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5ac9965417c514/Escritorio/Bootcamp DATA/Module1_Excel/Module1_Challenge_ManuelRuiz/"/>
    </mc:Choice>
  </mc:AlternateContent>
  <xr:revisionPtr revIDLastSave="607" documentId="13_ncr:1_{D754642E-E684-4F4D-953B-1821B0424A6E}" xr6:coauthVersionLast="47" xr6:coauthVersionMax="47" xr10:uidLastSave="{91A35617-B9D9-46CF-B817-F3208358D549}"/>
  <bookViews>
    <workbookView xWindow="-108" yWindow="-108" windowWidth="23256" windowHeight="12576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Descriptive Statistics" sheetId="8" r:id="rId4"/>
    <sheet name="Edingburgh ResearchName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D13" i="11"/>
  <c r="D12" i="11"/>
  <c r="D11" i="11"/>
  <c r="D10" i="11"/>
  <c r="D9" i="11"/>
  <c r="D8" i="11"/>
  <c r="D7" i="11"/>
  <c r="D6" i="11"/>
  <c r="D5" i="11"/>
  <c r="D4" i="11"/>
  <c r="D3" i="11"/>
  <c r="D2" i="11"/>
  <c r="C2" i="11"/>
  <c r="C13" i="11"/>
  <c r="C12" i="11"/>
  <c r="C11" i="11"/>
  <c r="C10" i="11"/>
  <c r="C9" i="11"/>
  <c r="C8" i="11"/>
  <c r="C7" i="11"/>
  <c r="C6" i="11"/>
  <c r="C5" i="11"/>
  <c r="C4" i="11"/>
  <c r="C3" i="11"/>
  <c r="B14" i="11"/>
  <c r="B13" i="11"/>
  <c r="B12" i="11"/>
  <c r="B10" i="11"/>
  <c r="B11" i="11"/>
  <c r="B9" i="11"/>
  <c r="B8" i="11"/>
  <c r="B7" i="11"/>
  <c r="B6" i="11"/>
  <c r="B5" i="11"/>
  <c r="B4" i="11"/>
  <c r="B3" i="11"/>
  <c r="B2" i="11"/>
  <c r="B4" i="8"/>
  <c r="C15" i="8"/>
  <c r="C14" i="8"/>
  <c r="C16" i="8" s="1"/>
  <c r="C13" i="8"/>
  <c r="B15" i="8"/>
  <c r="B14" i="8"/>
  <c r="B16" i="8" s="1"/>
  <c r="B13" i="8"/>
  <c r="C6" i="8"/>
  <c r="C5" i="8"/>
  <c r="C4" i="8"/>
  <c r="B6" i="8"/>
  <c r="B5" i="8"/>
  <c r="C2" i="8"/>
  <c r="C3" i="8"/>
  <c r="C12" i="8"/>
  <c r="B11" i="8"/>
  <c r="B12" i="8"/>
  <c r="C11" i="8"/>
  <c r="B3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<sst xmlns="http://schemas.openxmlformats.org/spreadsheetml/2006/main" count="33048" uniqueCount="8419">
  <si>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</si>
  <si>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</si>
  <si>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</si>
  <si>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</si>
  <si>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</si>
  <si>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</si>
  <si>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</si>
  <si>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</si>
  <si>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</si>
  <si>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</si>
  <si>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</si>
  <si>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</si>
  <si>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</si>
  <si>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</si>
  <si>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</si>
  <si>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</si>
  <si>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</si>
  <si>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</si>
  <si>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</si>
  <si>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</si>
  <si>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</si>
  <si>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</si>
  <si>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</si>
  <si>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</si>
  <si>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</si>
  <si>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</si>
  <si>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</si>
  <si>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</si>
  <si>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</si>
  <si>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</si>
  <si>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</si>
  <si>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</si>
  <si>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</si>
  <si>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</si>
  <si>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</si>
  <si>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</si>
  <si>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</si>
  <si>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</si>
  <si>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</si>
  <si>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</si>
  <si>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</si>
  <si>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</si>
  <si>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</si>
  <si>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</si>
  <si>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</si>
  <si>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</si>
  <si>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</si>
  <si>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</si>
  <si>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</si>
  <si>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</si>
  <si>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</si>
  <si>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</si>
  <si>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</si>
  <si>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</si>
  <si>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</si>
  <si>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</si>
  <si>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</si>
  <si>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</si>
  <si>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</si>
  <si>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</si>
  <si>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</si>
  <si>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</si>
  <si>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</si>
  <si>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</si>
  <si>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</si>
  <si>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</si>
  <si>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</si>
  <si>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</si>
  <si>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</si>
  <si>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</si>
  <si>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</si>
  <si>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</si>
  <si>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</si>
  <si>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</si>
  <si>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</si>
  <si>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</si>
  <si>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</si>
  <si>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</si>
  <si>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</si>
  <si>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</si>
  <si>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</si>
  <si>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</si>
  <si>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</si>
  <si>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</si>
  <si>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</si>
  <si>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</si>
  <si>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</si>
  <si>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</si>
  <si>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</si>
  <si>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</si>
  <si>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</si>
  <si>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</si>
  <si>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</si>
  <si>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</si>
  <si>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</si>
  <si>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</si>
  <si>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</si>
  <si>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</si>
  <si>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</si>
  <si>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</si>
  <si>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</si>
  <si>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</si>
  <si>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</si>
  <si>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</si>
  <si>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</si>
  <si>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</si>
  <si>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</si>
  <si>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</si>
  <si>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</si>
  <si>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</si>
  <si>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</si>
  <si>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</si>
  <si>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</si>
  <si>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</si>
  <si>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</si>
  <si>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</si>
  <si>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</si>
  <si>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</si>
  <si>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</si>
  <si>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</si>
  <si>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</si>
  <si>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</si>
  <si>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</si>
  <si>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</si>
  <si>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</si>
  <si>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</si>
  <si>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</si>
  <si>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</si>
  <si>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</si>
  <si>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</si>
  <si>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</si>
  <si>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</si>
  <si>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</si>
  <si>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</si>
  <si>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</si>
  <si>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</si>
  <si>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</si>
  <si>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</si>
  <si>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</si>
  <si>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</si>
  <si>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</si>
  <si>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</si>
  <si>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</si>
  <si>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</si>
  <si>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</si>
  <si>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</si>
  <si>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</si>
  <si>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</si>
  <si>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</si>
  <si>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</si>
  <si>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</si>
  <si>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</si>
  <si>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</si>
  <si>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</si>
  <si>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</si>
  <si>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</si>
  <si>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</si>
  <si>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</si>
  <si>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</si>
  <si>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</si>
  <si>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</si>
  <si>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</si>
  <si>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</si>
  <si>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</si>
  <si>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</si>
  <si>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</si>
  <si>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</si>
  <si>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</si>
  <si>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</si>
  <si>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</si>
  <si>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</si>
  <si>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</si>
  <si>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</si>
  <si>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</si>
  <si>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</si>
  <si>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</si>
  <si>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</si>
  <si>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</si>
  <si>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</si>
  <si>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</si>
  <si>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</si>
  <si>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</si>
  <si>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</si>
  <si>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</si>
  <si>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</si>
  <si>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</si>
  <si>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</si>
  <si>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</si>
  <si>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</si>
  <si>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</si>
  <si>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</si>
  <si>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</si>
  <si>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</si>
  <si>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</si>
  <si>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</si>
  <si>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</si>
  <si>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</si>
  <si>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</si>
  <si>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</si>
  <si>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</si>
  <si>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</si>
  <si>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</si>
  <si>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</si>
  <si>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</si>
  <si>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</si>
  <si>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</si>
  <si>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</si>
  <si>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</si>
  <si>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</si>
  <si>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</si>
  <si>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</si>
  <si>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</si>
  <si>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</si>
  <si>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</si>
  <si>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</si>
  <si>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</si>
  <si>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</si>
  <si>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</si>
  <si>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</si>
  <si>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</si>
  <si>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</si>
  <si>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</si>
  <si>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</si>
  <si>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</si>
  <si>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</si>
  <si>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</si>
  <si>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</si>
  <si>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</si>
  <si>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</si>
  <si>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</si>
  <si>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</si>
  <si>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</si>
  <si>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</si>
  <si>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</si>
  <si>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</si>
  <si>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</si>
  <si>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</si>
  <si>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</si>
  <si>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</si>
  <si>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</si>
  <si>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</si>
  <si>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</si>
  <si>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</si>
  <si>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</si>
  <si>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</si>
  <si>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</si>
  <si>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</si>
  <si>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</si>
  <si>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</si>
  <si>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</si>
  <si>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</si>
  <si>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</si>
  <si>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</si>
  <si>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</si>
  <si>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</si>
  <si>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</si>
  <si>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</si>
  <si>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</si>
  <si>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</si>
  <si>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</si>
  <si>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</si>
  <si>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</si>
  <si>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</si>
  <si>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</si>
  <si>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</si>
  <si>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</si>
  <si>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</si>
  <si>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</si>
  <si>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</si>
  <si>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</si>
  <si>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</si>
  <si>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</si>
  <si>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</si>
  <si>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</si>
  <si>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</si>
  <si>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</si>
  <si>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</si>
  <si>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</si>
  <si>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</si>
  <si>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</si>
  <si>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</si>
  <si>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</si>
  <si>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</si>
  <si>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</si>
  <si>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</si>
  <si>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</si>
  <si>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</si>
  <si>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</si>
  <si>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</si>
  <si>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</si>
  <si>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</si>
  <si>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</si>
  <si>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</si>
  <si>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</si>
  <si>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</si>
  <si>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</si>
  <si>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</si>
  <si>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</si>
  <si>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</si>
  <si>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</si>
  <si>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</si>
  <si>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</si>
  <si>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</si>
  <si>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</si>
  <si>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</si>
  <si>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</si>
  <si>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</si>
  <si>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</si>
  <si>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</si>
  <si>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</si>
  <si>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</si>
  <si>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</si>
  <si>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</si>
  <si>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</si>
  <si>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</si>
  <si>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</si>
  <si>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</si>
  <si>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</si>
  <si>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</si>
  <si>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</si>
  <si>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</si>
  <si>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</si>
  <si>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</si>
  <si>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</si>
  <si>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</si>
  <si>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</si>
  <si>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</si>
  <si>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</si>
  <si>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</si>
  <si>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</si>
  <si>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</si>
  <si>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</si>
  <si>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</si>
  <si>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</si>
  <si>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</si>
  <si>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</si>
  <si>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</si>
  <si>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</si>
  <si>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</si>
  <si>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</si>
  <si>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</si>
  <si>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</si>
  <si>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</si>
  <si>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</si>
  <si>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</si>
  <si>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</si>
  <si>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</si>
  <si>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</si>
  <si>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</si>
  <si>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</si>
  <si>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</si>
  <si>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</si>
  <si>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</si>
  <si>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</si>
  <si>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</si>
  <si>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</si>
  <si>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</si>
  <si>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</si>
  <si>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</si>
  <si>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</si>
  <si>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</si>
  <si>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</si>
  <si>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</si>
  <si>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</si>
  <si>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</si>
  <si>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</si>
  <si>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</si>
  <si>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</si>
  <si>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</si>
  <si>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</si>
  <si>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</si>
  <si>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</si>
  <si>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</si>
  <si>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</si>
  <si>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</si>
  <si>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</si>
  <si>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</si>
  <si>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</si>
  <si>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</si>
  <si>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</si>
  <si>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</si>
  <si>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</si>
  <si>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</si>
  <si>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</si>
  <si>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</si>
  <si>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</si>
  <si>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</si>
  <si>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</si>
  <si>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</si>
  <si>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</si>
  <si>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</si>
  <si>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</si>
  <si>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</si>
  <si>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</si>
  <si>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</si>
  <si>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</si>
  <si>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</si>
  <si>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</si>
  <si>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</si>
  <si>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</si>
  <si>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</si>
  <si>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</si>
  <si>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</si>
  <si>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</si>
  <si>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</si>
  <si>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</si>
  <si>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</si>
  <si>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</si>
  <si>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</si>
  <si>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</si>
  <si>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</si>
  <si>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</si>
  <si>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</si>
  <si>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</si>
  <si>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</si>
  <si>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</si>
  <si>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</si>
  <si>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</si>
  <si>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</si>
  <si>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</si>
  <si>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</si>
  <si>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</si>
  <si>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</si>
  <si>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</si>
  <si>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</si>
  <si>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</si>
  <si>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</si>
  <si>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</si>
  <si>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</si>
  <si>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</si>
  <si>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</si>
  <si>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</si>
  <si>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</si>
  <si>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</si>
  <si>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</si>
  <si>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</si>
  <si>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</si>
  <si>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</si>
  <si>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</si>
  <si>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</si>
  <si>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</si>
  <si>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</si>
  <si>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</si>
  <si>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</si>
  <si>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</si>
  <si>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</si>
  <si>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</si>
  <si>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</si>
  <si>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</si>
  <si>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</si>
  <si>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</si>
  <si>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</si>
  <si>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</si>
  <si>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</si>
  <si>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</si>
  <si>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</si>
  <si>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</si>
  <si>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</si>
  <si>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</si>
  <si>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</si>
  <si>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</si>
  <si>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</si>
  <si>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</si>
  <si>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</si>
  <si>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</si>
  <si>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</si>
  <si>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</si>
  <si>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</si>
  <si>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</si>
  <si>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</si>
  <si>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</si>
  <si>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</si>
  <si>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</si>
  <si>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</si>
  <si>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</si>
  <si>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</si>
  <si>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</si>
  <si>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</si>
  <si>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</si>
  <si>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</si>
  <si>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</si>
  <si>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</si>
  <si>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</si>
  <si>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</si>
  <si>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</si>
  <si>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</si>
  <si>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</si>
  <si>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</si>
  <si>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</si>
  <si>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</si>
  <si>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</si>
  <si>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</si>
  <si>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</si>
  <si>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</si>
  <si>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</si>
  <si>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</si>
  <si>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</si>
  <si>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</si>
  <si>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</si>
  <si>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</si>
  <si>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</si>
  <si>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</si>
  <si>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</si>
  <si>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</si>
  <si>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</si>
  <si>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</si>
  <si>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</si>
  <si>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</si>
  <si>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</si>
  <si>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</si>
  <si>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</si>
  <si>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</si>
  <si>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</si>
  <si>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</si>
  <si>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</si>
  <si>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</si>
  <si>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</si>
  <si>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</si>
  <si>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</si>
  <si>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</si>
  <si>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</si>
  <si>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</si>
  <si>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</si>
  <si>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</si>
  <si>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</si>
  <si>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</si>
  <si>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</si>
  <si>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</si>
  <si>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</si>
  <si>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</si>
  <si>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</si>
  <si>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</si>
  <si>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</si>
  <si>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</si>
  <si>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</si>
  <si>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</si>
  <si>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</si>
  <si>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</si>
  <si>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</si>
  <si>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</si>
  <si>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</si>
  <si>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</si>
  <si>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</si>
  <si>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</si>
  <si>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</si>
  <si>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</si>
  <si>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</si>
  <si>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</si>
  <si>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</si>
  <si>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</si>
  <si>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</si>
  <si>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</si>
  <si>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</si>
  <si>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</si>
  <si>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</si>
  <si>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</si>
  <si>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</si>
  <si>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</si>
  <si>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</si>
  <si>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</si>
  <si>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</si>
  <si>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</si>
  <si>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</si>
  <si>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</si>
  <si>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</si>
  <si>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</si>
  <si>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</si>
  <si>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</si>
  <si>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</si>
  <si>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</si>
  <si>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</si>
  <si>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</si>
  <si>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</si>
  <si>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</si>
  <si>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</si>
  <si>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</si>
  <si>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</si>
  <si>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</si>
  <si>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</si>
  <si>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</si>
  <si>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</si>
  <si>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</si>
  <si>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</si>
  <si>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</si>
  <si>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</si>
  <si>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</si>
  <si>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</si>
  <si>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</si>
  <si>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</si>
  <si>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</si>
  <si>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</si>
  <si>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</si>
  <si>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</si>
  <si>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</si>
  <si>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</si>
  <si>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</si>
  <si>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</si>
  <si>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</si>
  <si>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</si>
  <si>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</si>
  <si>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</si>
  <si>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</si>
  <si>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</si>
  <si>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</si>
  <si>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</si>
  <si>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</si>
  <si>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</si>
  <si>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</si>
  <si>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</si>
  <si>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</si>
  <si>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</si>
  <si>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</si>
  <si>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</si>
  <si>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</si>
  <si>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</si>
  <si>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</si>
  <si>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</si>
  <si>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</si>
  <si>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</si>
  <si>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</si>
  <si>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</si>
  <si>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</si>
  <si>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</si>
  <si>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</si>
  <si>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</si>
  <si>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</si>
  <si>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</si>
  <si>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</si>
  <si>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</si>
  <si>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</si>
  <si>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</si>
  <si>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</si>
  <si>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</si>
  <si>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</si>
  <si>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</si>
  <si>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</si>
  <si>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</si>
  <si>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</si>
  <si>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</si>
  <si>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</si>
  <si>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</si>
  <si>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</si>
  <si>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</si>
  <si>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</si>
  <si>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</si>
  <si>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</si>
  <si>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</si>
  <si>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</si>
  <si>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</si>
  <si>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</si>
  <si>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</si>
  <si>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</si>
  <si>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</si>
  <si>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</si>
  <si>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</si>
  <si>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</si>
  <si>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</si>
  <si>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</si>
  <si>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</si>
  <si>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</si>
  <si>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</si>
  <si>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</si>
  <si>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</si>
  <si>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</si>
  <si>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</si>
  <si>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</si>
  <si>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</si>
  <si>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</si>
  <si>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</si>
  <si>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</si>
  <si>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</si>
  <si>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</si>
  <si>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</si>
  <si>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</si>
  <si>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</si>
  <si>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</si>
  <si>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</si>
  <si>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</si>
  <si>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</si>
  <si>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</si>
  <si>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</si>
  <si>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</si>
  <si>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</si>
  <si>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</si>
  <si>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</si>
  <si>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</si>
  <si>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</si>
  <si>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</si>
  <si>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</si>
  <si>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</si>
  <si>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</si>
  <si>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</si>
  <si>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</si>
  <si>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</si>
  <si>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</si>
  <si>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</si>
  <si>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</si>
  <si>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</si>
  <si>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</si>
  <si>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</si>
  <si>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</si>
  <si>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</si>
  <si>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</si>
  <si>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</si>
  <si>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</si>
  <si>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</si>
  <si>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</si>
  <si>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</si>
  <si>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</si>
  <si>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</si>
  <si>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</si>
  <si>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</si>
  <si>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</si>
  <si>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</si>
  <si>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</si>
  <si>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</si>
  <si>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</si>
  <si>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</si>
  <si>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</si>
  <si>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</si>
  <si>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</si>
  <si>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</si>
  <si>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</si>
  <si>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</si>
  <si>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</si>
  <si>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</si>
  <si>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</si>
  <si>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</si>
  <si>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</si>
  <si>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</si>
  <si>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</si>
  <si>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</si>
  <si>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</si>
  <si>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</si>
  <si>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</si>
  <si>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</si>
  <si>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</si>
  <si>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</si>
  <si>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</si>
  <si>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</si>
  <si>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</si>
  <si>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</si>
  <si>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</si>
  <si>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</si>
  <si>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</si>
  <si>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</si>
  <si>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</si>
  <si>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</si>
  <si>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</si>
  <si>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</si>
  <si>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</si>
  <si>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</si>
  <si>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</si>
  <si>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</si>
  <si>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</si>
  <si>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</si>
  <si>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</si>
  <si>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</si>
  <si>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</si>
  <si>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</si>
  <si>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</si>
  <si>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</si>
  <si>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</si>
  <si>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</si>
  <si>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</si>
  <si>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</si>
  <si>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</si>
  <si>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</si>
  <si>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</si>
  <si>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</si>
  <si>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</si>
  <si>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</si>
  <si>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</si>
  <si>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</si>
  <si>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</si>
  <si>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</si>
  <si>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</si>
  <si>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</si>
  <si>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</si>
  <si>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</si>
  <si>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</si>
  <si>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</si>
  <si>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</si>
  <si>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</si>
  <si>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</si>
  <si>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</si>
  <si>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</si>
  <si>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</si>
  <si>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</si>
  <si>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</si>
  <si>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</si>
  <si>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</si>
  <si>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</si>
  <si>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</si>
  <si>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</si>
  <si>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</si>
  <si>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</si>
  <si>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</si>
  <si>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</si>
  <si>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</si>
  <si>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</si>
  <si>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</si>
  <si>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</si>
  <si>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</si>
  <si>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</si>
  <si>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</si>
  <si>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</si>
  <si>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</si>
  <si>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</si>
  <si>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</si>
  <si>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</si>
  <si>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</si>
  <si>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</si>
  <si>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</si>
  <si>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</si>
  <si>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</si>
  <si>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</si>
  <si>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</si>
  <si>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</si>
  <si>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</si>
  <si>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</si>
  <si>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</si>
  <si>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</si>
  <si>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</si>
  <si>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</si>
  <si>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</si>
  <si>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</si>
  <si>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</si>
  <si>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</si>
  <si>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</si>
  <si>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</si>
  <si>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</si>
  <si>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</si>
  <si>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</si>
  <si>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</si>
  <si>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</si>
  <si>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</si>
  <si>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</si>
  <si>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</si>
  <si>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</si>
  <si>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</si>
  <si>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</si>
  <si>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</si>
  <si>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</si>
  <si>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</si>
  <si>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</si>
  <si>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</si>
  <si>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</si>
  <si>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</si>
  <si>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</si>
  <si>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</si>
  <si>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</si>
  <si>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</si>
  <si>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</si>
  <si>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</si>
  <si>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</si>
  <si>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</si>
  <si>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</si>
  <si>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</si>
  <si>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</si>
  <si>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</si>
  <si>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</si>
  <si>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</si>
  <si>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</si>
  <si>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</si>
  <si>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</si>
  <si>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</si>
  <si>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</si>
  <si>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</si>
  <si>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</si>
  <si>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</si>
  <si>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</si>
  <si>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</si>
  <si>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</si>
  <si>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</si>
  <si>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</si>
  <si>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</si>
  <si>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</si>
  <si>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</si>
  <si>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</si>
  <si>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</si>
  <si>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</si>
  <si>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</si>
  <si>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</si>
  <si>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</si>
  <si>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</si>
  <si>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</si>
  <si>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</si>
  <si>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</si>
  <si>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</si>
  <si>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</si>
  <si>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</si>
  <si>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</si>
  <si>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</si>
  <si>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</si>
  <si>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</si>
  <si>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</si>
  <si>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</si>
  <si>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</si>
  <si>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</si>
  <si>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</si>
  <si>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</si>
  <si>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</si>
  <si>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</si>
  <si>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</si>
  <si>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</si>
  <si>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</si>
  <si>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</si>
  <si>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</si>
  <si>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</si>
  <si>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</si>
  <si>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</si>
  <si>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</si>
  <si>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</si>
  <si>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</si>
  <si>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</si>
  <si>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</si>
  <si>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</si>
  <si>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</si>
  <si>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</si>
  <si>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</si>
  <si>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</si>
  <si>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</si>
  <si>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</si>
  <si>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</si>
  <si>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</si>
  <si>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</si>
  <si>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</si>
  <si>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</si>
  <si>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</si>
  <si>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</si>
  <si>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</si>
  <si>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</si>
  <si>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</si>
  <si>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</si>
  <si>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</si>
  <si>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</si>
  <si>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</si>
  <si>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</si>
  <si>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</si>
  <si>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</si>
  <si>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</si>
  <si>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</si>
  <si>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</si>
  <si>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</si>
  <si>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</si>
  <si>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</si>
  <si>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</si>
  <si>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</si>
  <si>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</si>
  <si>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</si>
  <si>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</si>
  <si>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</si>
  <si>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</si>
  <si>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</si>
  <si>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</si>
  <si>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</si>
  <si>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</si>
  <si>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</si>
  <si>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</si>
  <si>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</si>
  <si>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</si>
  <si>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</si>
  <si>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</si>
  <si>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</si>
  <si>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</si>
  <si>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</si>
  <si>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</si>
  <si>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</si>
  <si>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</si>
  <si>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</si>
  <si>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</si>
  <si>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</si>
  <si>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</si>
  <si>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</si>
  <si>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</si>
  <si>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</si>
  <si>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</si>
  <si>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</si>
  <si>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</si>
  <si>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</si>
  <si>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</si>
  <si>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</si>
  <si>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</si>
  <si>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</si>
  <si>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</si>
  <si>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</si>
  <si>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</si>
  <si>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</si>
  <si>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</si>
  <si>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</si>
  <si>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</si>
  <si>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</si>
  <si>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</si>
  <si>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</si>
  <si>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</si>
  <si>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</si>
  <si>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</si>
  <si>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</si>
  <si>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</si>
  <si>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</si>
  <si>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</si>
  <si>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</si>
  <si>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</si>
  <si>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</si>
  <si>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</si>
  <si>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</si>
  <si>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</si>
  <si>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</si>
  <si>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</si>
  <si>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</si>
  <si>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</si>
  <si>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</si>
  <si>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</si>
  <si>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</si>
  <si>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</si>
  <si>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</si>
  <si>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</si>
  <si>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</si>
  <si>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</si>
  <si>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</si>
  <si>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</si>
  <si>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</si>
  <si>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</si>
  <si>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</si>
  <si>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</si>
  <si>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</si>
  <si>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</si>
  <si>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</si>
  <si>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</si>
  <si>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</si>
  <si>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</si>
  <si>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</si>
  <si>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</si>
  <si>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</si>
  <si>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</si>
  <si>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</si>
  <si>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</si>
  <si>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</si>
  <si>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</si>
  <si>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</si>
  <si>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</si>
  <si>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</si>
  <si>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</si>
  <si>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</si>
  <si>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</si>
  <si>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</si>
  <si>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</si>
  <si>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</si>
  <si>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</si>
  <si>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</si>
  <si>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</si>
  <si>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</si>
  <si>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</si>
  <si>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</si>
  <si>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</si>
  <si>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</si>
  <si>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</si>
  <si>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</si>
  <si>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</si>
  <si>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</si>
  <si>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</si>
  <si>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</si>
  <si>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</si>
  <si>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</si>
  <si>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</si>
  <si>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</si>
  <si>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</si>
  <si>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</si>
  <si>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</si>
  <si>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</si>
  <si>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</si>
  <si>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</si>
  <si>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</si>
  <si>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</si>
  <si>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</si>
  <si>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</si>
  <si>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</si>
  <si>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</si>
  <si>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</si>
  <si>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</si>
  <si>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</si>
  <si>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</si>
  <si>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</si>
  <si>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</si>
  <si>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</si>
  <si>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</si>
  <si>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</si>
  <si>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</si>
  <si>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</si>
  <si>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</si>
  <si>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</si>
  <si>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</si>
  <si>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</si>
  <si>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</si>
  <si>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</si>
  <si>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</si>
  <si>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</si>
  <si>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</si>
  <si>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</si>
  <si>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</si>
  <si>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</si>
  <si>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</si>
  <si>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</si>
  <si>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</si>
  <si>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</si>
  <si>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</si>
  <si>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</si>
  <si>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</si>
  <si>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</si>
  <si>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</si>
  <si>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</si>
  <si>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</si>
  <si>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</si>
  <si>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</si>
  <si>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</si>
  <si>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</si>
  <si>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</si>
  <si>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</si>
  <si>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</si>
  <si>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</si>
  <si>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</si>
  <si>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</si>
  <si>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</si>
  <si>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</si>
  <si>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</si>
  <si>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</si>
  <si>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</si>
  <si>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</si>
  <si>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</si>
  <si>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</si>
  <si>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</si>
  <si>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</si>
  <si>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</si>
  <si>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</si>
  <si>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</si>
  <si>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</si>
  <si>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</si>
  <si>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</si>
  <si>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</si>
  <si>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</si>
  <si>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</si>
  <si>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</si>
  <si>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</si>
  <si>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</si>
  <si>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</si>
  <si>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</si>
  <si>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</si>
  <si>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</si>
  <si>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</si>
  <si>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</si>
  <si>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</si>
  <si>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</si>
  <si>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</si>
  <si>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</si>
  <si>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</si>
  <si>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</si>
  <si>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</si>
  <si>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</si>
  <si>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</si>
  <si>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</si>
  <si>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</si>
  <si>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</si>
  <si>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</si>
  <si>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</si>
  <si>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</si>
  <si>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</si>
  <si>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</si>
  <si>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</si>
  <si>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</si>
  <si>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</si>
  <si>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</si>
  <si>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</si>
  <si>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</si>
  <si>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</si>
  <si>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</si>
  <si>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</si>
  <si>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</si>
  <si>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</si>
  <si>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</si>
  <si>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</si>
  <si>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</si>
  <si>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</si>
  <si>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</si>
  <si>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</si>
  <si>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</si>
  <si>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</si>
  <si>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</si>
  <si>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</si>
  <si>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</si>
  <si>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</si>
  <si>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</si>
  <si>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</si>
  <si>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</si>
  <si>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</si>
  <si>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</si>
  <si>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</si>
  <si>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</si>
  <si>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</si>
  <si>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</si>
  <si>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</si>
  <si>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</si>
  <si>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</si>
  <si>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</si>
  <si>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</si>
  <si>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</si>
  <si>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</si>
  <si>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</si>
  <si>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</si>
  <si>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</si>
  <si>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</si>
  <si>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</si>
  <si>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</si>
  <si>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</si>
  <si>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</si>
  <si>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</si>
  <si>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</si>
  <si>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</si>
  <si>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</si>
  <si>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</si>
  <si>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</si>
  <si>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</si>
  <si>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</si>
  <si>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</si>
  <si>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</si>
  <si>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</si>
  <si>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</si>
  <si>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</si>
  <si>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</si>
  <si>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</si>
  <si>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</si>
  <si>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</si>
  <si>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</si>
  <si>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</si>
  <si>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</si>
  <si>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</si>
  <si>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</si>
  <si>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</si>
  <si>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</si>
  <si>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</si>
  <si>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</si>
  <si>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</si>
  <si>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</si>
  <si>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</si>
  <si>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</si>
  <si>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</si>
  <si>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</si>
  <si>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</si>
  <si>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</si>
  <si>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</si>
  <si>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</si>
  <si>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</si>
  <si>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</si>
  <si>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</si>
  <si>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</si>
  <si>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</si>
  <si>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</si>
  <si>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</si>
  <si>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</si>
  <si>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</si>
  <si>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</si>
  <si>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</si>
  <si>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</si>
  <si>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</si>
  <si>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</si>
  <si>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</si>
  <si>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</si>
  <si>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</si>
  <si>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</si>
  <si>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</si>
  <si>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</si>
  <si>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</si>
  <si>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</si>
  <si>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</si>
  <si>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</si>
  <si>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</si>
  <si>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</si>
  <si>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</si>
  <si>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</si>
  <si>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</si>
  <si>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</si>
  <si>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</si>
  <si>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</si>
  <si>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</si>
  <si>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</si>
  <si>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</si>
  <si>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</si>
  <si>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</si>
  <si>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</si>
  <si>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</si>
  <si>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</si>
  <si>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</si>
  <si>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</si>
  <si>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</si>
  <si>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</si>
  <si>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</si>
  <si>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</si>
  <si>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</si>
  <si>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</si>
  <si>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</si>
  <si>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</si>
  <si>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</si>
  <si>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</si>
  <si>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</si>
  <si>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</si>
  <si>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</si>
  <si>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</si>
  <si>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</si>
  <si>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</si>
  <si>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</si>
  <si>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</si>
  <si>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</si>
  <si>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</si>
  <si>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</si>
  <si>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</si>
  <si>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</si>
  <si>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</si>
  <si>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</si>
  <si>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</si>
  <si>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</si>
  <si>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</si>
  <si>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</si>
  <si>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</si>
  <si>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</si>
  <si>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</si>
  <si>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</si>
  <si>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</si>
  <si>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</si>
  <si>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</si>
  <si>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</si>
  <si>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</si>
  <si>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</si>
  <si>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</si>
  <si>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</si>
  <si>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</si>
  <si>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</si>
  <si>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</si>
  <si>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</si>
  <si>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</si>
  <si>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</si>
  <si>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</si>
  <si>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</si>
  <si>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</si>
  <si>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</si>
  <si>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</si>
  <si>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</si>
  <si>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</si>
  <si>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</si>
  <si>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</si>
  <si>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</si>
  <si>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</si>
  <si>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</si>
  <si>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</si>
  <si>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</si>
  <si>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</si>
  <si>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</si>
  <si>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</si>
  <si>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</si>
  <si>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</si>
  <si>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</si>
  <si>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</si>
  <si>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</si>
  <si>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</si>
  <si>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</si>
  <si>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</si>
  <si>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</si>
  <si>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</si>
  <si>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</si>
  <si>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</si>
  <si>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</si>
  <si>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</si>
  <si>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</si>
  <si>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</si>
  <si>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</si>
  <si>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</si>
  <si>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</si>
  <si>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</si>
  <si>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</si>
  <si>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</si>
  <si>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</si>
  <si>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</si>
  <si>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</si>
  <si>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</si>
  <si>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</si>
  <si>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</si>
  <si>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</si>
  <si>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</si>
  <si>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</si>
  <si>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</si>
  <si>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</si>
  <si>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</si>
  <si>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</si>
  <si>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</si>
  <si>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</si>
  <si>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</si>
  <si>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</si>
  <si>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</si>
  <si>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</si>
  <si>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</si>
  <si>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</si>
  <si>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</si>
  <si>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</si>
  <si>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</si>
  <si>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</si>
  <si>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</si>
  <si>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</si>
  <si>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</si>
  <si>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</si>
  <si>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</si>
  <si>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</si>
  <si>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</si>
  <si>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</si>
  <si>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</si>
  <si>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</si>
  <si>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</si>
  <si>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</si>
  <si>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</si>
  <si>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</si>
  <si>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</si>
  <si>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</si>
  <si>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</si>
  <si>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</si>
  <si>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</si>
  <si>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</si>
  <si>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</si>
  <si>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</si>
  <si>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</si>
  <si>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</si>
  <si>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</si>
  <si>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</si>
  <si>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</si>
  <si>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</si>
  <si>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</si>
  <si>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</si>
  <si>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</si>
  <si>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</si>
  <si>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</si>
  <si>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</si>
  <si>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</si>
  <si>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</si>
  <si>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</si>
  <si>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</si>
  <si>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</si>
  <si>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</si>
  <si>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</si>
  <si>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</si>
  <si>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</si>
  <si>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</si>
  <si>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</si>
  <si>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</si>
  <si>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</si>
  <si>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</si>
  <si>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</si>
  <si>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</si>
  <si>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</si>
  <si>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</si>
  <si>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</si>
  <si>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</si>
  <si>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</si>
  <si>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</si>
  <si>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</si>
  <si>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</si>
  <si>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</si>
  <si>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</si>
  <si>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</si>
  <si>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</si>
  <si>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</si>
  <si>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</si>
  <si>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</si>
  <si>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</si>
  <si>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</si>
  <si>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</si>
  <si>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</si>
  <si>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</si>
  <si>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</si>
  <si>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</si>
  <si>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</si>
  <si>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</si>
  <si>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</si>
  <si>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</si>
  <si>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</si>
  <si>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</si>
  <si>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</si>
  <si>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</si>
  <si>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</si>
  <si>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</si>
  <si>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</si>
  <si>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</si>
  <si>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</si>
  <si>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</si>
  <si>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</si>
  <si>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</si>
  <si>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</si>
  <si>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</si>
  <si>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</si>
  <si>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</si>
  <si>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</si>
  <si>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</si>
  <si>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</si>
  <si>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</si>
  <si>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</si>
  <si>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</si>
  <si>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</si>
  <si>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</si>
  <si>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</si>
  <si>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</si>
  <si>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</si>
  <si>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</si>
  <si>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</si>
  <si>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</si>
  <si>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</si>
  <si>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</si>
  <si>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</si>
  <si>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</si>
  <si>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</si>
  <si>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</si>
  <si>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</si>
  <si>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</si>
  <si>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</si>
  <si>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</si>
  <si>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</si>
  <si>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</si>
  <si>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</si>
  <si>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</si>
  <si>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</si>
  <si>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</si>
  <si>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</si>
  <si>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</si>
  <si>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</si>
  <si>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</si>
  <si>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</si>
  <si>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</si>
  <si>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</si>
  <si>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</si>
  <si>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</si>
  <si>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</si>
  <si>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</si>
  <si>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</si>
  <si>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</si>
  <si>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</si>
  <si>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</si>
  <si>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</si>
  <si>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</si>
  <si>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</si>
  <si>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</si>
  <si>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</si>
  <si>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</si>
  <si>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</si>
  <si>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</si>
  <si>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</si>
  <si>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</si>
  <si>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</si>
  <si>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</si>
  <si>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</si>
  <si>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</si>
  <si>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</si>
  <si>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</si>
  <si>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</si>
  <si>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</si>
  <si>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</si>
  <si>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</si>
  <si>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</si>
  <si>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</si>
  <si>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</si>
  <si>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</si>
  <si>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</si>
  <si>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</si>
  <si>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</si>
  <si>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</si>
  <si>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</si>
  <si>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</si>
  <si>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</si>
  <si>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</si>
  <si>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</si>
  <si>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</si>
  <si>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</si>
  <si>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</si>
  <si>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</si>
  <si>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</si>
  <si>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</si>
  <si>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</si>
  <si>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</si>
  <si>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</si>
  <si>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</si>
  <si>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</si>
  <si>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</si>
  <si>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</si>
  <si>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</si>
  <si>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</si>
  <si>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</si>
  <si>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</si>
  <si>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</si>
  <si>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</si>
  <si>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</si>
  <si>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</si>
  <si>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</si>
  <si>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</si>
  <si>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</si>
  <si>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</si>
  <si>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</si>
  <si>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</si>
  <si>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</si>
  <si>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</si>
  <si>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</si>
  <si>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</si>
  <si>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</si>
  <si>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</si>
  <si>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</si>
  <si>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</si>
  <si>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</si>
  <si>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</si>
  <si>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</si>
  <si>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</si>
  <si>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</si>
  <si>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</si>
  <si>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</si>
  <si>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</si>
  <si>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</si>
  <si>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</si>
  <si>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</si>
  <si>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</si>
  <si>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</si>
  <si>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</si>
  <si>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</si>
  <si>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</si>
  <si>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</si>
  <si>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</si>
  <si>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</si>
  <si>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</si>
  <si>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</si>
  <si>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</si>
  <si>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</si>
  <si>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</si>
  <si>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</si>
  <si>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</si>
  <si>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</si>
  <si>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</si>
  <si>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</si>
  <si>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</si>
  <si>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</si>
  <si>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</si>
  <si>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</si>
  <si>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</si>
  <si>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</si>
  <si>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</si>
  <si>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</si>
  <si>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</si>
  <si>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</si>
  <si>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</si>
  <si>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</si>
  <si>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</si>
  <si>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</si>
  <si>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</si>
  <si>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</si>
  <si>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</si>
  <si>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</si>
  <si>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</si>
  <si>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</si>
  <si>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</si>
  <si>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</si>
  <si>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</si>
  <si>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</si>
  <si>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</si>
  <si>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</si>
  <si>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</si>
  <si>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</si>
  <si>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</si>
  <si>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</si>
  <si>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</si>
  <si>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</si>
  <si>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</si>
  <si>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</si>
  <si>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</si>
  <si>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</si>
  <si>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</si>
  <si>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</si>
  <si>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</si>
  <si>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</si>
  <si>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</si>
  <si>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</si>
  <si>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</si>
  <si>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</si>
  <si>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</si>
  <si>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</si>
  <si>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</si>
  <si>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</si>
  <si>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</si>
  <si>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</si>
  <si>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</si>
  <si>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</si>
  <si>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</si>
  <si>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</si>
  <si>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</si>
  <si>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</si>
  <si>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</si>
  <si>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</si>
  <si>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</si>
  <si>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</si>
  <si>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</si>
  <si>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</si>
  <si>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</si>
  <si>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</si>
  <si>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</si>
  <si>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</si>
  <si>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</si>
  <si>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</si>
  <si>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</si>
  <si>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</si>
  <si>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</si>
  <si>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</si>
  <si>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</si>
  <si>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</si>
  <si>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</si>
  <si>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</si>
  <si>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</si>
  <si>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</si>
  <si>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</si>
  <si>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</si>
  <si>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</si>
  <si>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</si>
  <si>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</si>
  <si>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</si>
  <si>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</si>
  <si>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</si>
  <si>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</si>
  <si>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</si>
  <si>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</si>
  <si>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</si>
  <si>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</si>
  <si>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</si>
  <si>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</si>
  <si>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</si>
  <si>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</si>
  <si>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</si>
  <si>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</si>
  <si>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</si>
  <si>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</si>
  <si>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</si>
  <si>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</si>
  <si>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</si>
  <si>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</si>
  <si>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</si>
  <si>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</si>
  <si>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</si>
  <si>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</si>
  <si>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</si>
  <si>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</si>
  <si>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</si>
  <si>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</si>
  <si>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</si>
  <si>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</si>
  <si>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</si>
  <si>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</si>
  <si>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</si>
  <si>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</si>
  <si>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</si>
  <si>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</si>
  <si>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</si>
  <si>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</si>
  <si>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</si>
  <si>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</si>
  <si>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</si>
  <si>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</si>
  <si>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</si>
  <si>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</si>
  <si>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</si>
  <si>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</si>
  <si>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</si>
  <si>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</si>
  <si>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</si>
  <si>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</si>
  <si>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</si>
  <si>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</si>
  <si>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</si>
  <si>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</si>
  <si>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</si>
  <si>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</si>
  <si>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</si>
  <si>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</si>
  <si>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</si>
  <si>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</si>
  <si>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</si>
  <si>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</si>
  <si>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</si>
  <si>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</si>
  <si>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</si>
  <si>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</si>
  <si>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</si>
  <si>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</si>
  <si>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</si>
  <si>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</si>
  <si>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</si>
  <si>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</si>
  <si>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</si>
  <si>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</si>
  <si>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</si>
  <si>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</si>
  <si>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</si>
  <si>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</si>
  <si>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</si>
  <si>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</si>
  <si>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</si>
  <si>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</si>
  <si>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</si>
  <si>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</si>
  <si>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</si>
  <si>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</si>
  <si>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</si>
  <si>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</si>
  <si>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</si>
  <si>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</si>
  <si>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</si>
  <si>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</si>
  <si>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</si>
  <si>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</si>
  <si>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</si>
  <si>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</si>
  <si>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</si>
  <si>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</si>
  <si>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</si>
  <si>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</si>
  <si>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</si>
  <si>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</si>
  <si>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</si>
  <si>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</si>
  <si>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</si>
  <si>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</si>
  <si>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</si>
  <si>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</si>
  <si>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</si>
  <si>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</si>
  <si>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</si>
  <si>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</si>
  <si>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</si>
  <si>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</si>
  <si>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</si>
  <si>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</si>
  <si>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</si>
  <si>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</si>
  <si>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</si>
  <si>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</si>
  <si>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</si>
  <si>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</si>
  <si>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</si>
  <si>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</si>
  <si>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</si>
  <si>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</si>
  <si>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</si>
  <si>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</si>
  <si>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</si>
  <si>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</si>
  <si>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</si>
  <si>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</si>
  <si>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</si>
  <si>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</si>
  <si>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</si>
  <si>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</si>
  <si>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</si>
  <si>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</si>
  <si>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</si>
  <si>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</si>
  <si>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</si>
  <si>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</si>
  <si>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</si>
  <si>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</si>
  <si>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</si>
  <si>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</si>
  <si>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</si>
  <si>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</si>
  <si>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</si>
  <si>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</si>
  <si>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</si>
  <si>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</si>
  <si>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</si>
  <si>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</si>
  <si>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</si>
  <si>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</si>
  <si>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</si>
  <si>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</si>
  <si>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</si>
  <si>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</si>
  <si>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</si>
  <si>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</si>
  <si>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</si>
  <si>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</si>
  <si>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</si>
  <si>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</si>
  <si>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</si>
  <si>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</si>
  <si>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</si>
  <si>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</si>
  <si>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</si>
  <si>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</si>
  <si>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</si>
  <si>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</si>
  <si>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</si>
  <si>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</si>
  <si>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</si>
  <si>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</si>
  <si>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</si>
  <si>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</si>
  <si>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</si>
  <si>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</si>
  <si>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</si>
  <si>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</si>
  <si>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</si>
  <si>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</si>
  <si>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</si>
  <si>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</si>
  <si>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</si>
  <si>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</si>
  <si>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</si>
  <si>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</si>
  <si>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</si>
  <si>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</si>
  <si>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</si>
  <si>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</si>
  <si>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</si>
  <si>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</si>
  <si>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</si>
  <si>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</si>
  <si>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</si>
  <si>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</si>
  <si>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</si>
  <si>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</si>
  <si>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</si>
  <si>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</si>
  <si>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</si>
  <si>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</si>
  <si>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</si>
  <si>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</si>
  <si>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</si>
  <si>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</si>
  <si>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</si>
  <si>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</si>
  <si>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</si>
  <si>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</si>
  <si>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</si>
  <si>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</si>
  <si>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</si>
  <si>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</si>
  <si>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</si>
  <si>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</si>
  <si>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</si>
  <si>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</si>
  <si>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</si>
  <si>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</si>
  <si>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</si>
  <si>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</si>
  <si>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</si>
  <si>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</si>
  <si>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</si>
  <si>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</si>
  <si>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</si>
  <si>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</si>
  <si>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</si>
  <si>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</si>
  <si>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</si>
  <si>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</si>
  <si>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</si>
  <si>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</si>
  <si>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</si>
  <si>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</si>
  <si>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</si>
  <si>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</si>
  <si>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</si>
  <si>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</si>
  <si>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</si>
  <si>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</si>
  <si>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</si>
  <si>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</si>
  <si>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</si>
  <si>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</si>
  <si>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</si>
  <si>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</si>
  <si>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</si>
  <si>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</si>
  <si>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</si>
  <si>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</si>
  <si>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</si>
  <si>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</si>
  <si>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</si>
  <si>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</si>
  <si>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</si>
  <si>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</si>
  <si>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</si>
  <si>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</si>
  <si>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</si>
  <si>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</si>
  <si>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</si>
  <si>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</si>
  <si>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</si>
  <si>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</si>
  <si>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</si>
  <si>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</si>
  <si>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</si>
  <si>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</si>
  <si>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</si>
  <si>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</si>
  <si>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</si>
  <si>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</si>
  <si>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</si>
  <si>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</si>
  <si>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</si>
  <si>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</si>
  <si>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</si>
  <si>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</si>
  <si>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</si>
  <si>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</si>
  <si>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</si>
  <si>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</si>
  <si>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</si>
  <si>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</si>
  <si>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</si>
  <si>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</si>
  <si>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</si>
  <si>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</si>
  <si>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</si>
  <si>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</si>
  <si>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</si>
  <si>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</si>
  <si>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</si>
  <si>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</si>
  <si>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</si>
  <si>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</si>
  <si>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</si>
  <si>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</si>
  <si>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</si>
  <si>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</si>
  <si>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</si>
  <si>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</si>
  <si>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</si>
  <si>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</si>
  <si>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</si>
  <si>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</si>
  <si>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</si>
  <si>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</si>
  <si>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</si>
  <si>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</si>
  <si>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</si>
  <si>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</si>
  <si>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</si>
  <si>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</si>
  <si>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</si>
  <si>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</si>
  <si>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</si>
  <si>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</si>
  <si>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</si>
  <si>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</si>
  <si>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</si>
  <si>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</si>
  <si>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</si>
  <si>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</si>
  <si>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</si>
  <si>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</si>
  <si>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</si>
  <si>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</si>
  <si>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</si>
  <si>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</si>
  <si>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</si>
  <si>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</si>
  <si>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</si>
  <si>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</si>
  <si>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</si>
  <si>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</si>
  <si>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</si>
  <si>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</si>
  <si>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</si>
  <si>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</si>
  <si>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</si>
  <si>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</si>
  <si>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</si>
  <si>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</si>
  <si>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</si>
  <si>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</si>
  <si>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</si>
  <si>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</si>
  <si>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</si>
  <si>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</si>
  <si>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</si>
  <si>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</si>
  <si>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</si>
  <si>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</si>
  <si>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</si>
  <si>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</si>
  <si>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</si>
  <si>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</si>
  <si>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</si>
  <si>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</si>
  <si>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</si>
  <si>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</si>
  <si>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</si>
  <si>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</si>
  <si>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</si>
  <si>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</si>
  <si>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</si>
  <si>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</si>
  <si>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</si>
  <si>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</si>
  <si>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</si>
  <si>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</si>
  <si>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</si>
  <si>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</si>
  <si>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</si>
  <si>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</si>
  <si>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</si>
  <si>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</si>
  <si>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</si>
  <si>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</si>
  <si>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</si>
  <si>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</si>
  <si>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</si>
  <si>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</si>
  <si>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</si>
  <si>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</si>
  <si>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</si>
  <si>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</si>
  <si>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</si>
  <si>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</si>
  <si>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</si>
  <si>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</si>
  <si>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</si>
  <si>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</si>
  <si>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</si>
  <si>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</si>
  <si>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</si>
  <si>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</si>
  <si>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</si>
  <si>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</si>
  <si>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</si>
  <si>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</si>
  <si>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</si>
  <si>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</si>
  <si>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</si>
  <si>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</si>
  <si>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</si>
  <si>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</si>
  <si>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</si>
  <si>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</si>
  <si>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</si>
  <si>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</si>
  <si>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</si>
  <si>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</si>
  <si>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</si>
  <si>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</si>
  <si>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</si>
  <si>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</si>
  <si>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</si>
  <si>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</si>
  <si>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</si>
  <si>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</si>
  <si>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</si>
  <si>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</si>
  <si>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</si>
  <si>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</si>
  <si>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</si>
  <si>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</si>
  <si>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</si>
  <si>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</si>
  <si>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</si>
  <si>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</si>
  <si>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</si>
  <si>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</si>
  <si>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</si>
  <si>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</si>
  <si>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</si>
  <si>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</si>
  <si>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</si>
  <si>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</si>
  <si>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</si>
  <si>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</si>
  <si>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</si>
  <si>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</si>
  <si>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</si>
  <si>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</si>
  <si>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</si>
  <si>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</si>
  <si>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</si>
  <si>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</si>
  <si>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</si>
  <si>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</si>
  <si>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</si>
  <si>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</si>
  <si>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</si>
  <si>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</si>
  <si>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</si>
  <si>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</si>
  <si>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</si>
  <si>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</si>
  <si>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</si>
  <si>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</si>
  <si>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</si>
  <si>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</si>
  <si>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</si>
  <si>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</si>
  <si>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</si>
  <si>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</si>
  <si>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</si>
  <si>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</si>
  <si>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</si>
  <si>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</si>
  <si>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</si>
  <si>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</si>
  <si>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</si>
  <si>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</si>
  <si>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</si>
  <si>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</si>
  <si>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</si>
  <si>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</si>
  <si>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</si>
  <si>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</si>
  <si>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</si>
  <si>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</si>
  <si>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</si>
  <si>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</si>
  <si>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</si>
  <si>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</si>
  <si>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</si>
  <si>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</si>
  <si>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</si>
  <si>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</si>
  <si>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</si>
  <si>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</si>
  <si>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</si>
  <si>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</si>
  <si>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</si>
  <si>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</si>
  <si>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</si>
  <si>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</si>
  <si>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</si>
  <si>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</si>
  <si>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</si>
  <si>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</si>
  <si>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</si>
  <si>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</si>
  <si>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</si>
  <si>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</si>
  <si>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</si>
  <si>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</si>
  <si>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</si>
  <si>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</si>
  <si>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</si>
  <si>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</si>
  <si>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</si>
  <si>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</si>
  <si>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</si>
  <si>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</si>
  <si>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</si>
  <si>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</si>
  <si>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</si>
  <si>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</si>
  <si>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</si>
  <si>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</si>
  <si>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</si>
  <si>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</si>
  <si>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</si>
  <si>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</si>
  <si>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</si>
  <si>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</si>
  <si>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</si>
  <si>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</si>
  <si>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</si>
  <si>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</si>
  <si>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</si>
  <si>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</si>
  <si>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</si>
  <si>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</si>
  <si>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</si>
  <si>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</si>
  <si>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</si>
  <si>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</si>
  <si>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</si>
  <si>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</si>
  <si>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</si>
  <si>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</si>
  <si>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</si>
  <si>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</si>
  <si>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</si>
  <si>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</si>
  <si>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</si>
  <si>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</si>
  <si>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</si>
  <si>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</si>
  <si>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</si>
  <si>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</si>
  <si>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</si>
  <si>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</si>
  <si>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</si>
  <si>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</si>
  <si>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</si>
  <si>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</si>
  <si>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</si>
  <si>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</si>
  <si>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</si>
  <si>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</si>
  <si>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</si>
  <si>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</si>
  <si>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</si>
  <si>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</si>
  <si>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</si>
  <si>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</si>
  <si>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</si>
  <si>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</si>
  <si>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</si>
  <si>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</si>
  <si>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</si>
  <si>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</si>
  <si>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</si>
  <si>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</si>
  <si>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</si>
  <si>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</si>
  <si>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</si>
  <si>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</si>
  <si>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</si>
  <si>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</si>
  <si>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</si>
  <si>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</si>
  <si>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</si>
  <si>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</si>
  <si>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</si>
  <si>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</si>
  <si>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</si>
  <si>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</si>
  <si>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</si>
  <si>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</si>
  <si>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</si>
  <si>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</si>
  <si>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</si>
  <si>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</si>
  <si>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</si>
  <si>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</si>
  <si>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</si>
  <si>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</si>
  <si>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</si>
  <si>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</si>
  <si>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</si>
  <si>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</si>
  <si>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</si>
  <si>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</si>
  <si>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</si>
  <si>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</si>
  <si>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</si>
  <si>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</si>
  <si>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</si>
  <si>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</si>
  <si>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</si>
  <si>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</si>
  <si>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</si>
  <si>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</si>
  <si>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</si>
  <si>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</si>
  <si>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</si>
  <si>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</si>
  <si>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</si>
  <si>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</si>
  <si>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</si>
  <si>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</si>
  <si>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</si>
  <si>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</si>
  <si>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</si>
  <si>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</si>
  <si>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</si>
  <si>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</si>
  <si>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</si>
  <si>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</si>
  <si>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</si>
  <si>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</si>
  <si>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</si>
  <si>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</si>
  <si>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</si>
  <si>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</si>
  <si>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</si>
  <si>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</si>
  <si>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</si>
  <si>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</si>
  <si>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</si>
  <si>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</si>
  <si>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</si>
  <si>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</si>
  <si>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</si>
  <si>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</si>
  <si>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</si>
  <si>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</si>
  <si>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</si>
  <si>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</si>
  <si>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</si>
  <si>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</si>
  <si>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</si>
  <si>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</si>
  <si>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</si>
  <si>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</si>
  <si>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</si>
  <si>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</si>
  <si>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</si>
  <si>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</si>
  <si>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</si>
  <si>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</si>
  <si>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</si>
  <si>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</si>
  <si>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</si>
  <si>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</si>
  <si>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</si>
  <si>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</si>
  <si>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</si>
  <si>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</si>
  <si>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</si>
  <si>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</si>
  <si>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</si>
  <si>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</si>
  <si>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</si>
  <si>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</si>
  <si>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</si>
  <si>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</si>
  <si>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</si>
  <si>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</si>
  <si>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</si>
  <si>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</si>
  <si>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</si>
  <si>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</si>
  <si>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</si>
  <si>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</si>
  <si>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</si>
  <si>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</si>
  <si>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</si>
  <si>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</si>
  <si>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</si>
  <si>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</si>
  <si>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</si>
  <si>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</si>
  <si>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</si>
  <si>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</si>
  <si>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</si>
  <si>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</si>
  <si>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</si>
  <si>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</si>
  <si>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</si>
  <si>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</si>
  <si>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</si>
  <si>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</si>
  <si>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</si>
  <si>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</si>
  <si>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</si>
  <si>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</si>
  <si>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</si>
  <si>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</si>
  <si>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</si>
  <si>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</si>
  <si>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</si>
  <si>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</si>
  <si>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</si>
  <si>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</si>
  <si>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</si>
  <si>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</si>
  <si>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</si>
  <si>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</si>
  <si>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</si>
  <si>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</si>
  <si>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</si>
  <si>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</si>
  <si>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</si>
  <si>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</si>
  <si>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</si>
  <si>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</si>
  <si>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</si>
  <si>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</si>
  <si>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</si>
  <si>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</si>
  <si>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</si>
  <si>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</si>
  <si>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</si>
  <si>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</si>
  <si>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</si>
  <si>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</si>
  <si>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</si>
  <si>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</si>
  <si>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</si>
  <si>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</si>
  <si>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</si>
  <si>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</si>
  <si>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</si>
  <si>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</si>
  <si>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</si>
  <si>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</si>
  <si>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</si>
  <si>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</si>
  <si>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</si>
  <si>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</si>
  <si>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</si>
  <si>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</si>
  <si>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</si>
  <si>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</si>
  <si>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</si>
  <si>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</si>
  <si>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</si>
  <si>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</si>
  <si>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</si>
  <si>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</si>
  <si>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</si>
  <si>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</si>
  <si>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</si>
  <si>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</si>
  <si>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</si>
  <si>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</si>
  <si>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</si>
  <si>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</si>
  <si>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</si>
  <si>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</si>
  <si>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</si>
  <si>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</si>
  <si>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</si>
  <si>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</si>
  <si>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</si>
  <si>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</si>
  <si>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</si>
  <si>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</si>
  <si>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</si>
  <si>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</si>
  <si>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</si>
  <si>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</si>
  <si>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</si>
  <si>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</si>
  <si>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</si>
  <si>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</si>
  <si>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</si>
  <si>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</si>
  <si>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</si>
  <si>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</si>
  <si>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</si>
  <si>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</si>
  <si>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</si>
  <si>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</si>
  <si>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</si>
  <si>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</si>
  <si>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</si>
  <si>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</si>
  <si>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</si>
  <si>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</si>
  <si>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</si>
  <si>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</si>
  <si>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</si>
  <si>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</si>
  <si>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</si>
  <si>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</si>
  <si>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</si>
  <si>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</si>
  <si>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</si>
  <si>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</si>
  <si>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</si>
  <si>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</si>
  <si>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</si>
  <si>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</si>
  <si>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</si>
  <si>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</si>
  <si>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</si>
  <si>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</si>
  <si>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</si>
  <si>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</si>
  <si>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</si>
  <si>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</si>
  <si>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</si>
  <si>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</si>
  <si>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</si>
  <si>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</si>
  <si>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</si>
  <si>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</si>
  <si>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</si>
  <si>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</si>
  <si>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</si>
  <si>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</si>
  <si>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</si>
  <si>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</si>
  <si>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</si>
  <si>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</si>
  <si>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</si>
  <si>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</si>
  <si>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</si>
  <si>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</si>
  <si>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</si>
  <si>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</si>
  <si>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</si>
  <si>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</si>
  <si>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</si>
  <si>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</si>
  <si>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</si>
  <si>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</si>
  <si>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</si>
  <si>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</si>
  <si>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</si>
  <si>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</si>
  <si>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</si>
  <si>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</si>
  <si>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</si>
  <si>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</si>
  <si>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</si>
  <si>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</si>
  <si>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</si>
  <si>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</si>
  <si>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</si>
  <si>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</si>
  <si>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</si>
  <si>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</si>
  <si>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</si>
  <si>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</si>
  <si>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</si>
  <si>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</si>
  <si>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</si>
  <si>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</si>
  <si>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</si>
  <si>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</si>
  <si>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</si>
  <si>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</si>
  <si>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</si>
  <si>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</si>
  <si>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</si>
  <si>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</si>
  <si>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</si>
  <si>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</si>
  <si>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</si>
  <si>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</si>
  <si>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</si>
  <si>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</si>
  <si>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</si>
  <si>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</si>
  <si>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</si>
  <si>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</si>
  <si>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</si>
  <si>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</si>
  <si>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</si>
  <si>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</si>
  <si>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</si>
  <si>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</si>
  <si>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</si>
  <si>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</si>
  <si>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</si>
  <si>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</si>
  <si>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</si>
  <si>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</si>
  <si>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</si>
  <si>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</si>
  <si>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</si>
  <si>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</si>
  <si>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</si>
  <si>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</si>
  <si>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</si>
  <si>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</si>
  <si>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</si>
  <si>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</si>
  <si>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</si>
  <si>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</si>
  <si>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</si>
  <si>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</si>
  <si>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</si>
  <si>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</si>
  <si>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</si>
  <si>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</si>
  <si>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</si>
  <si>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</si>
  <si>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</si>
  <si>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</si>
  <si>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</si>
  <si>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</si>
  <si>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</si>
  <si>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</si>
  <si>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</si>
  <si>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</si>
  <si>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</si>
  <si>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</si>
  <si>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</si>
  <si>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</si>
  <si>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</si>
  <si>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</si>
  <si>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</si>
  <si>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</si>
  <si>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</si>
  <si>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</si>
  <si>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</si>
  <si>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</si>
  <si>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</si>
  <si>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</si>
  <si>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</si>
  <si>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</si>
  <si>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</si>
  <si>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</si>
  <si>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</si>
  <si>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</si>
  <si>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</si>
  <si>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</si>
  <si>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</si>
  <si>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</si>
  <si>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</si>
  <si>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</si>
  <si>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</si>
  <si>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</si>
  <si>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</si>
  <si>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</si>
  <si>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</si>
  <si>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</si>
  <si>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</si>
  <si>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</si>
  <si>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</si>
  <si>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</si>
  <si>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</si>
  <si>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</si>
  <si>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</si>
  <si>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</si>
  <si>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</si>
  <si>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</si>
  <si>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</si>
  <si>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</si>
  <si>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</si>
  <si>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</si>
  <si>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</si>
  <si>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</si>
  <si>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</si>
  <si>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</si>
  <si>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</si>
  <si>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</si>
  <si>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</si>
  <si>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</si>
  <si>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</si>
  <si>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</si>
  <si>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</si>
  <si>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</si>
  <si>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</si>
  <si>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</si>
  <si>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</si>
  <si>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</si>
  <si>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</si>
  <si>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</si>
  <si>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</si>
  <si>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</si>
  <si>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</si>
  <si>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</si>
  <si>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</si>
  <si>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</si>
  <si>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</si>
  <si>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</si>
  <si>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</si>
  <si>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</si>
  <si>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</si>
  <si>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</si>
  <si>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</si>
  <si>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</si>
  <si>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</si>
  <si>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</si>
  <si>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</si>
  <si>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</si>
  <si>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</si>
  <si>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</si>
  <si>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</si>
  <si>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</si>
  <si>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</si>
  <si>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</si>
  <si>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</si>
  <si>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</si>
  <si>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</si>
  <si>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</si>
  <si>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</si>
  <si>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</si>
  <si>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</si>
  <si>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</si>
  <si>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</si>
  <si>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</si>
  <si>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</si>
  <si>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</si>
  <si>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</si>
  <si>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</si>
  <si>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</si>
  <si>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</si>
  <si>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</si>
  <si>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</si>
  <si>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</si>
  <si>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</si>
  <si>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</si>
  <si>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</si>
  <si>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</si>
  <si>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</si>
  <si>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</si>
  <si>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</si>
  <si>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</si>
  <si>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</si>
  <si>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</si>
  <si>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</si>
  <si>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</si>
  <si>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</si>
  <si>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</si>
  <si>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</si>
  <si>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</si>
  <si>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</si>
  <si>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</si>
  <si>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</si>
  <si>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</si>
  <si>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</si>
  <si>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</si>
  <si>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</si>
  <si>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</si>
  <si>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</si>
  <si>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</si>
  <si>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</si>
  <si>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</si>
  <si>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</si>
  <si>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</si>
  <si>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</si>
  <si>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</si>
  <si>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</si>
  <si>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</si>
  <si>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</si>
  <si>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</si>
  <si>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</si>
  <si>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</si>
  <si>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</si>
  <si>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</si>
  <si>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</si>
  <si>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</si>
  <si>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</si>
  <si>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</si>
  <si>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</si>
  <si>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</si>
  <si>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</si>
  <si>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</si>
  <si>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</si>
  <si>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</si>
  <si>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</si>
  <si>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</si>
  <si>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</si>
  <si>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</si>
  <si>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</si>
  <si>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</si>
  <si>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</si>
  <si>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</si>
  <si>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</si>
  <si>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</si>
  <si>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</si>
  <si>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</si>
  <si>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</si>
  <si>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</si>
  <si>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</si>
  <si>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</si>
  <si>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</si>
  <si>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</si>
  <si>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</si>
  <si>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</si>
  <si>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</si>
  <si>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</si>
  <si>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</si>
  <si>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</si>
  <si>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</si>
  <si>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</si>
  <si>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</si>
  <si>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</si>
  <si>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</si>
  <si>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</si>
  <si>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</si>
  <si>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</si>
  <si>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</si>
  <si>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</si>
  <si>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</si>
  <si>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</si>
  <si>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</si>
  <si>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</si>
  <si>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</si>
  <si>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</si>
  <si>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</si>
  <si>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</si>
  <si>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</si>
  <si>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</si>
  <si>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</si>
  <si>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</si>
  <si>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</si>
  <si>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</si>
  <si>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</si>
  <si>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</si>
  <si>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</si>
  <si>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</si>
  <si>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</si>
  <si>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</si>
  <si>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</si>
  <si>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</si>
  <si>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</si>
  <si>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</si>
  <si>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</si>
  <si>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</si>
  <si>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</si>
  <si>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</si>
  <si>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</si>
  <si>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</si>
  <si>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</si>
  <si>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</si>
  <si>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</si>
  <si>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</si>
  <si>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</si>
  <si>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</si>
  <si>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</si>
  <si>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</si>
  <si>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</si>
  <si>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</si>
  <si>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</si>
  <si>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</si>
  <si>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</si>
  <si>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</si>
  <si>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</si>
  <si>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</si>
  <si>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</si>
  <si>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</si>
  <si>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</si>
  <si>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</si>
  <si>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</si>
  <si>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</si>
  <si>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</si>
  <si>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</si>
  <si>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</si>
  <si>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</si>
  <si>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</si>
  <si>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</si>
  <si>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</si>
  <si>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</si>
  <si>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</si>
  <si>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</si>
  <si>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</si>
  <si>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</si>
  <si>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</si>
  <si>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</si>
  <si>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</si>
  <si>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</si>
  <si>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</si>
  <si>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</si>
  <si>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</si>
  <si>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</si>
  <si>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</si>
  <si>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</si>
  <si>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</si>
  <si>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</si>
  <si>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</si>
  <si>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</si>
  <si>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</si>
  <si>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</si>
  <si>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</si>
  <si>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</si>
  <si>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</si>
  <si>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</si>
  <si>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</si>
  <si>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</si>
  <si>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</si>
  <si>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</si>
  <si>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</si>
  <si>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</si>
  <si>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</si>
  <si>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</si>
  <si>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</si>
  <si>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</si>
  <si>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</si>
  <si>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</si>
  <si>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</si>
  <si>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</si>
  <si>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</si>
  <si>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</si>
  <si>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</si>
  <si>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</si>
  <si>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</si>
  <si>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</si>
  <si>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</si>
  <si>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</si>
  <si>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</si>
  <si>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</si>
  <si>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</si>
  <si>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</si>
  <si>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</si>
  <si>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</si>
  <si>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</si>
  <si>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</si>
  <si>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</si>
  <si>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</si>
  <si>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</si>
  <si>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</si>
  <si>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</si>
  <si>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</si>
  <si>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</si>
  <si>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</si>
  <si>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</si>
  <si>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</si>
  <si>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</si>
  <si>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</si>
  <si>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</si>
  <si>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</si>
  <si>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</si>
  <si>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</si>
  <si>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</si>
  <si>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</si>
  <si>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</si>
  <si>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</si>
  <si>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</si>
  <si>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</si>
  <si>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</si>
  <si>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</si>
  <si>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</si>
  <si>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</si>
  <si>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</si>
  <si>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</si>
  <si>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</si>
  <si>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</si>
  <si>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</si>
  <si>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</si>
  <si>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</si>
  <si>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</si>
  <si>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</si>
  <si>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</si>
  <si>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</si>
  <si>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</si>
  <si>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</si>
  <si>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</si>
  <si>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</si>
  <si>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</si>
  <si>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</si>
  <si>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</si>
  <si>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</si>
  <si>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</si>
  <si>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</si>
  <si>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</si>
  <si>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</si>
  <si>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</si>
  <si>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</si>
  <si>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</si>
  <si>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</si>
  <si>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</si>
  <si>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</si>
  <si>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</si>
  <si>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</si>
  <si>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</si>
  <si>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</si>
  <si>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</si>
  <si>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</si>
  <si>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</si>
  <si>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</si>
  <si>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</si>
  <si>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</si>
  <si>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</si>
  <si>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</si>
  <si>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</si>
  <si>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</si>
  <si>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</si>
  <si>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</si>
  <si>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</si>
  <si>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</si>
  <si>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</si>
  <si>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</si>
  <si>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</si>
  <si>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</si>
  <si>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</si>
  <si>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</si>
  <si>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</si>
  <si>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</si>
  <si>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</si>
  <si>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</si>
  <si>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</si>
  <si>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</si>
  <si>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</si>
  <si>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</si>
  <si>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</si>
  <si>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</si>
  <si>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</si>
  <si>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</si>
  <si>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</si>
  <si>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</si>
  <si>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</si>
  <si>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</si>
  <si>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</si>
  <si>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</si>
  <si>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</si>
  <si>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</si>
  <si>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</si>
  <si>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</si>
  <si>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</si>
  <si>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</si>
  <si>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</si>
  <si>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</si>
  <si>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</si>
  <si>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</si>
  <si>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</si>
  <si>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</si>
  <si>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</si>
  <si>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</si>
  <si>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</si>
  <si>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</si>
  <si>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</si>
  <si>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</si>
  <si>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</si>
  <si>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</si>
  <si>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</si>
  <si>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</si>
  <si>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</si>
  <si>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</si>
  <si>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</si>
  <si>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</si>
  <si>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</si>
  <si>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</si>
  <si>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</si>
  <si>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</si>
  <si>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</si>
  <si>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</si>
  <si>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</si>
  <si>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</si>
  <si>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</si>
  <si>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</si>
  <si>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</si>
  <si>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</si>
  <si>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</si>
  <si>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</si>
  <si>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</si>
  <si>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</si>
  <si>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</si>
  <si>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</si>
  <si>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</si>
  <si>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</si>
  <si>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</si>
  <si>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</si>
  <si>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</si>
  <si>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</si>
  <si>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</si>
  <si>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</si>
  <si>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</si>
  <si>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</si>
  <si>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</si>
  <si>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</si>
  <si>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</si>
  <si>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</si>
  <si>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</si>
  <si>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</si>
  <si>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</si>
  <si>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</si>
  <si>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</si>
  <si>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</si>
  <si>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</si>
  <si>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</si>
  <si>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</si>
  <si>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</si>
  <si>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</si>
  <si>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</si>
  <si>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</si>
  <si>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</si>
  <si>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</si>
  <si>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</si>
  <si>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</si>
  <si>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</si>
  <si>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</si>
  <si>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</si>
  <si>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</si>
  <si>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</si>
  <si>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</si>
  <si>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</si>
  <si>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</si>
  <si>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</si>
  <si>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</si>
  <si>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</si>
  <si>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</si>
  <si>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</si>
  <si>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</si>
  <si>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</si>
  <si>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</si>
  <si>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</si>
  <si>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</si>
  <si>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</si>
  <si>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</si>
  <si>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</si>
  <si>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</si>
  <si>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</si>
  <si>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</si>
  <si>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</si>
  <si>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</si>
  <si>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</si>
  <si>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</si>
  <si>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</si>
  <si>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</si>
  <si>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</si>
  <si>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</si>
  <si>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</si>
  <si>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</si>
  <si>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</si>
  <si>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</si>
  <si>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</si>
  <si>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</si>
  <si>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</si>
  <si>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</si>
  <si>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</si>
  <si>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</si>
  <si>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</si>
  <si>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</si>
  <si>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</si>
  <si>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</si>
  <si>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</si>
  <si>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</si>
  <si>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</si>
  <si>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</si>
  <si>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</si>
  <si>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</si>
  <si>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</si>
  <si>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</si>
  <si>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</si>
  <si>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</si>
  <si>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</si>
  <si>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</si>
  <si>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</si>
  <si>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</si>
  <si>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</si>
  <si>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</si>
  <si>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</si>
  <si>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</si>
  <si>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</si>
  <si>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</si>
  <si>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</si>
  <si>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</si>
  <si>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</si>
  <si>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</si>
  <si>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</si>
  <si>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</si>
  <si>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</si>
  <si>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</si>
  <si>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</si>
  <si>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</si>
  <si>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</si>
  <si>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</si>
  <si>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</si>
  <si>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</si>
  <si>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</si>
  <si>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</si>
  <si>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</si>
  <si>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</si>
  <si>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</si>
  <si>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</si>
  <si>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</si>
  <si>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</si>
  <si>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</si>
  <si>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</si>
  <si>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</si>
  <si>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</si>
  <si>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</si>
  <si>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</si>
  <si>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</si>
  <si>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</si>
  <si>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</si>
  <si>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</si>
  <si>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</si>
  <si>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</si>
  <si>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</si>
  <si>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</si>
  <si>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</si>
  <si>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</si>
  <si>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</si>
  <si>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</si>
  <si>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</si>
  <si>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</si>
  <si>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</si>
  <si>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</si>
  <si>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</si>
  <si>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</si>
  <si>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</si>
  <si>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</si>
  <si>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</si>
  <si>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</si>
  <si>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</si>
  <si>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</si>
  <si>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</si>
  <si>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</si>
  <si>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</si>
  <si>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</si>
  <si>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</si>
  <si>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</si>
  <si>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</si>
  <si>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</si>
  <si>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</si>
  <si>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</si>
  <si>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</si>
  <si>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</si>
  <si>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</si>
  <si>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</si>
  <si>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</si>
  <si>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</si>
  <si>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</si>
  <si>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</si>
  <si>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</si>
  <si>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</si>
  <si>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</si>
  <si>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</si>
  <si>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</si>
  <si>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</si>
  <si>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</si>
  <si>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</si>
  <si>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</si>
  <si>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</si>
  <si>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</si>
  <si>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</si>
  <si>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</si>
  <si>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</si>
  <si>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</si>
  <si>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</si>
  <si>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</si>
  <si>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</si>
  <si>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</si>
  <si>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</si>
  <si>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</si>
  <si>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</si>
  <si>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</si>
  <si>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</si>
  <si>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</si>
  <si>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</si>
  <si>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</si>
  <si>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</si>
  <si>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</si>
  <si>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</si>
  <si>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</si>
  <si>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</si>
  <si>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</si>
  <si>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</si>
  <si>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</si>
  <si>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</si>
  <si>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</si>
  <si>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</si>
  <si>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</si>
  <si>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</si>
  <si>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</si>
  <si>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</si>
  <si>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</si>
  <si>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</si>
  <si>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</si>
  <si>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</si>
  <si>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</si>
  <si>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</si>
  <si>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</si>
  <si>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</si>
  <si>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</si>
  <si>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</si>
  <si>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</si>
  <si>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</si>
  <si>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</si>
  <si>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</si>
  <si>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</si>
  <si>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</si>
  <si>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</si>
  <si>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</si>
  <si>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</si>
  <si>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</si>
  <si>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</si>
  <si>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</si>
  <si>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</si>
  <si>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</si>
  <si>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</si>
  <si>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</si>
  <si>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</si>
  <si>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</si>
  <si>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</si>
  <si>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</si>
  <si>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</si>
  <si>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</si>
  <si>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</si>
  <si>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</si>
  <si>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</si>
  <si>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</si>
  <si>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</si>
  <si>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</si>
  <si>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</si>
  <si>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</si>
  <si>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</si>
  <si>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</si>
  <si>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</si>
  <si>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</si>
  <si>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</si>
  <si>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</si>
  <si>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</si>
  <si>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</si>
  <si>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</si>
  <si>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</si>
  <si>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</si>
  <si>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</si>
  <si>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</si>
  <si>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</si>
  <si>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</si>
  <si>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</si>
  <si>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</si>
  <si>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</si>
  <si>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</si>
  <si>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</si>
  <si>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</si>
  <si>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</si>
  <si>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</si>
  <si>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</si>
  <si>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</si>
  <si>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</si>
  <si>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</si>
  <si>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</si>
  <si>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</si>
  <si>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</si>
  <si>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</si>
  <si>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</si>
  <si>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</si>
  <si>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</si>
  <si>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</si>
  <si>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</si>
  <si>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</si>
  <si>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</si>
  <si>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</si>
  <si>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</si>
  <si>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</si>
  <si>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</si>
  <si>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</si>
  <si>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</si>
  <si>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</si>
  <si>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</si>
  <si>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</si>
  <si>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</si>
  <si>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</si>
  <si>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</si>
  <si>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</si>
  <si>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</si>
  <si>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</si>
  <si>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</si>
  <si>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</si>
  <si>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</si>
  <si>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</si>
  <si>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</si>
  <si>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</si>
  <si>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</si>
  <si>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</si>
  <si>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</si>
  <si>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</si>
  <si>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</si>
  <si>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</si>
  <si>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</si>
  <si>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</si>
  <si>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</si>
  <si>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</si>
  <si>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</si>
  <si>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</si>
  <si>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</si>
  <si>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</si>
  <si>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</si>
  <si>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</si>
  <si>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</si>
  <si>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</si>
  <si>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</si>
  <si>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</si>
  <si>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</si>
  <si>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</si>
  <si>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</si>
  <si>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</si>
  <si>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</si>
  <si>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</si>
  <si>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</si>
  <si>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</si>
  <si>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</si>
  <si>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</si>
  <si>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</si>
  <si>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</si>
  <si>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</si>
  <si>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</si>
  <si>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</si>
  <si>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</si>
  <si>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</si>
  <si>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</si>
  <si>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</si>
  <si>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</si>
  <si>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</si>
  <si>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</si>
  <si>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</si>
  <si>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</si>
  <si>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</si>
  <si>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</si>
  <si>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</si>
  <si>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</si>
  <si>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</si>
  <si>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</si>
  <si>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</si>
  <si>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</si>
  <si>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</si>
  <si>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</si>
  <si>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</si>
  <si>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</si>
  <si>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</si>
  <si>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</si>
  <si>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</si>
  <si>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</si>
  <si>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</si>
  <si>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</si>
  <si>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</si>
  <si>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</si>
  <si>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</si>
  <si>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</si>
  <si>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</si>
  <si>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</si>
  <si>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</si>
  <si>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</si>
  <si>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</si>
  <si>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</si>
  <si>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</si>
  <si>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</si>
  <si>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</si>
  <si>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</si>
  <si>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</si>
  <si>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</si>
  <si>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</si>
  <si>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</si>
  <si>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</si>
  <si>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</si>
  <si>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</si>
  <si>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</si>
  <si>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</si>
  <si>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</si>
  <si>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</si>
  <si>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</si>
  <si>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</si>
  <si>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</si>
  <si>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</si>
  <si>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</si>
  <si>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</si>
  <si>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</si>
  <si>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</si>
  <si>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</si>
  <si>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</si>
  <si>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</si>
  <si>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</si>
  <si>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</si>
  <si>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</si>
  <si>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</si>
  <si>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</si>
  <si>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</si>
  <si>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</si>
  <si>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</si>
  <si>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</si>
  <si>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</si>
  <si>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</si>
  <si>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</si>
  <si>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</si>
  <si>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</si>
  <si>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</si>
  <si>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</si>
  <si>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</si>
  <si>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</si>
  <si>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</si>
  <si>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</si>
  <si>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</si>
  <si>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</si>
  <si>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</si>
  <si>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</si>
  <si>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</si>
  <si>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</si>
  <si>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</si>
  <si>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</si>
  <si>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</si>
  <si>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</si>
  <si>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</si>
  <si>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</si>
  <si>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</si>
  <si>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</si>
  <si>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</si>
  <si>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</si>
  <si>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</si>
  <si>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</si>
  <si>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</si>
  <si>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</si>
  <si>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</si>
  <si>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</si>
  <si>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</si>
  <si>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</si>
  <si>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</si>
  <si>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</si>
  <si>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</si>
  <si>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</si>
  <si>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</si>
  <si>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</si>
  <si>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</si>
  <si>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</si>
  <si>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</si>
  <si>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</si>
  <si>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</si>
  <si>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</si>
  <si>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</si>
  <si>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</si>
  <si>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</si>
  <si>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</si>
  <si>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</si>
  <si>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</si>
  <si>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</si>
  <si>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</si>
  <si>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</si>
  <si>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</si>
  <si>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</si>
  <si>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</si>
  <si>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</si>
  <si>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</si>
  <si>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</si>
  <si>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</si>
  <si>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</si>
  <si>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</si>
  <si>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</si>
  <si>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</si>
  <si>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</si>
  <si>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</si>
  <si>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</si>
  <si>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</si>
  <si>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</si>
  <si>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</si>
  <si>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</si>
  <si>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</si>
  <si>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</si>
  <si>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</si>
  <si>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</si>
  <si>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</si>
  <si>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</si>
  <si>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</si>
  <si>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</si>
  <si>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</si>
  <si>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</si>
  <si>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</si>
  <si>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</si>
  <si>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</si>
  <si>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</si>
  <si>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</si>
  <si>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</si>
  <si>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</si>
  <si>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</si>
  <si>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</si>
  <si>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</si>
  <si>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</si>
  <si>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</si>
  <si>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</si>
  <si>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</si>
  <si>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</si>
  <si>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</si>
  <si>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</si>
  <si>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</si>
  <si>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</si>
  <si>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</si>
  <si>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</si>
  <si>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</si>
  <si>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</si>
  <si>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</si>
  <si>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</si>
  <si>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</si>
  <si>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</si>
  <si>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</si>
  <si>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</si>
  <si>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</si>
  <si>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</si>
  <si>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</si>
  <si>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</si>
  <si>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</si>
  <si>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</si>
  <si>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</si>
  <si>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</si>
  <si>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</si>
  <si>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</si>
  <si>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</si>
  <si>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</si>
  <si>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</si>
  <si>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</si>
  <si>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</si>
  <si>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</si>
  <si>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</si>
  <si>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</si>
  <si>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</si>
  <si>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</si>
  <si>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</si>
  <si>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</si>
  <si>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</si>
  <si>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</si>
  <si>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</si>
  <si>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</si>
  <si>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</si>
  <si>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</si>
  <si>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</si>
  <si>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</si>
  <si>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</si>
  <si>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</si>
  <si>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</si>
  <si>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</si>
  <si>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</si>
  <si>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</si>
  <si>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</si>
  <si>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</si>
  <si>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</si>
  <si>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</si>
  <si>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</si>
  <si>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</si>
  <si>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</si>
  <si>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</si>
  <si>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</si>
  <si>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</si>
  <si>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</si>
  <si>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</si>
  <si>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</si>
  <si>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</si>
  <si>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</si>
  <si>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</si>
  <si>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</si>
  <si>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</si>
  <si>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</si>
  <si>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</si>
  <si>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</si>
  <si>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</si>
  <si>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</si>
  <si>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</si>
  <si>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</si>
  <si>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</si>
  <si>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</si>
  <si>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</si>
  <si>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</si>
  <si>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</si>
  <si>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</si>
  <si>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</si>
  <si>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</si>
  <si>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</si>
  <si>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</si>
  <si>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</si>
  <si>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</si>
  <si>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</si>
  <si>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</si>
  <si>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</si>
  <si>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</si>
  <si>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</si>
  <si>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</si>
  <si>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</si>
  <si>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</si>
  <si>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</si>
  <si>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</si>
  <si>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</si>
  <si>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</si>
  <si>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</si>
  <si>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</si>
  <si>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</si>
  <si>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</si>
  <si>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</si>
  <si>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</si>
  <si>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</si>
  <si>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</si>
  <si>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</si>
  <si>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</si>
  <si>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</si>
  <si>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</si>
  <si>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</si>
  <si>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</si>
  <si>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</si>
  <si>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</si>
  <si>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</si>
  <si>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</si>
  <si>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</si>
  <si>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</si>
  <si>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</si>
  <si>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</si>
  <si>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</si>
  <si>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</si>
  <si>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</si>
  <si>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</si>
  <si>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</si>
  <si>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</si>
  <si>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</si>
  <si>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</si>
  <si>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</si>
  <si>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</si>
  <si>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</si>
  <si>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</si>
  <si>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</si>
  <si>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</si>
  <si>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</si>
  <si>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</si>
  <si>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</si>
  <si>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</si>
  <si>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</si>
  <si>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</si>
  <si>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</si>
  <si>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</si>
  <si>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</si>
  <si>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</si>
  <si>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</si>
  <si>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</si>
  <si>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</si>
  <si>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</si>
  <si>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</si>
  <si>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</si>
  <si>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</si>
  <si>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</si>
  <si>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</si>
  <si>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</si>
  <si>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</si>
  <si>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</si>
  <si>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</si>
  <si>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</si>
  <si>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</si>
  <si>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</si>
  <si>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</si>
  <si>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</si>
  <si>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</si>
  <si>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</si>
  <si>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</si>
  <si>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</si>
  <si>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</si>
  <si>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</si>
  <si>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</si>
  <si>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</si>
  <si>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</si>
  <si>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</si>
  <si>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</si>
  <si>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</si>
  <si>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</si>
  <si>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</si>
  <si>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</si>
  <si>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</si>
  <si>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</si>
  <si>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</si>
  <si>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</si>
  <si>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</si>
  <si>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</si>
  <si>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</si>
  <si>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</si>
  <si>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</si>
  <si>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</si>
  <si>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</si>
  <si>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</si>
  <si>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</si>
  <si>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</si>
  <si>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</si>
  <si>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</si>
  <si>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</si>
  <si>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</si>
  <si>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</si>
  <si>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</si>
  <si>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</si>
  <si>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</si>
  <si>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</si>
  <si>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</si>
  <si>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</si>
  <si>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</si>
  <si>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</si>
  <si>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</si>
  <si>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</si>
  <si>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</si>
  <si>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</si>
  <si>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</si>
  <si>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</si>
  <si>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</si>
  <si>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</si>
  <si>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</si>
  <si>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</si>
  <si>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</si>
  <si>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</si>
  <si>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</si>
  <si>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</si>
  <si>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</si>
  <si>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</si>
  <si>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</si>
  <si>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</si>
  <si>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</si>
  <si>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</si>
  <si>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</si>
  <si>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</si>
  <si>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</si>
  <si>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</si>
  <si>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</si>
  <si>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</si>
  <si>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</si>
  <si>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</si>
  <si>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</si>
  <si>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</si>
  <si>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</si>
  <si>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</si>
  <si>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</si>
  <si>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</si>
  <si>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</si>
  <si>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</si>
  <si>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</si>
  <si>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</si>
  <si>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</si>
  <si>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</si>
  <si>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</si>
  <si>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</si>
  <si>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</si>
  <si>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</si>
  <si>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</si>
  <si>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</si>
  <si>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</si>
  <si>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</si>
  <si>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</si>
  <si>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</si>
  <si>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</si>
  <si>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</si>
  <si>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</si>
  <si>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</si>
  <si>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</si>
  <si>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</si>
  <si>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</si>
  <si>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</si>
  <si>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</si>
  <si>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</si>
  <si>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</si>
  <si>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</si>
  <si>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</si>
  <si>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</si>
  <si>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</si>
  <si>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</si>
  <si>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</si>
  <si>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</si>
  <si>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</si>
  <si>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</si>
  <si>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</si>
  <si>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</si>
  <si>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</si>
  <si>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</si>
  <si>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</si>
  <si>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</si>
  <si>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</si>
  <si>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</si>
  <si>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</si>
  <si>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</si>
  <si>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</si>
  <si>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</si>
  <si>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</si>
  <si>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</si>
  <si>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</si>
  <si>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</si>
  <si>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</si>
  <si>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</si>
  <si>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</si>
  <si>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</si>
  <si>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</si>
  <si>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</si>
  <si>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</si>
  <si>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</si>
  <si>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</si>
  <si>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</si>
  <si>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</si>
  <si>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</si>
  <si>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</si>
  <si>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</si>
  <si>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</si>
  <si>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</si>
  <si>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</si>
  <si>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</si>
  <si>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</si>
  <si>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</si>
  <si>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</si>
  <si>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</si>
  <si>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</si>
  <si>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</si>
  <si>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</si>
  <si>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</si>
  <si>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</si>
  <si>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</si>
  <si>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</si>
  <si>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</si>
  <si>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</si>
  <si>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</si>
  <si>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</si>
  <si>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</si>
  <si>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</si>
  <si>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</si>
  <si>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</si>
  <si>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</si>
  <si>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</si>
  <si>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</si>
  <si>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</si>
  <si>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</si>
  <si>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</si>
  <si>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</si>
  <si>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</si>
  <si>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</si>
  <si>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</si>
  <si>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</si>
  <si>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</si>
  <si>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</si>
  <si>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</si>
  <si>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</si>
  <si>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</si>
  <si>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</si>
  <si>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</si>
  <si>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</si>
  <si>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</si>
  <si>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</si>
  <si>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</si>
  <si>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</si>
  <si>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</si>
  <si>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</si>
  <si>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</si>
  <si>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</si>
  <si>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</si>
  <si>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</si>
  <si>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</si>
  <si>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</si>
  <si>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</si>
  <si>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</si>
  <si>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</si>
  <si>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</si>
  <si>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</si>
  <si>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</si>
  <si>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</si>
  <si>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</si>
  <si>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</si>
  <si>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</si>
  <si>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</si>
  <si>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</si>
  <si>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</si>
  <si>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</si>
  <si>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</si>
  <si>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</si>
  <si>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</si>
  <si>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</si>
  <si>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</si>
  <si>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</si>
  <si>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</si>
  <si>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</si>
  <si>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</si>
  <si>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</si>
  <si>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</si>
  <si>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</si>
  <si>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</si>
  <si>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</si>
  <si>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</si>
  <si>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</si>
  <si>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</si>
  <si>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</si>
  <si>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</si>
  <si>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</si>
  <si>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</si>
  <si>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</si>
  <si>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</si>
  <si>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</si>
  <si>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</si>
  <si>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</si>
  <si>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</si>
  <si>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</si>
  <si>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</si>
  <si>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</si>
  <si>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</si>
  <si>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</si>
  <si>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</si>
  <si>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</si>
  <si>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</si>
  <si>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</si>
  <si>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</si>
  <si>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</si>
  <si>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</si>
  <si>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</si>
  <si>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</si>
  <si>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</si>
  <si>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</si>
  <si>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</si>
  <si>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</si>
  <si>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</si>
  <si>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</si>
  <si>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</si>
  <si>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</si>
  <si>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</si>
  <si>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</si>
  <si>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</si>
  <si>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</si>
  <si>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</si>
  <si>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</si>
  <si>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</si>
  <si>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</si>
  <si>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</si>
  <si>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</si>
  <si>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</si>
  <si>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</si>
  <si>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</si>
  <si>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</si>
  <si>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</si>
  <si>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</si>
  <si>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</si>
  <si>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</si>
  <si>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</si>
  <si>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</si>
  <si>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</si>
  <si>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</si>
  <si>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</si>
  <si>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</si>
  <si>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</si>
  <si>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</si>
  <si>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</si>
  <si>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</si>
  <si>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</si>
  <si>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</si>
  <si>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</si>
  <si>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</si>
  <si>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</si>
  <si>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</si>
  <si>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</si>
  <si>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</si>
  <si>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</si>
  <si>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</si>
  <si>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</si>
  <si>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</si>
  <si>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</si>
  <si>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</si>
  <si>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</si>
  <si>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</si>
  <si>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</si>
  <si>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</si>
  <si>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</si>
  <si>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</si>
  <si>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</si>
  <si>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</si>
  <si>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</si>
  <si>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</si>
  <si>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</si>
  <si>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</si>
  <si>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</si>
  <si>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</si>
  <si>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</si>
  <si>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</si>
  <si>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</si>
  <si>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</si>
  <si>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</si>
  <si>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</si>
  <si>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</si>
  <si>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</si>
  <si>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</si>
  <si>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</si>
  <si>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</si>
  <si>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</si>
  <si>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</si>
  <si>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</si>
  <si>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</si>
  <si>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</si>
  <si>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</si>
  <si>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</si>
  <si>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</si>
  <si>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</si>
  <si>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</si>
  <si>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</si>
  <si>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</si>
  <si>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</si>
  <si>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</si>
  <si>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</si>
  <si>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</si>
  <si>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</si>
  <si>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</si>
  <si>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</si>
  <si>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</si>
  <si>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</si>
  <si>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</si>
  <si>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</si>
  <si>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</si>
  <si>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</si>
  <si>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</si>
  <si>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</si>
  <si>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</si>
  <si>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</si>
  <si>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</si>
  <si>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</si>
  <si>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</si>
  <si>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</si>
  <si>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</si>
  <si>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</si>
  <si>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</si>
  <si>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</si>
  <si>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</si>
  <si>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</si>
  <si>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</si>
  <si>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</si>
  <si>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</si>
  <si>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</si>
  <si>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</si>
  <si>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</si>
  <si>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</si>
  <si>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</si>
  <si>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</si>
  <si>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</si>
  <si>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</si>
  <si>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</si>
  <si>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</si>
  <si>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</si>
  <si>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</si>
  <si>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</si>
  <si>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</si>
  <si>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</si>
  <si>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</si>
  <si>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</si>
  <si>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</si>
  <si>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</si>
  <si>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</si>
  <si>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</si>
  <si>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</si>
  <si>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</si>
  <si>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</si>
  <si>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</si>
  <si>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</si>
  <si>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</si>
  <si>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</si>
  <si>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</si>
  <si>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</si>
  <si>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</si>
  <si>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</si>
  <si>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</si>
  <si>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</si>
  <si>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</si>
  <si>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</si>
  <si>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</si>
  <si>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</si>
  <si>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</si>
  <si>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</si>
  <si>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</si>
  <si>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</si>
  <si>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</si>
  <si>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</si>
  <si>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</si>
  <si>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</si>
  <si>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</si>
  <si>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</si>
  <si>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</si>
  <si>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</si>
  <si>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</si>
  <si>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</si>
  <si>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</si>
  <si>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</si>
  <si>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</si>
  <si>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</si>
  <si>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</si>
  <si>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</si>
  <si>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</si>
  <si>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</si>
  <si>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</si>
  <si>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</si>
  <si>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</si>
  <si>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</si>
  <si>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</si>
  <si>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</si>
  <si>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</si>
  <si>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</si>
  <si>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</si>
  <si>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</si>
  <si>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</si>
  <si>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</si>
  <si>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</si>
  <si>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</si>
  <si>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</si>
  <si>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</si>
  <si>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</si>
  <si>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</si>
  <si>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</si>
  <si>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</si>
  <si>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</si>
  <si>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</si>
  <si>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</si>
  <si>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</si>
  <si>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</si>
  <si>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</si>
  <si>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</si>
  <si>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</si>
  <si>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</si>
  <si>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</si>
  <si>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</si>
  <si>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</si>
  <si>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</si>
  <si>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</si>
  <si>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</si>
  <si>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</si>
  <si>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</si>
  <si>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</si>
  <si>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</si>
  <si>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</si>
  <si>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</si>
  <si>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</si>
  <si>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</si>
  <si>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</si>
  <si>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</si>
  <si>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</si>
  <si>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</si>
  <si>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</si>
  <si>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</si>
  <si>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</si>
  <si>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</si>
  <si>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</si>
  <si>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</si>
  <si>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</si>
  <si>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</si>
  <si>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</si>
  <si>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</si>
  <si>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</si>
  <si>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</si>
  <si>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</si>
  <si>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</si>
  <si>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</si>
  <si>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</si>
  <si>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</si>
  <si>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</si>
  <si>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</si>
  <si>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</si>
  <si>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</si>
  <si>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</si>
  <si>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</si>
  <si>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</si>
  <si>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</si>
  <si>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</si>
  <si>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</si>
  <si>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</si>
  <si>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</si>
  <si>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</si>
  <si>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</si>
  <si>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</si>
  <si>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</si>
  <si>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</si>
  <si>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</si>
  <si>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</si>
  <si>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</si>
  <si>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</si>
  <si>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</si>
  <si>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</si>
  <si>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</si>
  <si>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</si>
  <si>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</si>
  <si>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</si>
  <si>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</si>
  <si>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</si>
  <si>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</si>
  <si>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</si>
  <si>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</si>
  <si>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</si>
  <si>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</si>
  <si>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</si>
  <si>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</si>
  <si>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</si>
  <si>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</si>
  <si>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</si>
  <si>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</si>
  <si>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</si>
  <si>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</si>
  <si>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</si>
  <si>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</si>
  <si>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</si>
  <si>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</si>
  <si>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</si>
  <si>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</si>
  <si>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</si>
  <si>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</si>
  <si>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</si>
  <si>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</si>
  <si>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</si>
  <si>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</si>
  <si>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</si>
  <si>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</si>
  <si>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</si>
  <si>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</si>
  <si>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</si>
  <si>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</si>
  <si>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</si>
  <si>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</si>
  <si>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</si>
  <si>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</si>
  <si>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</si>
  <si>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</si>
  <si>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</si>
  <si>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</si>
  <si>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</si>
  <si>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</si>
  <si>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</si>
  <si>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</si>
  <si>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</si>
  <si>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</si>
  <si>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</si>
  <si>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</si>
  <si>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</si>
  <si>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</si>
  <si>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</si>
  <si>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</si>
  <si>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</si>
  <si>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</si>
  <si>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</si>
  <si>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</si>
  <si>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</si>
  <si>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</si>
  <si>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</si>
  <si>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</si>
  <si>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</si>
  <si>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</si>
  <si>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</si>
  <si>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</si>
  <si>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</si>
  <si>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</si>
  <si>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</si>
  <si>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</si>
  <si>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</si>
  <si>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</si>
  <si>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</si>
  <si>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</si>
  <si>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</si>
  <si>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</si>
  <si>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</si>
  <si>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</si>
  <si>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</si>
  <si>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</si>
  <si>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</si>
  <si>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</si>
  <si>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</si>
  <si>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</si>
  <si>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</si>
  <si>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</si>
  <si>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</si>
  <si>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</si>
  <si>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</si>
  <si>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</si>
  <si>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</si>
  <si>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</si>
  <si>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</si>
  <si>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</si>
  <si>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</si>
  <si>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</si>
  <si>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</si>
  <si>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</si>
  <si>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</si>
  <si>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</si>
  <si>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</si>
  <si>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</si>
  <si>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</si>
  <si>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</si>
  <si>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</si>
  <si>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</si>
  <si>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</si>
  <si>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</si>
  <si>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</si>
  <si>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</si>
  <si>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</si>
  <si>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</si>
  <si>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</si>
  <si>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</si>
  <si>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</si>
  <si>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</si>
  <si>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</si>
  <si>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</si>
  <si>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</si>
  <si>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</si>
  <si>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</si>
  <si>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</si>
  <si>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</si>
  <si>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</si>
  <si>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</si>
  <si>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</si>
  <si>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</si>
  <si>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</si>
  <si>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</si>
  <si>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</si>
  <si>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</si>
  <si>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</si>
  <si>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</si>
  <si>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</si>
  <si>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</si>
  <si>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</si>
  <si>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</si>
  <si>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</si>
  <si>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</si>
  <si>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</si>
  <si>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</si>
  <si>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</si>
  <si>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</si>
  <si>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</si>
  <si>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</si>
  <si>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</si>
  <si>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</si>
  <si>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</si>
  <si>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</si>
  <si>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</si>
  <si>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</si>
  <si>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</si>
  <si>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</si>
  <si>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</si>
  <si>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</si>
  <si>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</si>
  <si>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</si>
  <si>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</si>
  <si>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</si>
  <si>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</si>
  <si>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</si>
  <si>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</si>
  <si>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</si>
  <si>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</si>
  <si>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</si>
  <si>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</si>
  <si>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</si>
  <si>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</si>
  <si>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</si>
  <si>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</si>
  <si>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</si>
  <si>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</si>
  <si>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</si>
  <si>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</si>
  <si>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</si>
  <si>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</si>
  <si>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</si>
  <si>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</si>
  <si>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</si>
  <si>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</si>
  <si>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</si>
  <si>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</si>
  <si>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</si>
  <si>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</si>
  <si>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</si>
  <si>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</si>
  <si>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</si>
  <si>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</si>
  <si>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</si>
  <si>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</si>
  <si>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</si>
  <si>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</si>
  <si>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</si>
  <si>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</si>
  <si>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</si>
  <si>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</si>
  <si>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</si>
  <si>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</si>
  <si>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</si>
  <si>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</si>
  <si>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</si>
  <si>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</si>
  <si>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</si>
  <si>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</si>
  <si>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</si>
  <si>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</si>
  <si>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</si>
  <si>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</si>
  <si>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</si>
  <si>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</si>
  <si>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</si>
  <si>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</si>
  <si>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</si>
  <si>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</si>
  <si>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</si>
  <si>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</si>
  <si>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</si>
  <si>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</si>
  <si>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</si>
  <si>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</si>
  <si>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</si>
  <si>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</si>
  <si>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</si>
  <si>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</si>
  <si>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</si>
  <si>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</si>
  <si>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</si>
  <si>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</si>
  <si>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</si>
  <si>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</si>
  <si>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</si>
  <si>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</si>
  <si>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</si>
  <si>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</si>
  <si>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</si>
  <si>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</si>
  <si>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</si>
  <si>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</si>
  <si>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</si>
  <si>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</si>
  <si>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</si>
  <si>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</si>
  <si>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</si>
  <si>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</si>
  <si>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</si>
  <si>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</si>
  <si>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</si>
  <si>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</si>
  <si>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</si>
  <si>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</si>
  <si>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</si>
  <si>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</si>
  <si>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</si>
  <si>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</si>
  <si>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</si>
  <si>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</si>
  <si>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</si>
  <si>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</si>
  <si>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</si>
  <si>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</si>
  <si>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</si>
  <si>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</si>
  <si>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</si>
  <si>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</si>
  <si>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</si>
  <si>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</si>
  <si>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</si>
  <si>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</si>
  <si>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</si>
  <si>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</si>
  <si>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</si>
  <si>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</si>
  <si>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</si>
  <si>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</si>
  <si>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</si>
  <si>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</si>
  <si>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</si>
  <si>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</si>
  <si>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</si>
  <si>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</si>
  <si>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</si>
  <si>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</si>
  <si>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</si>
  <si>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</si>
  <si>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</si>
  <si>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</si>
  <si>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</si>
  <si>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</si>
  <si>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</si>
  <si>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</si>
  <si>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</si>
  <si>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</si>
  <si>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</si>
  <si>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</si>
  <si>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</si>
  <si>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</si>
  <si>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</si>
  <si>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</si>
  <si>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</si>
  <si>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</si>
  <si>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</si>
  <si>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</si>
  <si>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</si>
  <si>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</si>
  <si>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</si>
  <si>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</si>
  <si>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</si>
  <si>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</si>
  <si>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</si>
  <si>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</si>
  <si>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</si>
  <si>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</si>
  <si>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</si>
  <si>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</si>
  <si>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</si>
  <si>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</si>
  <si>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</si>
  <si>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</si>
  <si>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</si>
  <si>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</si>
  <si>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</si>
  <si>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</si>
  <si>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</si>
  <si>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</si>
  <si>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</si>
  <si>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</si>
  <si>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</si>
  <si>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</si>
  <si>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</si>
  <si>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</si>
  <si>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</si>
  <si>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</si>
  <si>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</si>
  <si>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</si>
  <si>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</si>
  <si>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</si>
  <si>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</si>
  <si>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</si>
  <si>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</si>
  <si>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</si>
  <si>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</si>
  <si>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</si>
  <si>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</si>
  <si>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</si>
  <si>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</si>
  <si>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</si>
  <si>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</si>
  <si>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</si>
  <si>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</si>
  <si>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</si>
  <si>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</si>
  <si>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</si>
  <si>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</si>
  <si>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</si>
  <si>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</si>
  <si>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</si>
  <si>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</si>
  <si>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</si>
  <si>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</si>
  <si>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</si>
  <si>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</si>
  <si>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</si>
  <si>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</si>
  <si>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</si>
  <si>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</si>
  <si>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</si>
  <si>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</si>
  <si>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</si>
  <si>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</si>
  <si>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</si>
  <si>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</si>
  <si>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</si>
  <si>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</si>
  <si>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</si>
  <si>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</si>
  <si>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</si>
  <si>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</si>
  <si>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</si>
  <si>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</si>
  <si>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</si>
  <si>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</si>
  <si>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</si>
  <si>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</si>
  <si>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</si>
  <si>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</si>
  <si>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</si>
  <si>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</si>
  <si>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</si>
  <si>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</si>
  <si>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</si>
  <si>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</si>
  <si>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</si>
  <si>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</si>
  <si>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</si>
  <si>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</si>
  <si>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</si>
  <si>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</si>
  <si>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</si>
  <si>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</si>
  <si>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</si>
  <si>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</si>
  <si>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</si>
  <si>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</si>
  <si>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</si>
  <si>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</si>
  <si>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</si>
  <si>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</si>
  <si>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</si>
  <si>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</si>
  <si>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</si>
  <si>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</si>
  <si>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</si>
  <si>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</si>
  <si>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</si>
  <si>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</si>
  <si>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</si>
  <si>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</si>
  <si>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</si>
  <si>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</si>
  <si>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</si>
  <si>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</si>
  <si>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</si>
  <si>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</si>
  <si>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</si>
  <si>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</si>
  <si>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</si>
  <si>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</si>
  <si>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</si>
  <si>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</si>
  <si>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</si>
  <si>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</si>
  <si>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</si>
  <si>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</si>
  <si>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</si>
  <si>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</si>
  <si>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</si>
  <si>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</si>
  <si>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</si>
  <si>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</si>
  <si>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</si>
  <si>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</si>
  <si>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</si>
  <si>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</si>
  <si>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</si>
  <si>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</si>
  <si>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</si>
  <si>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</si>
  <si>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</si>
  <si>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</si>
  <si>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</si>
  <si>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</si>
  <si>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</si>
  <si>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</si>
  <si>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</si>
  <si>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</si>
  <si>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</si>
  <si>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</si>
  <si>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</si>
  <si>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</si>
  <si>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</si>
  <si>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</si>
  <si>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</si>
  <si>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</si>
  <si>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</si>
  <si>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</si>
  <si>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</si>
  <si>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</si>
  <si>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</si>
  <si>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</si>
  <si>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</si>
  <si>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</si>
  <si>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</si>
  <si>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</si>
  <si>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</si>
  <si>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</si>
  <si>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</si>
  <si>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</si>
  <si>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</si>
  <si>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</si>
  <si>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</si>
  <si>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</si>
  <si>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</si>
  <si>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</si>
  <si>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</si>
  <si>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</si>
  <si>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</si>
  <si>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</si>
  <si>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</si>
  <si>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</si>
  <si>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</si>
  <si>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</si>
  <si>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</si>
  <si>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</si>
  <si>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</si>
  <si>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</si>
  <si>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</si>
  <si>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</si>
  <si>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</si>
  <si>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</si>
  <si>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</si>
  <si>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</si>
  <si>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</si>
  <si>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</si>
  <si>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</si>
  <si>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</si>
  <si>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</si>
  <si>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</si>
  <si>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</si>
  <si>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</si>
  <si>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</si>
  <si>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</si>
  <si>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</si>
  <si>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</si>
  <si>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</si>
  <si>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</si>
  <si>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</si>
  <si>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</si>
  <si>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</si>
  <si>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</si>
  <si>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</si>
  <si>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</si>
  <si>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</si>
  <si>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</si>
  <si>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</si>
  <si>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</si>
  <si>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</si>
  <si>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</si>
  <si>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</si>
  <si>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</si>
  <si>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</si>
  <si>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</si>
  <si>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</si>
  <si>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</si>
  <si>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</si>
  <si>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</si>
  <si>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</si>
  <si>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</si>
  <si>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</si>
  <si>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</si>
  <si>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</si>
  <si>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</si>
  <si>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</si>
  <si>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</si>
  <si>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</si>
  <si>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</si>
  <si>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</si>
  <si>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</si>
  <si>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</si>
  <si>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</si>
  <si>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</si>
  <si>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</si>
  <si>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</si>
  <si>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</si>
  <si>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</si>
  <si>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</si>
  <si>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</si>
  <si>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</si>
  <si>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</si>
  <si>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</si>
  <si>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</si>
  <si>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</si>
  <si>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</si>
  <si>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</si>
  <si>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</si>
  <si>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</si>
  <si>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</si>
  <si>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</si>
  <si>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</si>
  <si>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</si>
  <si>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</si>
  <si>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</si>
  <si>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</si>
  <si>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</si>
  <si>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</si>
  <si>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</si>
  <si>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</si>
  <si>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</si>
  <si>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</si>
  <si>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</si>
  <si>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</si>
  <si>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</si>
  <si>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</si>
  <si>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</si>
  <si>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</si>
  <si>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</si>
  <si>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</si>
  <si>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</si>
  <si>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</si>
  <si>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</si>
  <si>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</si>
  <si>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</si>
  <si>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</si>
  <si>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</si>
  <si>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</si>
  <si>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</si>
  <si>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</si>
  <si>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</si>
  <si>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</si>
  <si>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</si>
  <si>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</si>
  <si>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</si>
  <si>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</si>
  <si>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</si>
  <si>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</si>
  <si>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</si>
  <si>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</si>
  <si>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</si>
  <si>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</si>
  <si>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</si>
  <si>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</si>
  <si>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</si>
  <si>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</si>
  <si>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</si>
  <si>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</si>
  <si>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</si>
  <si>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</si>
  <si>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</si>
  <si>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</si>
  <si>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</si>
  <si>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</si>
  <si>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</si>
  <si>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</si>
  <si>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</si>
  <si>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</si>
  <si>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</si>
  <si>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</si>
  <si>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</si>
  <si>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</si>
  <si>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</si>
  <si>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</si>
  <si>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</si>
  <si>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</si>
  <si>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</si>
  <si>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</si>
  <si>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</si>
  <si>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</si>
  <si>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</si>
  <si>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</si>
  <si>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</si>
  <si>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</si>
  <si>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</si>
  <si>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</si>
  <si>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</si>
  <si>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</si>
  <si>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</si>
  <si>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</si>
  <si>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</si>
  <si>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</si>
  <si>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</si>
  <si>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</si>
  <si>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</si>
  <si>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</si>
  <si>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</si>
  <si>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</si>
  <si>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</si>
  <si>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</si>
  <si>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</si>
  <si>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</si>
  <si>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</si>
  <si>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</si>
  <si>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</si>
  <si>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</si>
  <si>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</si>
  <si>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</si>
  <si>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</si>
  <si>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</si>
  <si>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</si>
  <si>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</si>
  <si>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</si>
  <si>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</si>
  <si>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</si>
  <si>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</si>
  <si>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</si>
  <si>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</si>
  <si>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</si>
  <si>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</si>
  <si>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</si>
  <si>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</si>
  <si>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</si>
  <si>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</si>
  <si>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</si>
  <si>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</si>
  <si>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</si>
  <si>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</si>
  <si>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</si>
  <si>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</si>
  <si>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</si>
  <si>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</si>
  <si>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</si>
  <si>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</si>
  <si>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</si>
  <si>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</si>
  <si>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</si>
  <si>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</si>
  <si>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</si>
  <si>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</si>
  <si>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</si>
  <si>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</si>
  <si>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</si>
  <si>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</si>
  <si>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</si>
  <si>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</si>
  <si>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</si>
  <si>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</si>
  <si>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</si>
  <si>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</si>
  <si>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</si>
  <si>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</si>
  <si>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</si>
  <si>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</si>
  <si>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</si>
  <si>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</si>
  <si>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</si>
  <si>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</si>
  <si>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</si>
  <si>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</si>
  <si>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</si>
  <si>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</si>
  <si>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</si>
  <si>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</si>
  <si>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</si>
  <si>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</si>
  <si>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</si>
  <si>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</si>
  <si>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</si>
  <si>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</si>
  <si>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</si>
  <si>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</si>
  <si>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</si>
  <si>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</si>
  <si>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</si>
  <si>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</si>
  <si>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</si>
  <si>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</si>
  <si>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</si>
  <si>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</si>
  <si>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</si>
  <si>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</si>
  <si>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</si>
  <si>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</si>
  <si>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</si>
  <si>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</si>
  <si>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</si>
  <si>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</si>
  <si>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</si>
  <si>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</si>
  <si>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</si>
  <si>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</si>
  <si>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</si>
  <si>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</si>
  <si>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</si>
  <si>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</si>
  <si>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</si>
  <si>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</si>
  <si>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</si>
  <si>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</si>
  <si>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</si>
  <si>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</si>
  <si>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</si>
  <si>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</si>
  <si>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</si>
  <si>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</si>
  <si>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</si>
  <si>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</si>
  <si>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</si>
  <si>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</si>
  <si>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</si>
  <si>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</si>
  <si>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</si>
  <si>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</si>
  <si>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</si>
  <si>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</si>
  <si>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</si>
  <si>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</si>
  <si>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</si>
  <si>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</si>
  <si>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</si>
  <si>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</si>
  <si>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</si>
  <si>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</si>
  <si>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</si>
  <si>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</si>
  <si>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</si>
  <si>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</si>
  <si>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</si>
  <si>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</si>
  <si>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</si>
  <si>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</si>
  <si>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</si>
  <si>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</si>
  <si>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</si>
  <si>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</si>
  <si>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</si>
  <si>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</si>
  <si>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</si>
  <si>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</si>
  <si>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</si>
  <si>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</si>
  <si>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</si>
  <si>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</si>
  <si>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</si>
  <si>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</si>
  <si>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</si>
  <si>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</si>
  <si>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</si>
  <si>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</si>
  <si>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</si>
  <si>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</si>
  <si>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</si>
  <si>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</si>
  <si>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</si>
  <si>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</si>
  <si>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</si>
  <si>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</si>
  <si>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</si>
  <si>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</si>
  <si>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</si>
  <si>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</si>
  <si>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</si>
  <si>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</si>
  <si>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</si>
  <si>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</si>
  <si>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</si>
  <si>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</si>
  <si>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</si>
  <si>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</si>
  <si>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</si>
  <si>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</si>
  <si>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</si>
  <si>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</si>
  <si>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</si>
  <si>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</si>
  <si>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</si>
  <si>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</si>
  <si>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</si>
  <si>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</si>
  <si>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</si>
  <si>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</si>
  <si>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</si>
  <si>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</si>
  <si>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</si>
  <si>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</si>
  <si>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</si>
  <si>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</si>
  <si>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</si>
  <si>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</si>
  <si>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</si>
  <si>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</si>
  <si>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</si>
  <si>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</si>
  <si>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</si>
  <si>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</si>
  <si>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</si>
  <si>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</si>
  <si>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</si>
  <si>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</si>
  <si>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</si>
  <si>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</si>
  <si>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</si>
  <si>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</si>
  <si>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</si>
  <si>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</si>
  <si>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</si>
  <si>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</si>
  <si>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</si>
  <si>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</si>
  <si>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</si>
  <si>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</si>
  <si>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</si>
  <si>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</si>
  <si>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</si>
  <si>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</si>
  <si>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</si>
  <si>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</si>
  <si>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</si>
  <si>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</si>
  <si>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</si>
  <si>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</si>
  <si>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</si>
  <si>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</si>
  <si>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</si>
  <si>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</si>
  <si>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</si>
  <si>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</si>
  <si>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</si>
  <si>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</si>
  <si>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</si>
  <si>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</si>
  <si>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</si>
  <si>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</si>
  <si>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</si>
  <si>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</si>
  <si>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</si>
  <si>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</si>
  <si>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</si>
  <si>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</si>
  <si>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</si>
  <si>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</si>
  <si>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</si>
  <si>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</si>
  <si>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</si>
  <si>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</si>
  <si>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</si>
  <si>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</si>
  <si>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</si>
  <si>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</si>
  <si>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</si>
  <si>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</si>
  <si>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</si>
  <si>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</si>
  <si>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</si>
  <si>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</si>
  <si>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</si>
  <si>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</si>
  <si>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</si>
  <si>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</si>
  <si>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</si>
  <si>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</si>
  <si>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</si>
  <si>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</si>
  <si>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</si>
  <si>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</si>
  <si>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</si>
  <si>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</si>
  <si>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</si>
  <si>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</si>
  <si>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</si>
  <si>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</si>
  <si>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</si>
  <si>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</si>
  <si>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</si>
  <si>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</si>
  <si>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</si>
  <si>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</si>
  <si>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</si>
  <si>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</si>
  <si>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</si>
  <si>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</si>
  <si>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</si>
  <si>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</si>
  <si>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</si>
  <si>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</si>
  <si>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</si>
  <si>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</si>
  <si>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</si>
  <si>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</si>
  <si>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</si>
  <si>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</si>
  <si>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</si>
  <si>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</si>
  <si>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</si>
  <si>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</si>
  <si>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</si>
  <si>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</si>
  <si>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</si>
  <si>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</si>
  <si>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</si>
  <si>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</si>
  <si>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</si>
  <si>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</si>
  <si>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</si>
  <si>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</si>
  <si>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</si>
  <si>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</si>
  <si>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</si>
  <si>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</si>
  <si>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</si>
  <si>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</si>
  <si>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</si>
  <si>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</si>
  <si>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</si>
  <si>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</si>
  <si>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</si>
  <si>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</si>
  <si>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</si>
  <si>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</si>
  <si>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</si>
  <si>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</si>
  <si>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</si>
  <si>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</si>
  <si>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</si>
  <si>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</si>
  <si>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</si>
  <si>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</si>
  <si>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</si>
  <si>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</si>
  <si>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</si>
  <si>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</si>
  <si>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</si>
  <si>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</si>
  <si>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</si>
  <si>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</si>
  <si>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</si>
  <si>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</si>
  <si>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</si>
  <si>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</si>
  <si>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</si>
  <si>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</si>
  <si>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</si>
  <si>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</si>
  <si>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</si>
  <si>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</si>
  <si>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</si>
  <si>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</si>
  <si>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</si>
  <si>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</si>
  <si>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</si>
  <si>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</si>
  <si>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</si>
  <si>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</si>
  <si>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</si>
  <si>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</si>
  <si>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</si>
  <si>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</si>
  <si>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</si>
  <si>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</si>
  <si>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</si>
  <si>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</si>
  <si>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</si>
  <si>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</si>
  <si>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</si>
  <si>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</si>
  <si>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</si>
  <si>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</si>
  <si>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</si>
  <si>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</si>
  <si>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</si>
  <si>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</si>
  <si>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</si>
  <si>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</si>
  <si>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</si>
  <si>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</si>
  <si>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</si>
  <si>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</si>
  <si>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</si>
  <si>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</si>
  <si>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</si>
  <si>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</si>
  <si>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</si>
  <si>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</si>
  <si>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</si>
  <si>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</si>
  <si>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</si>
  <si>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</si>
  <si>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</si>
  <si>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</si>
  <si>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</si>
  <si>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</si>
  <si>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</si>
  <si>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</si>
  <si>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</si>
  <si>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</si>
  <si>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</si>
  <si>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</si>
  <si>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</si>
  <si>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</si>
  <si>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</si>
  <si>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</si>
  <si>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</si>
  <si>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</si>
  <si>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</si>
  <si>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</si>
  <si>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</si>
  <si>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</si>
  <si>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</si>
  <si>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</si>
  <si>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</si>
  <si>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</si>
  <si>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</si>
  <si>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</si>
  <si>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</si>
  <si>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</si>
  <si>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</si>
  <si>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</si>
  <si>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</si>
  <si>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</si>
  <si>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</si>
  <si>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</si>
  <si>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</si>
  <si>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</si>
  <si>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</si>
  <si>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</si>
  <si>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</si>
  <si>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</si>
  <si>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</si>
  <si>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</si>
  <si>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</si>
  <si>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</si>
  <si>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</si>
  <si>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</si>
  <si>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</si>
  <si>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</si>
  <si>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</si>
  <si>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</si>
  <si>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</si>
  <si>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</si>
  <si>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</si>
  <si>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</si>
  <si>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</si>
  <si>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</si>
  <si>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</si>
  <si>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</si>
  <si>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</si>
  <si>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</si>
  <si>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</si>
  <si>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</si>
  <si>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</si>
  <si>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</si>
  <si>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</si>
  <si>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</si>
  <si>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</si>
  <si>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</si>
  <si>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</si>
  <si>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</si>
  <si>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</si>
  <si>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</si>
  <si>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</si>
  <si>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</si>
  <si>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</si>
  <si>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</si>
  <si>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</si>
  <si>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</si>
  <si>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</si>
  <si>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</si>
  <si>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</si>
  <si>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</si>
  <si>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</si>
  <si>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</si>
  <si>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</si>
  <si>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</si>
  <si>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</si>
  <si>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</si>
  <si>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</si>
  <si>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</si>
  <si>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</si>
  <si>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</si>
  <si>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</si>
  <si>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</si>
  <si>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</si>
  <si>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</si>
  <si>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</si>
  <si>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</si>
  <si>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</si>
  <si>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</si>
  <si>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</si>
  <si>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</si>
  <si>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</si>
  <si>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</si>
  <si>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</si>
  <si>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</si>
  <si>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</si>
  <si>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</si>
  <si>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</si>
  <si>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</si>
  <si>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</si>
  <si>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</si>
  <si>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</si>
  <si>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</si>
  <si>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</si>
  <si>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</si>
  <si>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</si>
  <si>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</si>
  <si>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</si>
  <si>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</si>
  <si>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</si>
  <si>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</si>
  <si>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</si>
  <si>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</si>
  <si>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</si>
  <si>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</si>
  <si>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</si>
  <si>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</si>
  <si>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</si>
  <si>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</si>
  <si>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</si>
  <si>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</si>
  <si>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</si>
  <si>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</si>
  <si>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</si>
  <si>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</si>
  <si>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</si>
  <si>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</si>
  <si>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</si>
  <si>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</si>
  <si>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</si>
  <si>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</si>
  <si>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</si>
  <si>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</si>
  <si>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</si>
  <si>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</si>
  <si>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</si>
  <si>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</si>
  <si>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</si>
  <si>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</si>
  <si>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</si>
  <si>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</si>
  <si>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</si>
  <si>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</si>
  <si>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</si>
  <si>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</si>
  <si>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</si>
  <si>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</si>
  <si>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</si>
  <si>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</si>
  <si>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</si>
  <si>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</si>
  <si>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</si>
  <si>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</si>
  <si>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</si>
  <si>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</si>
  <si>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</si>
  <si>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</si>
  <si>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</si>
  <si>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</si>
  <si>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</si>
  <si>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</si>
  <si>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</si>
  <si>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</si>
  <si>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</si>
  <si>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</si>
  <si>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</si>
  <si>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</si>
  <si>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</si>
  <si>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</si>
  <si>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</si>
  <si>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</si>
  <si>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</si>
  <si>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</si>
  <si>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</si>
  <si>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</si>
  <si>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</si>
  <si>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</si>
  <si>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</si>
  <si>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</si>
  <si>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</si>
  <si>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</si>
  <si>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</si>
  <si>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</si>
  <si>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</si>
  <si>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</si>
  <si>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</si>
  <si>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</si>
  <si>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</si>
  <si>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</si>
  <si>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</si>
  <si>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</si>
  <si>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</si>
  <si>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</si>
  <si>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</si>
  <si>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</si>
  <si>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</si>
  <si>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</si>
  <si>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</si>
  <si>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</si>
  <si>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</si>
  <si>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</si>
  <si>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</si>
  <si>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</si>
  <si>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</si>
  <si>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</si>
  <si>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</si>
  <si>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</si>
  <si>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</si>
  <si>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</si>
  <si>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</si>
  <si>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</si>
  <si>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</si>
  <si>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</si>
  <si>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</si>
  <si>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</si>
  <si>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</si>
  <si>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</si>
  <si>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</si>
  <si>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</si>
  <si>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</si>
  <si>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</si>
  <si>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</si>
  <si>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</si>
  <si>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</si>
  <si>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</si>
  <si>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</si>
  <si>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</si>
  <si>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</si>
  <si>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</si>
  <si>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</si>
  <si>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</si>
  <si>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</si>
  <si>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</si>
  <si>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</si>
  <si>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</si>
  <si>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</si>
  <si>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</si>
  <si>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</si>
  <si>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</si>
  <si>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</si>
  <si>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</si>
  <si>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</si>
  <si>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</si>
  <si>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</si>
  <si>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</si>
  <si>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</si>
  <si>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</si>
  <si>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</si>
  <si>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</si>
  <si>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</si>
  <si>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</si>
  <si>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</si>
  <si>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</si>
  <si>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</si>
  <si>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</si>
  <si>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</si>
  <si>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</si>
  <si>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</si>
  <si>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</si>
  <si>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</si>
  <si>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</si>
  <si>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</si>
  <si>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</si>
  <si>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</si>
  <si>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</si>
  <si>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</si>
  <si>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</si>
  <si>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</si>
  <si>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</si>
  <si>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</si>
  <si>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</si>
  <si>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</si>
  <si>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</si>
  <si>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</si>
  <si>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</si>
  <si>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</si>
  <si>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</si>
  <si>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</si>
  <si>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</si>
  <si>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</si>
  <si>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</si>
  <si>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</si>
  <si>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</si>
  <si>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</si>
  <si>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</si>
  <si>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</si>
  <si>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</si>
  <si>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</si>
  <si>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</si>
  <si>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</si>
  <si>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</si>
  <si>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</si>
  <si>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</si>
  <si>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</si>
  <si>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</si>
  <si>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</si>
  <si>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</si>
  <si>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</si>
  <si>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</si>
  <si>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</si>
  <si>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</si>
  <si>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</si>
  <si>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</si>
  <si>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</si>
  <si>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</si>
  <si>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</si>
  <si>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</si>
  <si>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</si>
  <si>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</si>
  <si>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</si>
  <si>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</si>
  <si>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</si>
  <si>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</si>
  <si>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</si>
  <si>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</si>
  <si>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</si>
  <si>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</si>
  <si>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</si>
  <si>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</si>
  <si>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</si>
  <si>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</si>
  <si>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</si>
  <si>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</si>
  <si>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</si>
  <si>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</si>
  <si>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</si>
  <si>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</si>
  <si>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</si>
  <si>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</si>
  <si>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</si>
  <si>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</si>
  <si>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</si>
  <si>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</si>
  <si>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</si>
  <si>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</si>
  <si>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</si>
  <si>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</si>
  <si>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</si>
  <si>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</si>
  <si>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</si>
  <si>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</si>
  <si>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</si>
  <si>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</si>
  <si>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</si>
  <si>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</si>
  <si>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</si>
  <si>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</si>
  <si>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</si>
  <si>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</si>
  <si>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</si>
  <si>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</si>
  <si>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</si>
  <si>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</si>
  <si>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</si>
  <si>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</si>
  <si>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</si>
  <si>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</si>
  <si>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</si>
  <si>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</si>
  <si>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</si>
  <si>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</si>
  <si>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</si>
  <si>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</si>
  <si>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</si>
  <si>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</si>
  <si>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</si>
  <si>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</si>
  <si>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</si>
  <si>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</si>
  <si>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</si>
  <si>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</si>
  <si>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</si>
  <si>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</si>
  <si>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</si>
  <si>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</si>
  <si>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</si>
  <si>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</si>
  <si>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</si>
  <si>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</si>
  <si>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</si>
  <si>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</si>
  <si>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</si>
  <si>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</si>
  <si>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</si>
  <si>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</si>
  <si>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</si>
  <si>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</si>
  <si>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</si>
  <si>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</si>
  <si>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</si>
  <si>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</si>
  <si>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</si>
  <si>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</si>
  <si>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</si>
  <si>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</si>
  <si>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</si>
  <si>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</si>
  <si>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</si>
  <si>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</si>
  <si>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</si>
  <si>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</si>
  <si>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</si>
  <si>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</si>
  <si>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</si>
  <si>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</si>
  <si>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</si>
  <si>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</si>
  <si>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</si>
  <si>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</si>
  <si>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</si>
  <si>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</si>
  <si>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</si>
  <si>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</si>
  <si>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</si>
  <si>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</si>
  <si>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</si>
  <si>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</si>
  <si>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</si>
  <si>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</si>
  <si>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</si>
  <si>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</si>
  <si>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</si>
  <si>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</si>
  <si>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</si>
  <si>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</si>
  <si>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</si>
  <si>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</si>
  <si>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</si>
  <si>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</si>
  <si>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</si>
  <si>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</si>
  <si>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</si>
  <si>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</si>
  <si>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</si>
  <si>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</si>
  <si>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</si>
  <si>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</si>
  <si>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</si>
  <si>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</si>
  <si>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</si>
  <si>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</si>
  <si>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</si>
  <si>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</si>
  <si>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</si>
  <si>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</si>
  <si>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</si>
  <si>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</si>
  <si>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</si>
  <si>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</si>
  <si>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</si>
  <si>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</si>
  <si>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</si>
  <si>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</si>
  <si>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</si>
  <si>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</si>
  <si>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</si>
  <si>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</si>
  <si>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</si>
  <si>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</si>
  <si>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</si>
  <si>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</si>
  <si>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</si>
  <si>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</si>
  <si>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</si>
  <si>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</si>
  <si>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</si>
  <si>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</si>
  <si>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</si>
  <si>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</si>
  <si>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</si>
  <si>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</si>
  <si>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</si>
  <si>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</si>
  <si>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</si>
  <si>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</si>
  <si>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</si>
  <si>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</si>
  <si>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</si>
  <si>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</si>
  <si>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</si>
  <si>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</si>
  <si>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</si>
  <si>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</si>
  <si>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</si>
  <si>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</si>
  <si>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</si>
  <si>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</si>
  <si>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</si>
  <si>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</si>
  <si>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</si>
  <si>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</si>
  <si>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</si>
  <si>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</si>
  <si>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</si>
  <si>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</si>
  <si>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</si>
  <si>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</si>
  <si>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</si>
  <si>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</si>
  <si>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</si>
  <si>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</si>
  <si>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</si>
  <si>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</si>
  <si>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</si>
  <si>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</si>
  <si>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</si>
  <si>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</si>
  <si>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</si>
  <si>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</si>
  <si>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</si>
  <si>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</si>
  <si>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</si>
  <si>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</si>
  <si>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</si>
  <si>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</si>
  <si>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</si>
  <si>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</si>
  <si>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</si>
  <si>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</si>
  <si>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</si>
  <si>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</si>
  <si>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</si>
  <si>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</si>
  <si>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</si>
  <si>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</si>
  <si>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</si>
  <si>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</si>
  <si>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</si>
  <si>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</si>
  <si>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</si>
  <si>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</si>
  <si>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</si>
  <si>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</si>
  <si>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</si>
  <si>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</si>
  <si>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</si>
  <si>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</si>
  <si>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</si>
  <si>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</si>
  <si>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</si>
  <si>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</si>
  <si>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</si>
  <si>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</si>
  <si>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</si>
  <si>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</si>
  <si>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</si>
  <si>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</si>
  <si>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</si>
  <si>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</si>
  <si>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</si>
  <si>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</si>
  <si>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</si>
  <si>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</si>
  <si>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</si>
  <si>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</si>
  <si>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</si>
  <si>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</si>
  <si>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</si>
  <si>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</si>
  <si>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</si>
  <si>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</si>
  <si>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</si>
  <si>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</si>
  <si>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</si>
  <si>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</si>
  <si>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</si>
  <si>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</si>
  <si>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</si>
  <si>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</si>
  <si>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</si>
  <si>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</si>
  <si>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</si>
  <si>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</si>
  <si>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</si>
  <si>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</si>
  <si>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</si>
  <si>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</si>
  <si>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</si>
  <si>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</si>
  <si>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</si>
  <si>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</si>
  <si>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</si>
  <si>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</si>
  <si>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</si>
  <si>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</si>
  <si>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</si>
  <si>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</si>
  <si>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</si>
  <si>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</si>
  <si>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</si>
  <si>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</si>
  <si>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</si>
  <si>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</si>
  <si>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</si>
  <si>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</si>
  <si>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</si>
  <si>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</si>
  <si>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</si>
  <si>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</si>
  <si>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</si>
  <si>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</si>
  <si>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</si>
  <si>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</si>
  <si>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</si>
  <si>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</si>
  <si>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</si>
  <si>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</si>
  <si>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</si>
  <si>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</si>
  <si>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</si>
  <si>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</si>
  <si>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</si>
  <si>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</si>
  <si>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</si>
  <si>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</si>
  <si>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</si>
  <si>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</si>
  <si>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</si>
  <si>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</si>
  <si>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</si>
  <si>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</si>
  <si>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</si>
  <si>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</si>
  <si>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</si>
  <si>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</si>
  <si>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</si>
  <si>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</si>
  <si>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</si>
  <si>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</si>
  <si>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</si>
  <si>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</si>
  <si>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</si>
  <si>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</si>
  <si>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</si>
  <si>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</si>
  <si>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</si>
  <si>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</si>
  <si>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</si>
  <si>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</si>
  <si>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</si>
  <si>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</si>
  <si>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</si>
  <si>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</si>
  <si>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</si>
  <si>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</si>
  <si>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</si>
  <si>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</si>
  <si>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</si>
  <si>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</si>
  <si>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</si>
  <si>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</si>
  <si>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</si>
  <si>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</si>
  <si>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</si>
  <si>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</si>
  <si>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</si>
  <si>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</si>
  <si>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</si>
  <si>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</si>
  <si>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</si>
  <si>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</si>
  <si>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</si>
  <si>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</si>
  <si>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</si>
  <si>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</si>
  <si>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</si>
  <si>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</si>
  <si>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</si>
  <si>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</si>
  <si>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</si>
  <si>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</si>
  <si>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</si>
  <si>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</si>
  <si>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</si>
  <si>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</si>
  <si>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</si>
  <si>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</si>
  <si>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</si>
  <si>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</si>
  <si>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</si>
  <si>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</si>
  <si>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</si>
  <si>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</si>
  <si>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</si>
  <si>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</si>
  <si>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</si>
  <si>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</si>
  <si>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</si>
  <si>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</si>
  <si>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</si>
  <si>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</si>
  <si>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</si>
  <si>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</si>
  <si>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</si>
  <si>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</si>
  <si>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</si>
  <si>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</si>
  <si>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</si>
  <si>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</si>
  <si>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</si>
  <si>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</si>
  <si>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</si>
  <si>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</si>
  <si>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</si>
  <si>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</si>
  <si>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</si>
  <si>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</si>
  <si>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</si>
  <si>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</si>
  <si>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</si>
  <si>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</si>
  <si>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</si>
  <si>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</si>
  <si>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</si>
  <si>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</si>
  <si>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</si>
  <si>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</si>
  <si>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</si>
  <si>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</si>
  <si>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</si>
  <si>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</si>
  <si>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</si>
  <si>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</si>
  <si>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</si>
  <si>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</si>
  <si>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</si>
  <si>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</si>
  <si>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</si>
  <si>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</si>
  <si>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</si>
  <si>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</si>
  <si>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</si>
  <si>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</si>
  <si>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</si>
  <si>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</si>
  <si>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</si>
  <si>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</si>
  <si>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</si>
  <si>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</si>
  <si>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</si>
  <si>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</si>
  <si>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</si>
  <si>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</si>
  <si>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</si>
  <si>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</si>
  <si>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</si>
  <si>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</si>
  <si>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</si>
  <si>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</si>
  <si>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</si>
  <si>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</si>
  <si>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</si>
  <si>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</si>
  <si>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</si>
  <si>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</si>
  <si>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</si>
  <si>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</si>
  <si>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</si>
  <si>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</si>
  <si>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</si>
  <si>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</si>
  <si>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</si>
  <si>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</si>
  <si>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</si>
  <si>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</si>
  <si>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</si>
  <si>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</si>
  <si>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</si>
  <si>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</si>
  <si>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</si>
  <si>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</si>
  <si>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</si>
  <si>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</si>
  <si>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</si>
  <si>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</si>
  <si>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</si>
  <si>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</si>
  <si>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</si>
  <si>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</si>
  <si>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</si>
  <si>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</si>
  <si>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</si>
  <si>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</si>
  <si>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</si>
  <si>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</si>
  <si>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</si>
  <si>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</si>
  <si>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</si>
  <si>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</si>
  <si>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</si>
  <si>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</si>
  <si>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</si>
  <si>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</si>
  <si>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</si>
  <si>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</si>
  <si>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</si>
  <si>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</si>
  <si>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</si>
  <si>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</si>
  <si>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</si>
  <si>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</si>
  <si>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</si>
  <si>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</si>
  <si>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</si>
  <si>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</si>
  <si>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</si>
  <si>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</si>
  <si>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</si>
  <si>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</si>
  <si>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</si>
  <si>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</si>
  <si>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</si>
  <si>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</si>
  <si>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</si>
  <si>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</si>
  <si>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</si>
  <si>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</si>
  <si>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</si>
  <si>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</si>
  <si>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</si>
  <si>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</si>
  <si>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</si>
  <si>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</si>
  <si>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</si>
  <si>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</si>
  <si>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</si>
  <si>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</si>
  <si>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</si>
  <si>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</si>
  <si>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</si>
  <si>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</si>
  <si>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</si>
  <si>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</si>
  <si>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</si>
  <si>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</si>
  <si>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</si>
  <si>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</si>
  <si>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</si>
  <si>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</si>
  <si>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</si>
  <si>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</si>
  <si>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</si>
  <si>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</si>
  <si>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</si>
  <si>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</si>
  <si>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</si>
  <si>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</si>
  <si>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</si>
  <si>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</si>
  <si>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</si>
  <si>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</si>
  <si>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</si>
  <si>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</si>
  <si>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</si>
  <si>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</si>
  <si>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</si>
  <si>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</si>
  <si>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</si>
  <si>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</si>
  <si>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</si>
  <si>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</si>
  <si>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</si>
  <si>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</si>
  <si>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</si>
  <si>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</si>
  <si>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</si>
  <si>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</si>
  <si>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</si>
  <si>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</si>
  <si>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</si>
  <si>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</si>
  <si>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</si>
  <si>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</si>
  <si>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</si>
  <si>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</si>
  <si>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</si>
  <si>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</si>
  <si>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</si>
  <si>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</si>
  <si>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</si>
  <si>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</si>
  <si>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</si>
  <si>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</si>
  <si>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</si>
  <si>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</si>
  <si>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</si>
  <si>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</si>
  <si>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</si>
  <si>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</si>
  <si>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</si>
  <si>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</si>
  <si>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</si>
  <si>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</si>
  <si>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</si>
  <si>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</si>
  <si>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</si>
  <si>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</si>
  <si>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</si>
  <si>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</si>
  <si>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</si>
  <si>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</si>
  <si>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</si>
  <si>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</si>
  <si>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</si>
  <si>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</si>
  <si>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</si>
  <si>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</si>
  <si>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</si>
  <si>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</si>
  <si>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</si>
  <si>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</si>
  <si>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</si>
  <si>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</si>
  <si>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</si>
  <si>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</si>
  <si>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</si>
  <si>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</si>
  <si>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</si>
  <si>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</si>
  <si>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</si>
  <si>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</si>
  <si>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</si>
  <si>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</si>
  <si>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</si>
  <si>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</si>
  <si>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</si>
  <si>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</si>
  <si>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</si>
  <si>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</si>
  <si>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</si>
  <si>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</si>
  <si>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</si>
  <si>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</si>
  <si>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</si>
  <si>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</si>
  <si>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</si>
  <si>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</si>
  <si>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</si>
  <si>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</si>
  <si>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</si>
  <si>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</si>
  <si>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</si>
  <si>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</si>
  <si>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</si>
  <si>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</si>
  <si>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</si>
  <si>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</si>
  <si>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</si>
  <si>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</si>
  <si>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</si>
  <si>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</si>
  <si>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</si>
  <si>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</si>
  <si>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</si>
  <si>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</si>
  <si>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</si>
  <si>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</si>
  <si>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</si>
  <si>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</si>
  <si>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</si>
  <si>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</si>
  <si>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</si>
  <si>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</si>
  <si>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</si>
  <si>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</si>
  <si>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</si>
  <si>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</si>
  <si>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</si>
  <si>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</si>
  <si>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</si>
  <si>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</si>
  <si>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</si>
  <si>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</si>
  <si>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</si>
  <si>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</si>
  <si>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</si>
  <si>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</si>
  <si>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</si>
  <si>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</si>
  <si>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</si>
  <si>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</si>
  <si>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</si>
  <si>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</si>
  <si>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</si>
  <si>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</si>
  <si>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</si>
  <si>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</si>
  <si>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</si>
  <si>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</si>
  <si>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</si>
  <si>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</si>
  <si>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</si>
  <si>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</si>
  <si>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</si>
  <si>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</si>
  <si>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</si>
  <si>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</si>
  <si>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</si>
  <si>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</si>
  <si>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</si>
  <si>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</si>
  <si>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</si>
  <si>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</si>
  <si>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</si>
  <si>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</si>
  <si>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</si>
  <si>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</si>
  <si>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</si>
  <si>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</si>
  <si>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</si>
  <si>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</si>
  <si>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</si>
  <si>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</si>
  <si>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</si>
  <si>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</si>
  <si>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</si>
  <si>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</si>
  <si>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</si>
  <si>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</si>
  <si>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</si>
  <si>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</si>
  <si>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</si>
  <si>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</si>
  <si>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</si>
  <si>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</si>
  <si>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</si>
  <si>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</si>
  <si>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</si>
  <si>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</si>
  <si>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</si>
  <si>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</si>
  <si>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</si>
  <si>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</si>
  <si>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</si>
  <si>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</si>
  <si>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</si>
  <si>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</si>
  <si>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</si>
  <si>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</si>
  <si>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</si>
  <si>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</si>
  <si>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</si>
  <si>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</si>
  <si>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</si>
  <si>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</si>
  <si>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</si>
  <si>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</si>
  <si>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</si>
  <si>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</si>
  <si>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</si>
  <si>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</si>
  <si>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</si>
  <si>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</si>
  <si>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</si>
  <si>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</si>
  <si>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</si>
  <si>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</si>
  <si>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</si>
  <si>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</si>
  <si>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</si>
  <si>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</si>
  <si>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</si>
  <si>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</si>
  <si>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</si>
  <si>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</si>
  <si>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</si>
  <si>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</si>
  <si>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</si>
  <si>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</si>
  <si>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</si>
  <si>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</si>
  <si>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</si>
  <si>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</si>
  <si>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</si>
  <si>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</si>
  <si>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</si>
  <si>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</si>
  <si>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</si>
  <si>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</si>
  <si>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</si>
  <si>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</si>
  <si>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</si>
  <si>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</si>
  <si>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</si>
  <si>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</si>
  <si>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</si>
  <si>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</si>
  <si>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</si>
  <si>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</si>
  <si>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</si>
  <si>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</si>
  <si>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</si>
  <si>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</si>
  <si>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</si>
  <si>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</si>
  <si>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</si>
  <si>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</si>
  <si>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</si>
  <si>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</si>
  <si>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</si>
  <si>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</si>
  <si>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</si>
  <si>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</si>
  <si>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</si>
  <si>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</si>
  <si>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</si>
  <si>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</si>
  <si>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</si>
  <si>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</si>
  <si>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</si>
  <si>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</si>
  <si>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</si>
  <si>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</si>
  <si>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</si>
  <si>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</si>
  <si>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</si>
  <si>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</si>
  <si>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</si>
  <si>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</si>
  <si>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</si>
  <si>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</si>
  <si>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</si>
  <si>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</si>
  <si>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</si>
  <si>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</si>
  <si>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</si>
  <si>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</si>
  <si>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</si>
  <si>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</si>
  <si>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</si>
  <si>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</si>
  <si>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</si>
  <si>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</si>
  <si>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</si>
  <si>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</si>
  <si>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</si>
  <si>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</si>
  <si>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</si>
  <si>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</si>
  <si>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</si>
  <si>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</si>
  <si>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</si>
  <si>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</si>
  <si>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</si>
  <si>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</si>
  <si>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</si>
  <si>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</si>
  <si>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</si>
  <si>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</si>
  <si>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</si>
  <si>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</si>
  <si>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</si>
  <si>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</si>
  <si>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</si>
  <si>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</si>
  <si>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</si>
  <si>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</si>
  <si>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</si>
  <si>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</si>
  <si>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</si>
  <si>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</si>
  <si>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</si>
  <si>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</si>
  <si>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</si>
  <si>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</si>
  <si>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</si>
  <si>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</si>
  <si>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</si>
  <si>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</si>
  <si>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</si>
  <si>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</si>
  <si>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</si>
  <si>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</si>
  <si>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</si>
  <si>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</si>
  <si>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</si>
  <si>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</si>
  <si>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</si>
  <si>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</si>
  <si>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</si>
  <si>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</si>
  <si>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</si>
  <si>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</si>
  <si>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</si>
  <si>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</si>
  <si>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</si>
  <si>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</si>
  <si>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</si>
  <si>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</si>
  <si>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</si>
  <si>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</si>
  <si>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</si>
  <si>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</si>
  <si>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</si>
  <si>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</si>
  <si>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</si>
  <si>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</si>
  <si>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</si>
  <si>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</si>
  <si>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</si>
  <si>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</si>
  <si>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</si>
  <si>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</si>
  <si>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</si>
  <si>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</si>
  <si>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</si>
  <si>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</si>
  <si>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</si>
  <si>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</si>
  <si>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</si>
  <si>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</si>
  <si>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</si>
  <si>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</si>
  <si>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</si>
  <si>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</si>
  <si>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</si>
  <si>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</si>
  <si>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</si>
  <si>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</si>
  <si>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</si>
  <si>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</si>
  <si>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</si>
  <si>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</si>
  <si>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</si>
  <si>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</si>
  <si>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</si>
  <si>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</si>
  <si>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</si>
  <si>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</si>
  <si>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</si>
  <si>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</si>
  <si>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</si>
  <si>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</si>
  <si>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</si>
  <si>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</si>
  <si>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</si>
  <si>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</si>
  <si>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</si>
  <si>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</si>
  <si>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</si>
  <si>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</si>
  <si>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</si>
  <si>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</si>
  <si>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</si>
  <si>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</si>
  <si>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</si>
  <si>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</si>
  <si>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</si>
  <si>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</si>
  <si>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</si>
  <si>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</si>
  <si>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</si>
  <si>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</si>
  <si>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</si>
  <si>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</si>
  <si>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</si>
  <si>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</si>
  <si>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</si>
  <si>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</si>
  <si>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</si>
  <si>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</si>
  <si>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</si>
  <si>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</si>
  <si>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</si>
  <si>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</si>
  <si>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</si>
  <si>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</si>
  <si>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</si>
  <si>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</si>
  <si>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</si>
  <si>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</si>
  <si>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</si>
  <si>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</si>
  <si>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</si>
  <si>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</si>
  <si>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</si>
  <si>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</si>
  <si>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</si>
  <si>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</si>
  <si>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</si>
  <si>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</si>
  <si>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</si>
  <si>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</si>
  <si>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</si>
  <si>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</si>
  <si>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</si>
  <si>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</si>
  <si>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</si>
  <si>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</si>
  <si>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</si>
  <si>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</si>
  <si>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</si>
  <si>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</si>
  <si>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</si>
  <si>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</si>
  <si>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</si>
  <si>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</si>
  <si>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</si>
  <si>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</si>
  <si>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</si>
  <si>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</si>
  <si>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</si>
  <si>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</si>
  <si>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</si>
  <si>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</si>
  <si>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</si>
  <si>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</si>
  <si>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</si>
  <si>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</si>
  <si>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</si>
  <si>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</si>
  <si>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</si>
  <si>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</si>
  <si>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</si>
  <si>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</si>
  <si>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</si>
  <si>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</si>
  <si>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</si>
  <si>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</si>
  <si>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</si>
  <si>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</si>
  <si>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</si>
  <si>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</si>
  <si>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</si>
  <si>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</si>
  <si>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</si>
  <si>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</si>
  <si>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</si>
  <si>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</si>
  <si>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</si>
  <si>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</si>
  <si>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</si>
  <si>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</si>
  <si>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</si>
  <si>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</si>
  <si>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</si>
  <si>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</si>
  <si>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</si>
  <si>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</si>
  <si>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</si>
  <si>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</si>
  <si>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</si>
  <si>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</si>
  <si>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</si>
  <si>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</si>
  <si>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</si>
  <si>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</si>
  <si>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</si>
  <si>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</si>
  <si>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</si>
  <si>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</si>
  <si>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</si>
  <si>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</si>
  <si>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</si>
  <si>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</si>
  <si>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</si>
  <si>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</si>
  <si>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</si>
  <si>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</si>
  <si>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</si>
  <si>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</si>
  <si>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</si>
  <si>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</si>
  <si>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</si>
  <si>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</si>
  <si>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</si>
  <si>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</si>
  <si>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</si>
  <si>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</si>
  <si>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</si>
  <si>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</si>
  <si>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</si>
  <si>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</si>
  <si>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</si>
  <si>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</si>
  <si>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</si>
  <si>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</si>
  <si>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</si>
  <si>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</si>
  <si>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</si>
  <si>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</si>
  <si>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</si>
  <si>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</si>
  <si>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</si>
  <si>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</si>
  <si>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</si>
  <si>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</si>
  <si>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</si>
  <si>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</si>
  <si>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</si>
  <si>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</si>
  <si>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</si>
  <si>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</si>
  <si>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</si>
  <si>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</si>
  <si>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</si>
  <si>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</si>
  <si>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</si>
  <si>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</si>
  <si>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</si>
  <si>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</si>
  <si>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</si>
  <si>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</si>
  <si>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</si>
  <si>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</si>
  <si>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</si>
  <si>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</si>
  <si>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</si>
  <si>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</si>
  <si>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</si>
  <si>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</si>
  <si>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</si>
  <si>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</si>
  <si>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</si>
  <si>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</si>
  <si>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</si>
  <si>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</si>
  <si>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</si>
  <si>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</si>
  <si>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</si>
  <si>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</si>
  <si>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</si>
  <si>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</si>
  <si>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</si>
  <si>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</si>
  <si>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</si>
  <si>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</si>
  <si>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</si>
  <si>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</si>
  <si>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</si>
  <si>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</si>
  <si>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</si>
  <si>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</si>
  <si>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</si>
  <si>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</si>
  <si>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</si>
  <si>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</si>
  <si>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</si>
  <si>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</si>
  <si>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</si>
  <si>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</si>
  <si>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</si>
  <si>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</si>
  <si>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</si>
  <si>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</si>
  <si>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</si>
  <si>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</si>
  <si>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</si>
  <si>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</si>
  <si>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</si>
  <si>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</si>
  <si>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</si>
  <si>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</si>
  <si>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</si>
  <si>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</si>
  <si>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</si>
  <si>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</si>
  <si>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</si>
  <si>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</si>
  <si>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</si>
  <si>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</si>
  <si>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</si>
  <si>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</si>
  <si>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</si>
  <si>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</si>
  <si>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</si>
  <si>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</si>
  <si>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</si>
  <si>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</si>
  <si>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</si>
  <si>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</si>
  <si>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</si>
  <si>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</si>
  <si>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</si>
  <si>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</si>
  <si>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</si>
  <si>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</si>
  <si>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</si>
  <si>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</si>
  <si>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</si>
  <si>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</si>
  <si>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</si>
  <si>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</si>
  <si>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</si>
  <si>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</si>
  <si>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</si>
  <si>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</si>
  <si>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</si>
  <si>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</si>
  <si>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</si>
  <si>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</si>
  <si>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</si>
  <si>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</si>
  <si>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</si>
  <si>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</si>
  <si>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</si>
  <si>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</si>
  <si>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</si>
  <si>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</si>
  <si>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</si>
  <si>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</si>
  <si>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</si>
  <si>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</si>
  <si>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</si>
  <si>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</si>
  <si>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</si>
  <si>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</si>
  <si>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</si>
  <si>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</si>
  <si>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</si>
  <si>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</si>
  <si>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</si>
  <si>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</si>
  <si>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</si>
  <si>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</si>
  <si>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</si>
  <si>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</si>
  <si>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</si>
  <si>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</si>
  <si>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</si>
  <si>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</si>
  <si>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</si>
  <si>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</si>
  <si>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</si>
  <si>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</si>
  <si>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</si>
  <si>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</si>
  <si>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</si>
  <si>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</si>
  <si>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</si>
  <si>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</si>
  <si>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</si>
  <si>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</si>
  <si>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</si>
  <si>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</si>
  <si>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</si>
  <si>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</si>
  <si>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</si>
  <si>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</si>
  <si>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</si>
  <si>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</si>
  <si>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</si>
  <si>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</si>
  <si>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</si>
  <si>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</si>
  <si>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</si>
  <si>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</si>
  <si>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</si>
  <si>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</si>
  <si>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</si>
  <si>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</si>
  <si>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</si>
  <si>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</si>
  <si>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</si>
  <si>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</si>
  <si>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</si>
  <si>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</si>
  <si>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</si>
  <si>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</si>
  <si>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</si>
  <si>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</si>
  <si>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</si>
  <si>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</si>
  <si>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</si>
  <si>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</si>
  <si>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</si>
  <si>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</si>
  <si>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</si>
  <si>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</si>
  <si>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</si>
  <si>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</si>
  <si>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</si>
  <si>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</si>
  <si>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</si>
  <si>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</si>
  <si>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</si>
  <si>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</si>
  <si>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</si>
  <si>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</si>
  <si>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</si>
  <si>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</si>
  <si>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</si>
  <si>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</si>
  <si>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</si>
  <si>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</si>
  <si>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</si>
  <si>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</si>
  <si>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</si>
  <si>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</si>
  <si>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</si>
  <si>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</si>
  <si>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</si>
  <si>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</si>
  <si>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</si>
  <si>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</si>
  <si>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</si>
  <si>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</si>
  <si>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</si>
  <si>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</si>
  <si>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</si>
  <si>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</si>
  <si>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</si>
  <si>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</si>
  <si>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</si>
  <si>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</si>
  <si>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</si>
  <si>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</si>
  <si>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</si>
  <si>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</si>
  <si>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</si>
  <si>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</si>
  <si>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</si>
  <si>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</si>
  <si>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</si>
  <si>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</si>
  <si>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</si>
  <si>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</si>
  <si>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</si>
  <si>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</si>
  <si>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</si>
  <si>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</si>
  <si>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</si>
  <si>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</si>
  <si>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</si>
  <si>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</si>
  <si>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</si>
  <si>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</si>
  <si>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</si>
  <si>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</si>
  <si>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</si>
  <si>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</si>
  <si>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</si>
  <si>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</si>
  <si>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</si>
  <si>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</si>
  <si>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</si>
  <si>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</si>
  <si>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</si>
  <si>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</si>
  <si>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</si>
  <si>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</si>
  <si>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</si>
  <si>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</si>
  <si>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</si>
  <si>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</si>
  <si>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</si>
  <si>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</si>
  <si>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</si>
  <si>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</si>
  <si>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</si>
  <si>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</si>
  <si>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</si>
  <si>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</si>
  <si>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</si>
  <si>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</si>
  <si>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</si>
  <si>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</si>
  <si>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</si>
  <si>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</si>
  <si>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</si>
  <si>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</si>
  <si>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</si>
  <si>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</si>
  <si>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</si>
  <si>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</si>
  <si>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</si>
  <si>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</si>
  <si>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</si>
  <si>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</si>
  <si>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</si>
  <si>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</si>
  <si>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</si>
  <si>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</si>
  <si>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</si>
  <si>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</si>
  <si>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</si>
  <si>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</si>
  <si>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</si>
  <si>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</si>
  <si>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</si>
  <si>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</si>
  <si>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</si>
  <si>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</si>
  <si>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</si>
  <si>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</si>
  <si>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</si>
  <si>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</si>
  <si>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</si>
  <si>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</si>
  <si>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</si>
  <si>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</si>
  <si>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</si>
  <si>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</si>
  <si>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</si>
  <si>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</si>
  <si>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</si>
  <si>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</si>
  <si>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</si>
  <si>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</si>
  <si>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</si>
  <si>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</si>
  <si>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</si>
  <si>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</si>
  <si>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</si>
  <si>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</si>
  <si>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</si>
  <si>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</si>
  <si>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</si>
  <si>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</si>
  <si>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</si>
  <si>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</si>
  <si>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</si>
  <si>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</si>
  <si>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</si>
  <si>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</si>
  <si>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</si>
  <si>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</si>
  <si>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</si>
  <si>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</si>
  <si>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</si>
  <si>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</si>
  <si>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</si>
  <si>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</si>
  <si>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</si>
  <si>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</si>
  <si>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</si>
  <si>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</si>
  <si>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</si>
  <si>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</si>
  <si>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</si>
  <si>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</si>
  <si>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</si>
  <si>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</si>
  <si>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</si>
  <si>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</si>
  <si>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</si>
  <si>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</si>
  <si>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</si>
  <si>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</si>
  <si>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</si>
  <si>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</si>
  <si>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</si>
  <si>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</si>
  <si>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</si>
  <si>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</si>
  <si>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</si>
  <si>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</si>
  <si>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</si>
  <si>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</si>
  <si>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</si>
  <si>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</si>
  <si>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</si>
  <si>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</si>
  <si>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</si>
  <si>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</si>
  <si>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</si>
  <si>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</si>
  <si>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</si>
  <si>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</si>
  <si>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</si>
  <si>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</si>
  <si>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</si>
  <si>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</si>
  <si>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</si>
  <si>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</si>
  <si>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</si>
  <si>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</si>
  <si>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</si>
  <si>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</si>
  <si>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</si>
  <si>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</si>
  <si>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</si>
  <si>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</si>
  <si>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</si>
  <si>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</si>
  <si>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</si>
  <si>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</si>
  <si>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</si>
  <si>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</si>
  <si>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</si>
  <si>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</si>
  <si>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</si>
  <si>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</si>
  <si>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</si>
  <si>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</si>
  <si>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</si>
  <si>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</si>
  <si>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</si>
  <si>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</si>
  <si>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</si>
  <si>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</si>
  <si>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</si>
  <si>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</si>
  <si>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</si>
  <si>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</si>
  <si>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</si>
  <si>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</si>
  <si>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</si>
  <si>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</si>
  <si>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</si>
  <si>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</si>
  <si>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</si>
  <si>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</si>
  <si>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</si>
  <si>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</si>
  <si>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</si>
  <si>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</si>
  <si>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</si>
  <si>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</si>
  <si>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</si>
  <si>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</si>
  <si>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</si>
  <si>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</si>
  <si>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</si>
  <si>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</si>
  <si>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</si>
  <si>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</si>
  <si>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</si>
  <si>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</si>
  <si>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</si>
  <si>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</si>
  <si>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</si>
  <si>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</si>
  <si>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</si>
  <si>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</si>
  <si>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</si>
  <si>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</si>
  <si>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</si>
  <si>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</si>
  <si>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</si>
  <si>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</si>
  <si>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</si>
  <si>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</si>
  <si>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</si>
  <si>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</si>
  <si>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</si>
  <si>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</si>
  <si>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</si>
  <si>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</si>
  <si>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</si>
  <si>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</si>
  <si>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</si>
  <si>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</si>
  <si>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</si>
  <si>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</si>
  <si>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</si>
  <si>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</si>
  <si>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</si>
  <si>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</si>
  <si>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</si>
  <si>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</si>
  <si>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</si>
  <si>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</si>
  <si>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</si>
  <si>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</si>
  <si>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</si>
  <si>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</si>
  <si>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</si>
  <si>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</si>
  <si>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</si>
  <si>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</si>
  <si>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</si>
  <si>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</si>
  <si>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</si>
  <si>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</si>
  <si>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</si>
  <si>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</si>
  <si>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</si>
  <si>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</si>
  <si>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</si>
  <si>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</si>
  <si>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</si>
  <si>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</si>
  <si>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</si>
  <si>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</si>
  <si>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</si>
  <si>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</si>
  <si>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</si>
  <si>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</si>
  <si>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</si>
  <si>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</si>
  <si>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</si>
  <si>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</si>
  <si>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</si>
  <si>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</si>
  <si>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</si>
  <si>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</si>
  <si>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</si>
  <si>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</si>
  <si>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</si>
  <si>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</si>
  <si>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</si>
  <si>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</si>
  <si>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</si>
  <si>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</si>
  <si>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</si>
  <si>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</si>
  <si>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</si>
  <si>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</si>
  <si>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</si>
  <si>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</si>
  <si>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</si>
  <si>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</si>
  <si>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</si>
  <si>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</si>
  <si>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</si>
  <si>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</si>
  <si>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</si>
  <si>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</si>
  <si>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</si>
  <si>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</si>
  <si>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</si>
  <si>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</si>
  <si>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</si>
  <si>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</si>
  <si>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</si>
  <si>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</si>
  <si>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</si>
  <si>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</si>
  <si>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</si>
  <si>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</si>
  <si>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</si>
  <si>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</si>
  <si>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</si>
  <si>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</si>
  <si>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</si>
  <si>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</si>
  <si>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</si>
  <si>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</si>
  <si>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</si>
  <si>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</si>
  <si>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</si>
  <si>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</si>
  <si>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</si>
  <si>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</si>
  <si>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</si>
  <si>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</si>
  <si>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</si>
  <si>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</si>
  <si>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</si>
  <si>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</si>
  <si>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</si>
  <si>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</si>
  <si>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</si>
  <si>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</si>
  <si>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</si>
  <si>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</si>
  <si>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</si>
  <si>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</si>
  <si>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</si>
  <si>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</si>
  <si>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</si>
  <si>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</si>
  <si>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</si>
  <si>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</si>
  <si>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</si>
  <si>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</si>
  <si>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</si>
  <si>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</si>
  <si>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</si>
  <si>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</si>
  <si>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</si>
  <si>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</si>
  <si>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</si>
  <si>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</si>
  <si>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</si>
  <si>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</si>
  <si>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</si>
  <si>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</si>
  <si>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</si>
  <si>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</si>
  <si>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</si>
  <si>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</si>
  <si>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</si>
  <si>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</si>
  <si>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</si>
  <si>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</si>
  <si>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</si>
  <si>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</si>
  <si>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</si>
  <si>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</si>
  <si>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</si>
  <si>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</si>
  <si>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</si>
  <si>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</si>
  <si>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</si>
  <si>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</si>
  <si>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</si>
  <si>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</si>
  <si>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</si>
  <si>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</si>
  <si>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</si>
  <si>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</si>
  <si>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</si>
  <si>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</si>
  <si>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</si>
  <si>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</si>
  <si>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</si>
  <si>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</si>
  <si>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</si>
  <si>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</si>
  <si>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</si>
  <si>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</si>
  <si>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</si>
  <si>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</si>
  <si>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</si>
  <si>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</si>
  <si>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</si>
  <si>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</si>
  <si>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</si>
  <si>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</si>
  <si>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</si>
  <si>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</si>
  <si>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</si>
  <si>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</si>
  <si>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</si>
  <si>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</si>
  <si>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</si>
  <si>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</si>
  <si>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</si>
  <si>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</si>
  <si>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</si>
  <si>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</si>
  <si>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</si>
  <si>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</si>
  <si>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</si>
  <si>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</si>
  <si>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</si>
  <si>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</si>
  <si>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</si>
  <si>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</si>
  <si>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</si>
  <si>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</si>
  <si>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</si>
  <si>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</si>
  <si>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</si>
  <si>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</si>
  <si>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</si>
  <si>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</si>
  <si>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</si>
  <si>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</si>
  <si>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</si>
  <si>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</si>
  <si>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</si>
  <si>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</si>
  <si>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</si>
  <si>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</si>
  <si>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</si>
  <si>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</si>
  <si>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</si>
  <si>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</si>
  <si>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</si>
  <si>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</si>
  <si>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</si>
  <si>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</si>
  <si>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</si>
  <si>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</si>
  <si>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</si>
  <si>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</si>
  <si>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</si>
  <si>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</si>
  <si>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</si>
  <si>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</si>
  <si>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</si>
  <si>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</si>
  <si>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</si>
  <si>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</si>
  <si>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</si>
  <si>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</si>
  <si>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</si>
  <si>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</si>
  <si>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</si>
  <si>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</si>
  <si>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</si>
  <si>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</si>
  <si>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</si>
  <si>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</si>
  <si>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</si>
  <si>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</si>
  <si>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</si>
  <si>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</si>
  <si>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</si>
  <si>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</si>
  <si>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</si>
  <si>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</si>
  <si>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</si>
  <si>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</si>
  <si>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</si>
  <si>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</si>
  <si>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</si>
  <si>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</si>
  <si>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</si>
  <si>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</si>
  <si>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</si>
  <si>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</si>
  <si>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</si>
  <si>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</si>
  <si>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</si>
  <si>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</si>
  <si>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</si>
  <si>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</si>
  <si>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</si>
  <si>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</si>
  <si>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</si>
  <si>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</si>
  <si>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</si>
  <si>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</si>
  <si>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</si>
  <si>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</si>
  <si>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</si>
  <si>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</si>
  <si>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</si>
  <si>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</si>
  <si>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</si>
  <si>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</si>
  <si>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</si>
  <si>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</si>
  <si>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</si>
  <si>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</si>
  <si>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</si>
  <si>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</si>
  <si>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</si>
  <si>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</si>
  <si>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</si>
  <si>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</si>
  <si>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</si>
  <si>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</si>
  <si>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</si>
  <si>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</si>
  <si>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</si>
  <si>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</si>
  <si>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</si>
  <si>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</si>
  <si>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</si>
  <si>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</si>
  <si>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</si>
  <si>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</si>
  <si>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</si>
  <si>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</si>
  <si>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</si>
  <si>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</si>
  <si>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</si>
  <si>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</si>
  <si>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</si>
  <si>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</si>
  <si>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</si>
  <si>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</si>
  <si>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</si>
  <si>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</si>
  <si>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</si>
  <si>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</si>
  <si>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</si>
  <si>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</si>
  <si>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</si>
  <si>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</si>
  <si>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</si>
  <si>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</si>
  <si>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</si>
  <si>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</si>
  <si>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</si>
  <si>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</si>
  <si>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</si>
  <si>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</si>
  <si>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</si>
  <si>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</si>
  <si>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</si>
  <si>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</si>
  <si>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</si>
  <si>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</si>
  <si>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</si>
  <si>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</si>
  <si>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</si>
  <si>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</si>
  <si>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</si>
  <si>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</si>
  <si>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</si>
  <si>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</si>
  <si>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</si>
  <si>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</si>
  <si>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</si>
  <si>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</si>
  <si>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</si>
  <si>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</si>
  <si>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</si>
  <si>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</si>
  <si>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</si>
  <si>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</si>
  <si>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</si>
  <si>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</si>
  <si>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</si>
  <si>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</si>
  <si>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</si>
  <si>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</si>
  <si>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</si>
  <si>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</si>
  <si>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</si>
  <si>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</si>
  <si>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</si>
  <si>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</si>
  <si>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</si>
  <si>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</si>
  <si>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</si>
  <si>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</si>
  <si>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</si>
  <si>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</si>
  <si>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</si>
  <si>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</si>
  <si>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</si>
  <si>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</si>
  <si>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</si>
  <si>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</si>
  <si>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</si>
  <si>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</si>
  <si>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</si>
  <si>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</si>
  <si>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</si>
  <si>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</si>
  <si>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</si>
  <si>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</si>
  <si>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</si>
  <si>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</si>
  <si>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</si>
  <si>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</si>
  <si>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</si>
  <si>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</si>
  <si>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</si>
  <si>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</si>
  <si>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</si>
  <si>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</si>
  <si>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</si>
  <si>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</si>
  <si>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</si>
  <si>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</si>
  <si>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</si>
  <si>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</si>
  <si>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</si>
  <si>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</si>
  <si>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</si>
  <si>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</si>
  <si>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</si>
  <si>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</si>
  <si>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</si>
  <si>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</si>
  <si>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</si>
  <si>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</si>
  <si>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</si>
  <si>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</si>
  <si>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</si>
  <si>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</si>
  <si>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</si>
  <si>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</si>
  <si>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</si>
  <si>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</si>
  <si>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</si>
  <si>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</si>
  <si>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</si>
  <si>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</si>
  <si>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</si>
  <si>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</si>
  <si>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</si>
  <si>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</si>
  <si>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</si>
  <si>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</si>
  <si>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</si>
  <si>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</si>
  <si>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</si>
  <si>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</si>
  <si>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</si>
  <si>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</si>
  <si>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</si>
  <si>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</si>
  <si>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</si>
  <si>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</si>
  <si>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</si>
  <si>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</si>
  <si>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</si>
  <si>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</si>
  <si>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</si>
  <si>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</si>
  <si>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</si>
  <si>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</si>
  <si>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</si>
  <si>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</si>
  <si>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</si>
  <si>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</si>
  <si>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</si>
  <si>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</si>
  <si>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</si>
  <si>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</si>
  <si>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</si>
  <si>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</si>
  <si>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</si>
  <si>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</si>
  <si>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</si>
  <si>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</si>
  <si>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</si>
  <si>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</si>
  <si>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</si>
  <si>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</si>
  <si>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</si>
  <si>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</si>
  <si>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</si>
  <si>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</si>
  <si>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</si>
  <si>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</si>
  <si>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</si>
  <si>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</si>
  <si>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</si>
  <si>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</si>
  <si>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</si>
  <si>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</si>
  <si>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</si>
  <si>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</si>
  <si>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</si>
  <si>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</si>
  <si>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</si>
  <si>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</si>
  <si>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</si>
  <si>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</si>
  <si>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</si>
  <si>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</si>
  <si>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</si>
  <si>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</si>
  <si>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</si>
  <si>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</si>
  <si>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</si>
  <si>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</si>
  <si>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</si>
  <si>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</si>
  <si>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</si>
  <si>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</si>
  <si>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</si>
  <si>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</si>
  <si>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</si>
  <si>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</si>
  <si>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</si>
  <si>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</si>
  <si>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</si>
  <si>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</si>
  <si>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</si>
  <si>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</si>
  <si>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</si>
  <si>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</si>
  <si>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</si>
  <si>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</si>
  <si>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</si>
  <si>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</si>
  <si>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</si>
  <si>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</si>
  <si>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</si>
  <si>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</si>
  <si>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</si>
  <si>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</si>
  <si>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</si>
  <si>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</si>
  <si>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</si>
  <si>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</si>
  <si>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</si>
  <si>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</si>
  <si>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</si>
  <si>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</si>
  <si>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</si>
  <si>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</si>
  <si>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</si>
  <si>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</si>
  <si>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</si>
  <si>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</si>
  <si>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</si>
  <si>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</si>
  <si>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</si>
  <si>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</si>
  <si>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</si>
  <si>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</si>
  <si>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</si>
  <si>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</si>
  <si>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</si>
  <si>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</si>
  <si>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</si>
  <si>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</si>
  <si>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</si>
  <si>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</si>
  <si>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</si>
  <si>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</si>
  <si>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</si>
  <si>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</si>
  <si>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</si>
  <si>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</si>
  <si>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</si>
  <si>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</si>
  <si>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</si>
  <si>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</si>
  <si>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</si>
  <si>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</si>
  <si>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</si>
  <si>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</si>
  <si>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</si>
  <si>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</si>
  <si>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</si>
  <si>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</si>
  <si>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</si>
  <si>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</si>
  <si>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</si>
  <si>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</si>
  <si>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</si>
  <si>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</si>
  <si>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</si>
  <si>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</si>
  <si>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</si>
  <si>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</si>
  <si>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</si>
  <si>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</si>
  <si>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</si>
  <si>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</si>
  <si>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</si>
  <si>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</si>
  <si>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</si>
  <si>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</si>
  <si>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</si>
  <si>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</si>
  <si>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</si>
  <si>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</si>
  <si>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</si>
  <si>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</si>
  <si>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</si>
  <si>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</si>
  <si>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</si>
  <si>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</si>
  <si>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</si>
  <si>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</si>
  <si>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</si>
  <si>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</si>
  <si>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</si>
  <si>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</si>
  <si>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</si>
  <si>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</si>
  <si>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</si>
  <si>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</si>
  <si>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</si>
  <si>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</si>
  <si>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</si>
  <si>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</si>
  <si>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</si>
  <si>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</si>
  <si>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</si>
  <si>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</si>
  <si>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</si>
  <si>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</si>
  <si>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</si>
  <si>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</si>
  <si>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</si>
  <si>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</si>
  <si>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</si>
  <si>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</si>
  <si>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</si>
  <si>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</si>
  <si>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</si>
  <si>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</si>
  <si>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</si>
  <si>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</si>
  <si>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</si>
  <si>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</si>
  <si>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</si>
  <si>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</si>
  <si>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</si>
  <si>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</si>
  <si>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</si>
  <si>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</si>
  <si>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</si>
  <si>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</si>
  <si>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</si>
  <si>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</si>
  <si>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</si>
  <si>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</si>
  <si>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</si>
  <si>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</si>
  <si>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</si>
  <si>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</si>
  <si>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</si>
  <si>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</si>
  <si>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</si>
  <si>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</si>
  <si>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</si>
  <si>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</si>
  <si>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</si>
  <si>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</si>
  <si>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</si>
  <si>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</si>
  <si>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</si>
  <si>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</si>
  <si>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</si>
  <si>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</si>
  <si>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</si>
  <si>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</si>
  <si>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</si>
  <si>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</si>
  <si>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</si>
  <si>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</si>
  <si>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</si>
  <si>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</si>
  <si>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</si>
  <si>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</si>
  <si>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</si>
  <si>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</si>
  <si>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</si>
  <si>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</si>
  <si>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</si>
  <si>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</si>
  <si>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</si>
  <si>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</si>
  <si>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</si>
  <si>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</si>
  <si>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</si>
  <si>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</si>
  <si>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</si>
  <si>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</si>
  <si>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</si>
  <si>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</si>
  <si>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</si>
  <si>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</si>
  <si>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</si>
  <si>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</si>
  <si>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</si>
  <si>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</si>
  <si>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</si>
  <si>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</si>
  <si>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</si>
  <si>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</si>
  <si>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</si>
  <si>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</si>
  <si>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</si>
  <si>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</si>
  <si>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</si>
  <si>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</si>
  <si>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</si>
  <si>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</si>
  <si>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</si>
  <si>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</si>
  <si>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</si>
  <si>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</si>
  <si>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</si>
  <si>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</si>
  <si>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</si>
  <si>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</si>
  <si>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</si>
  <si>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</si>
  <si>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</si>
  <si>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</si>
  <si>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</si>
  <si>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</si>
  <si>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</si>
  <si>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</si>
  <si>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</si>
  <si>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</si>
  <si>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</si>
  <si>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</si>
  <si>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</si>
  <si>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</si>
  <si>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</si>
  <si>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</si>
  <si>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</si>
  <si>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</si>
  <si>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</si>
  <si>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</si>
  <si>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</si>
  <si>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</si>
  <si>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</si>
  <si>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</si>
  <si>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</si>
  <si>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</si>
  <si>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</si>
  <si>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</si>
  <si>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</si>
  <si>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</si>
  <si>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</si>
  <si>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</si>
  <si>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</si>
  <si>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</si>
  <si>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</si>
  <si>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</si>
  <si>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</si>
  <si>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</si>
  <si>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</si>
  <si>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</si>
  <si>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</si>
  <si>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</si>
  <si>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</si>
  <si>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</si>
  <si>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</si>
  <si>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</si>
  <si>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</si>
  <si>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</si>
  <si>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</si>
  <si>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</si>
  <si>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</si>
  <si>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</si>
  <si>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</si>
  <si>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</si>
  <si>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</si>
  <si>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</si>
  <si>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</si>
  <si>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</si>
  <si>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</si>
  <si>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</si>
  <si>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</si>
  <si>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</si>
  <si>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</si>
  <si>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</si>
  <si>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</si>
  <si>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</si>
  <si>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</si>
  <si>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</si>
  <si>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</si>
  <si>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</si>
  <si>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</si>
  <si>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</si>
  <si>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</si>
  <si>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</si>
  <si>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</si>
  <si>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</si>
  <si>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</si>
  <si>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</si>
  <si>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</si>
  <si>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</si>
  <si>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</si>
  <si>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</si>
  <si>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</si>
  <si>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</si>
  <si>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</si>
  <si>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</si>
  <si>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</si>
  <si>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</si>
  <si>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</si>
  <si>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</si>
  <si>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</si>
  <si>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</si>
  <si>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</si>
  <si>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</si>
  <si>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</si>
  <si>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</si>
  <si>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</si>
  <si>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</si>
  <si>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</si>
  <si>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</si>
  <si>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</si>
  <si>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</si>
  <si>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</si>
  <si>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</si>
  <si>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</si>
  <si>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</si>
  <si>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</si>
  <si>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</si>
  <si>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</si>
  <si>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</si>
  <si>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</si>
  <si>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</si>
  <si>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</si>
  <si>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</si>
  <si>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</si>
  <si>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</si>
  <si>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</si>
  <si>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</si>
  <si>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</si>
  <si>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</si>
  <si>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</si>
  <si>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</si>
  <si>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</si>
  <si>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</si>
  <si>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</si>
  <si>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</si>
  <si>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</si>
  <si>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</si>
  <si>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</si>
  <si>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</si>
  <si>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</si>
  <si>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</si>
  <si>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</si>
  <si>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</si>
  <si>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</si>
  <si>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</si>
  <si>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</si>
  <si>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</si>
  <si>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</si>
  <si>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</si>
  <si>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</si>
  <si>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</si>
  <si>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</si>
  <si>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</si>
  <si>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</si>
  <si>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</si>
  <si>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</si>
  <si>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</si>
  <si>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</si>
  <si>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</si>
  <si>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</si>
  <si>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</si>
  <si>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</si>
  <si>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</si>
  <si>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</si>
  <si>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</si>
  <si>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</si>
  <si>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</si>
  <si>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</si>
  <si>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</si>
  <si>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</si>
  <si>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</si>
  <si>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</si>
  <si>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</si>
  <si>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</si>
  <si>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</si>
  <si>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</si>
  <si>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</si>
  <si>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</si>
  <si>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</si>
  <si>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</si>
  <si>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</si>
  <si>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</si>
  <si>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</si>
  <si>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</si>
  <si>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</si>
  <si>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</si>
  <si>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</si>
  <si>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</si>
  <si>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</si>
  <si>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</si>
  <si>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</si>
  <si>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</si>
  <si>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</si>
  <si>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</si>
  <si>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</si>
  <si>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</si>
  <si>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</si>
  <si>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</si>
  <si>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</si>
  <si>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</si>
  <si>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</si>
  <si>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</si>
  <si>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</si>
  <si>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</si>
  <si>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</si>
  <si>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</si>
  <si>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</si>
  <si>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</si>
  <si>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</si>
  <si>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</si>
  <si>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</si>
  <si>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</si>
  <si>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</si>
  <si>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</si>
  <si>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</si>
  <si>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</si>
  <si>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</si>
  <si>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</si>
  <si>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</si>
  <si>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</si>
  <si>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</si>
  <si>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</si>
  <si>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</si>
  <si>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</si>
  <si>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</si>
  <si>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</si>
  <si>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</si>
  <si>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</si>
  <si>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</si>
  <si>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</si>
  <si>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</si>
  <si>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</si>
  <si>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</si>
  <si>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</si>
  <si>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</si>
  <si>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</si>
  <si>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</si>
  <si>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</si>
  <si>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</si>
  <si>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</si>
  <si>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</si>
  <si>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</si>
  <si>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</si>
  <si>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</si>
  <si>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</si>
  <si>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</si>
  <si>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</si>
  <si>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</si>
  <si>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</si>
  <si>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</si>
  <si>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</si>
  <si>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</si>
  <si>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</si>
  <si>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</si>
  <si>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</si>
  <si>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</si>
  <si>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</si>
  <si>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</si>
  <si>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</si>
  <si>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</si>
  <si>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</si>
  <si>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</si>
  <si>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</si>
  <si>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</si>
  <si>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</si>
  <si>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</si>
  <si>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</si>
  <si>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</si>
  <si>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</si>
  <si>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</si>
  <si>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</si>
  <si>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</si>
  <si>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</si>
  <si>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</si>
  <si>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</si>
  <si>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</si>
  <si>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</si>
  <si>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</si>
  <si>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</si>
  <si>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</si>
  <si>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</si>
  <si>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</si>
  <si>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</si>
  <si>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</si>
  <si>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</si>
  <si>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</si>
  <si>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</si>
  <si>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</si>
  <si>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</si>
  <si>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</si>
  <si>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</si>
  <si>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</si>
  <si>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</si>
  <si>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</si>
  <si>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</si>
  <si>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</si>
  <si>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</si>
  <si>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</si>
  <si>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</si>
  <si>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</si>
  <si>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</si>
  <si>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</si>
  <si>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</si>
  <si>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</si>
  <si>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</si>
  <si>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</si>
  <si>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</si>
  <si>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</si>
  <si>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</si>
  <si>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</si>
  <si>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</si>
  <si>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</si>
  <si>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</si>
  <si>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</si>
  <si>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</si>
  <si>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</si>
  <si>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</si>
  <si>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</si>
  <si>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</si>
  <si>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</si>
  <si>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</si>
  <si>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</si>
  <si>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</si>
  <si>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</si>
  <si>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</si>
  <si>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</si>
  <si>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</si>
  <si>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</si>
  <si>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</si>
  <si>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</si>
  <si>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</si>
  <si>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</si>
  <si>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</si>
  <si>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</si>
  <si>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</si>
  <si>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</si>
  <si>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</si>
  <si>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</si>
  <si>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</si>
  <si>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</si>
  <si>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</si>
  <si>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</si>
  <si>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</si>
  <si>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</si>
  <si>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</si>
  <si>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</si>
  <si>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</si>
  <si>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</si>
  <si>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</si>
  <si>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</si>
  <si>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</si>
  <si>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</si>
  <si>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</si>
  <si>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</si>
  <si>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</si>
  <si>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</si>
  <si>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</si>
  <si>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</si>
  <si>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</si>
  <si>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</si>
  <si>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</si>
  <si>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</si>
  <si>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</si>
  <si>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</si>
  <si>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</si>
  <si>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</si>
  <si>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</si>
  <si>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</si>
  <si>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</si>
  <si>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</si>
  <si>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</si>
  <si>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</si>
  <si>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</si>
  <si>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</si>
  <si>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</si>
  <si>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</si>
  <si>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</si>
  <si>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</si>
  <si>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</si>
  <si>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</si>
  <si>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</si>
  <si>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</si>
  <si>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</si>
  <si>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</si>
  <si>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</si>
  <si>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</si>
  <si>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</si>
  <si>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</si>
  <si>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</si>
  <si>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</si>
  <si>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</si>
  <si>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</si>
  <si>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</si>
  <si>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</si>
  <si>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</si>
  <si>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</si>
  <si>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</si>
  <si>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</si>
  <si>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</si>
  <si>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</si>
  <si>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</si>
  <si>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</si>
  <si>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</si>
  <si>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</si>
  <si>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</si>
  <si>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</si>
  <si>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</si>
  <si>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</si>
  <si>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</si>
  <si>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</si>
  <si>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</si>
  <si>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</si>
  <si>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</si>
  <si>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</si>
  <si>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</si>
  <si>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</si>
  <si>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</si>
  <si>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</si>
  <si>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</si>
  <si>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</si>
  <si>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</si>
  <si>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</si>
  <si>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</si>
  <si>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</si>
  <si>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</si>
  <si>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</si>
  <si>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</si>
  <si>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</si>
  <si>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</si>
  <si>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</si>
  <si>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</si>
  <si>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</si>
  <si>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</si>
  <si>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</si>
  <si>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</si>
  <si>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</si>
  <si>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</si>
  <si>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</si>
  <si>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</si>
  <si>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</si>
  <si>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</si>
  <si>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</si>
  <si>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</si>
  <si>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</si>
  <si>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</si>
  <si>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</si>
  <si>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</si>
  <si>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</si>
  <si>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</si>
  <si>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</si>
  <si>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</si>
  <si>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</si>
  <si>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</si>
  <si>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</si>
  <si>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</si>
  <si>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</si>
  <si>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</si>
  <si>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</si>
  <si>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</si>
  <si>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</si>
  <si>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</si>
  <si>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</si>
  <si>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</si>
  <si>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</si>
  <si>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</si>
  <si>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fila</t>
  </si>
  <si>
    <t>Total general</t>
  </si>
  <si>
    <t>Etiquetas de columna</t>
  </si>
  <si>
    <t>Cuenta de outcomes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</si>
  <si>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</si>
  <si>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</si>
  <si>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</si>
  <si>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</si>
  <si>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</si>
  <si>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</si>
  <si>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</si>
  <si>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</si>
  <si>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</si>
  <si>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</si>
  <si>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</si>
  <si>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</si>
  <si>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</si>
  <si>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</si>
  <si>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</si>
  <si>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</si>
  <si>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Name</t>
  </si>
  <si>
    <t>Blurb</t>
  </si>
  <si>
    <t xml:space="preserve">Goal 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</si>
  <si>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</si>
  <si>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</si>
  <si>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</si>
  <si>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</si>
  <si>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</si>
  <si>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</si>
  <si>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</si>
  <si>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</si>
  <si>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</si>
  <si>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</si>
  <si>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</si>
  <si>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</si>
  <si>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</si>
  <si>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</si>
  <si>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</si>
  <si>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</si>
  <si>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</si>
  <si>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</si>
  <si>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</si>
  <si>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</si>
  <si>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</si>
  <si>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</si>
  <si>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</si>
  <si>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</si>
  <si>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</si>
  <si>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</si>
  <si>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</si>
  <si>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</si>
  <si>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</si>
  <si>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</si>
  <si>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</si>
  <si>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</si>
  <si>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</si>
  <si>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</si>
  <si>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Menos de 1000</t>
  </si>
  <si>
    <t>1000 a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</si>
</sst>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166" fontId="2" fillId="0" borderId="0" xfId="0" applyNumberFormat="1" applyFont="1"/>
    <xf numFmtId="44" fontId="2" fillId="0" borderId="0" xfId="1" applyFont="1"/>
    <xf numFmtId="1" fontId="0" fillId="0" borderId="0" xfId="0" applyNumberFormat="1"/>
  </cellXfs>
  <cellStyles count="2">
    <cellStyle name="Moneda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ManuelRuiz.xlsx]Theater Outcomes by Launch Date!TablaDinámica1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Theatre Outcomes by Launch Date</a:t>
            </a:r>
          </a:p>
        </c:rich>
      </c:tx>
      <c:layout>
        <c:manualLayout>
          <c:xMode val="edge"/>
          <c:yMode val="edge"/>
          <c:x val="0.28392344706911637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A-43EB-A1B2-66257407CFC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A-43EB-A1B2-66257407CFC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A-43EB-A1B2-66257407C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585407"/>
        <c:axId val="1923586239"/>
      </c:lineChart>
      <c:catAx>
        <c:axId val="192358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23586239"/>
        <c:crosses val="autoZero"/>
        <c:auto val="1"/>
        <c:lblAlgn val="ctr"/>
        <c:lblOffset val="100"/>
        <c:noMultiLvlLbl val="0"/>
      </c:catAx>
      <c:valAx>
        <c:axId val="192358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2358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Menos de 1000</c:v>
                </c:pt>
                <c:pt idx="1">
                  <c:v>1000 a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52-4A0E-97F5-882DEA7DB91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Menos de 1000</c:v>
                </c:pt>
                <c:pt idx="1">
                  <c:v>1000 a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52-4A0E-97F5-882DEA7DB91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Menos de 1000</c:v>
                </c:pt>
                <c:pt idx="1">
                  <c:v>1000 a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52-4A0E-97F5-882DEA7DB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306639"/>
        <c:axId val="19263116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Menos de 1000</c:v>
                      </c:pt>
                      <c:pt idx="1">
                        <c:v>1000 a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552-4A0E-97F5-882DEA7DB91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Menos de 1000</c:v>
                      </c:pt>
                      <c:pt idx="1">
                        <c:v>1000 a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552-4A0E-97F5-882DEA7DB91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Menos de 1000</c:v>
                      </c:pt>
                      <c:pt idx="1">
                        <c:v>1000 a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52-4A0E-97F5-882DEA7DB91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Menos de 1000</c:v>
                      </c:pt>
                      <c:pt idx="1">
                        <c:v>1000 a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52-4A0E-97F5-882DEA7DB917}"/>
                  </c:ext>
                </c:extLst>
              </c15:ser>
            </c15:filteredLineSeries>
          </c:ext>
        </c:extLst>
      </c:lineChart>
      <c:catAx>
        <c:axId val="192630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26311631"/>
        <c:crosses val="autoZero"/>
        <c:auto val="1"/>
        <c:lblAlgn val="ctr"/>
        <c:lblOffset val="100"/>
        <c:noMultiLvlLbl val="0"/>
      </c:catAx>
      <c:valAx>
        <c:axId val="192631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2630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ManuelRuiz.xlsx]Category Statistics!TablaDinámica1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layout>
        <c:manualLayout>
          <c:xMode val="edge"/>
          <c:yMode val="edge"/>
          <c:x val="0.29809841916774188"/>
          <c:y val="0.115111064563120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A-4E0B-BA8D-DEE737BA538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A-4E0B-BA8D-DEE737BA538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A-4E0B-BA8D-DEE737BA538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A-4E0B-BA8D-DEE737BA5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6358832"/>
        <c:axId val="1406360080"/>
      </c:barChart>
      <c:catAx>
        <c:axId val="140635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6360080"/>
        <c:crosses val="autoZero"/>
        <c:auto val="1"/>
        <c:lblAlgn val="ctr"/>
        <c:lblOffset val="100"/>
        <c:noMultiLvlLbl val="0"/>
      </c:catAx>
      <c:valAx>
        <c:axId val="14063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635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ManuelRuiz.xlsx]SubCategory Statistics!TablaDinámica2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0-46F9-8CFA-DB09B8FFB2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D0-46F9-8CFA-DB09B8FFB2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D0-46F9-8CFA-DB09B8FFB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0050640"/>
        <c:axId val="1400052720"/>
      </c:barChart>
      <c:catAx>
        <c:axId val="140005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0052720"/>
        <c:crosses val="autoZero"/>
        <c:auto val="1"/>
        <c:lblAlgn val="ctr"/>
        <c:lblOffset val="100"/>
        <c:noMultiLvlLbl val="0"/>
      </c:catAx>
      <c:valAx>
        <c:axId val="14000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000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ManuelRuiz.xlsx]Outcomes based on launch date!TablaDinámica3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launch date</a:t>
            </a:r>
          </a:p>
          <a:p>
            <a:pPr>
              <a:defRPr/>
            </a:pP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C0-4FE6-BB73-D8698997CF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C0-4FE6-BB73-D8698997CF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C0-4FE6-BB73-D8698997CF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C0-4FE6-BB73-D8698997C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6130560"/>
        <c:axId val="1396130976"/>
      </c:lineChart>
      <c:catAx>
        <c:axId val="13961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6130976"/>
        <c:crosses val="autoZero"/>
        <c:auto val="1"/>
        <c:lblAlgn val="ctr"/>
        <c:lblOffset val="100"/>
        <c:noMultiLvlLbl val="0"/>
      </c:catAx>
      <c:valAx>
        <c:axId val="13961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961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320040</xdr:colOff>
      <xdr:row>4</xdr:row>
      <xdr:rowOff>171450</xdr:rowOff>
    </xdr:from>
    <xdr:to>
      <xdr:col>11</xdr:col>
      <xdr:colOff>114300</xdr:colOff>
      <xdr:row>19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304A488-7BDB-4CC2-9636-3D88FC611E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519404</xdr:colOff>
      <xdr:row>15</xdr:row>
      <xdr:rowOff>93694</xdr:rowOff>
    </xdr:from>
    <xdr:to>
      <xdr:col>8</xdr:col>
      <xdr:colOff>279451</xdr:colOff>
      <xdr:row>30</xdr:row>
      <xdr:rowOff>93695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F37C633-0938-42FC-BDDB-D4E4C5142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19050</xdr:rowOff>
    </xdr:from>
    <xdr:to>
      <xdr:col>13</xdr:col>
      <xdr:colOff>190500</xdr:colOff>
      <xdr:row>21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5ACB893-5AA3-4F10-9F3E-DB52157C4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5</xdr:row>
      <xdr:rowOff>41910</xdr:rowOff>
    </xdr:from>
    <xdr:to>
      <xdr:col>11</xdr:col>
      <xdr:colOff>762000</xdr:colOff>
      <xdr:row>20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D5F783D-7EEE-4D69-8B29-23C2EC738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3</xdr:row>
      <xdr:rowOff>87630</xdr:rowOff>
    </xdr:from>
    <xdr:to>
      <xdr:col>12</xdr:col>
      <xdr:colOff>182880</xdr:colOff>
      <xdr:row>18</xdr:row>
      <xdr:rowOff>87630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802CFF-11B0-4DAE-A5E1-9D2BE0062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Andres Ruiz Faller" refreshedDate="44454.68236111111" createdVersion="7" refreshedVersion="7" minRefreshableVersion="3" recordCount="4114" xr:uid="{C214C3E1-CDB1-4711-B6B3-C8E482F667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Andres Ruiz Faller" refreshedDate="44454.698314236113" createdVersion="7" refreshedVersion="7" minRefreshableVersion="3" recordCount="4114" xr:uid="{4A752904-F79D-41E3-953C-DE92041882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el Andres Ruiz Faller" refreshedDate="44459.795354398149" createdVersion="7" refreshedVersion="7" minRefreshableVersion="3" recordCount="4114" xr:uid="{E0B36C63-DF94-48F8-BAC6-74782D49D5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E73B2-77ED-4965-9861-3A0829E4EA60}" name="TablaDiná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97DF2-9190-482B-ABA3-36ADC4D0D8A2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828CD-3B31-41A9-B2C1-839F579249BC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9B99F-F53A-454A-AAFB-D33CD067A864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8AF49-B6D9-46ED-817F-3528774C3A9E}">
  <dimension ref="A1:E18"/>
  <sheetViews>
    <sheetView tabSelected="1" workbookViewId="0">
      <selection activeCell="I25" sqref="I25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8.44140625" bestFit="1" customWidth="1"/>
    <col min="5" max="6" width="11.886718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8398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F3246-7F8B-46BB-BD0F-9645616CE1F5}">
  <dimension ref="A1:H14"/>
  <sheetViews>
    <sheetView topLeftCell="A4" zoomScale="98" workbookViewId="0">
      <selection activeCell="B4" sqref="B4"/>
    </sheetView>
  </sheetViews>
  <sheetFormatPr baseColWidth="10" defaultRowHeight="14.4" x14ac:dyDescent="0.3"/>
  <cols>
    <col min="1" max="1" width="17.109375" customWidth="1"/>
    <col min="2" max="2" width="17.21875" customWidth="1"/>
    <col min="3" max="3" width="14" customWidth="1"/>
    <col min="4" max="4" width="15.44140625" customWidth="1"/>
    <col min="5" max="5" width="13.21875" customWidth="1"/>
    <col min="6" max="6" width="20.21875" customWidth="1"/>
    <col min="7" max="7" width="17.33203125" customWidth="1"/>
    <col min="8" max="8" width="19.33203125" customWidth="1"/>
  </cols>
  <sheetData>
    <row r="1" spans="1:8" x14ac:dyDescent="0.3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8417</v>
      </c>
      <c r="B2">
        <f>COUNTIFS(Kickstarter!$D:$D, "&lt;1000",Kickstarter!F:F,"successful",Kickstarter!R:R,"plays")</f>
        <v>141</v>
      </c>
      <c r="C2">
        <f>COUNTIFS(Kickstarter!$D:$D, "&lt;1000",Kickstarter!F:F,"failed",Kickstarter!R:R,"plays")</f>
        <v>45</v>
      </c>
      <c r="D2">
        <f>COUNTIFS(Kickstarter!$D:$D, "&lt;1000",Kickstarter!F:F,"canceled",Kickstarter!R:R,"plays")</f>
        <v>0</v>
      </c>
      <c r="E2">
        <f>SUM(B2:D2)</f>
        <v>186</v>
      </c>
      <c r="F2" s="22">
        <f>(B2/E2)*100</f>
        <v>75.806451612903231</v>
      </c>
      <c r="G2" s="22">
        <f>(C2/E2)*100</f>
        <v>24.193548387096776</v>
      </c>
      <c r="H2">
        <f>(D2/E2)*100</f>
        <v>0</v>
      </c>
    </row>
    <row r="3" spans="1:8" x14ac:dyDescent="0.3">
      <c r="A3" t="s">
        <v>8418</v>
      </c>
      <c r="B3">
        <f>COUNTIFS(Kickstarter!$D:$D, "&gt;=1000",Kickstarter!F:F,"successful",Kickstarter!$D:$D,"&lt;=4999",Kickstarter!R:R,"plays")</f>
        <v>388</v>
      </c>
      <c r="C3">
        <f>COUNTIFS(Kickstarter!$D:$D, "&gt;=1000",Kickstarter!F:F,"failed",Kickstarter!$D:$D,"&lt;=4999",Kickstarter!R:R,"plays")</f>
        <v>146</v>
      </c>
      <c r="D3">
        <f>COUNTIFS(Kickstarter!$D:$D, "&gt;=1000",Kickstarter!F:F,"canceled",Kickstarter!$D:$D,"&lt;=4999",Kickstarter!R:R,"plays")</f>
        <v>0</v>
      </c>
      <c r="E3">
        <f t="shared" ref="E3:E13" si="0">SUM(B3:D3)</f>
        <v>534</v>
      </c>
      <c r="F3" s="22">
        <f t="shared" ref="F3:F13" si="1">(B3/E3)*100</f>
        <v>72.659176029962552</v>
      </c>
      <c r="G3" s="22">
        <f t="shared" ref="G3:G13" si="2">(C3/E3)*100</f>
        <v>27.340823970037455</v>
      </c>
      <c r="H3">
        <f t="shared" ref="H3:H13" si="3">(D3/E3)*100</f>
        <v>0</v>
      </c>
    </row>
    <row r="4" spans="1:8" x14ac:dyDescent="0.3">
      <c r="A4" t="s">
        <v>8407</v>
      </c>
      <c r="B4">
        <f>COUNTIFS(Kickstarter!$D:$D, "&gt;=5000",Kickstarter!F:F,"successful",Kickstarter!$D:$D,"&lt;=9999",Kickstarter!R:R,"plays")</f>
        <v>93</v>
      </c>
      <c r="C4">
        <f>COUNTIFS(Kickstarter!$D:$D, "&gt;=5000",Kickstarter!F:F,"failed",Kickstarter!$D:$D,"&lt;=9999",Kickstarter!R:R,"plays")</f>
        <v>76</v>
      </c>
      <c r="D4">
        <f>COUNTIFS(Kickstarter!$D:$D, "&gt;=5000",Kickstarter!F:F,"canceled",Kickstarter!$D:$D,"&lt;=9999",Kickstarter!R:R,"plays")</f>
        <v>0</v>
      </c>
      <c r="E4">
        <f t="shared" si="0"/>
        <v>169</v>
      </c>
      <c r="F4" s="22">
        <f t="shared" si="1"/>
        <v>55.029585798816569</v>
      </c>
      <c r="G4" s="22">
        <f t="shared" si="2"/>
        <v>44.970414201183431</v>
      </c>
      <c r="H4">
        <f t="shared" si="3"/>
        <v>0</v>
      </c>
    </row>
    <row r="5" spans="1:8" x14ac:dyDescent="0.3">
      <c r="A5" t="s">
        <v>8408</v>
      </c>
      <c r="B5">
        <f>COUNTIFS(Kickstarter!$D:$D, "&gt;=10000",Kickstarter!F:F,"successful",Kickstarter!$D:$D,"&lt;=14999",Kickstarter!R:R,"plays")</f>
        <v>39</v>
      </c>
      <c r="C5">
        <f>COUNTIFS(Kickstarter!$D:$D, "&gt;=10000",Kickstarter!F:F,"failed",Kickstarter!$D:$D,"&lt;=14999",Kickstarter!R:R,"plays")</f>
        <v>33</v>
      </c>
      <c r="D5">
        <f>COUNTIFS(Kickstarter!$D:$D, "&gt;=10000",Kickstarter!F:F,"canceled",Kickstarter!$D:$D,"&lt;=14999",Kickstarter!R:R,"plays")</f>
        <v>0</v>
      </c>
      <c r="E5">
        <f t="shared" si="0"/>
        <v>72</v>
      </c>
      <c r="F5" s="22">
        <f t="shared" si="1"/>
        <v>54.166666666666664</v>
      </c>
      <c r="G5" s="22">
        <f t="shared" si="2"/>
        <v>45.833333333333329</v>
      </c>
      <c r="H5">
        <f t="shared" si="3"/>
        <v>0</v>
      </c>
    </row>
    <row r="6" spans="1:8" x14ac:dyDescent="0.3">
      <c r="A6" t="s">
        <v>8409</v>
      </c>
      <c r="B6">
        <f>COUNTIFS(Kickstarter!$D:$D, "&gt;=15000",Kickstarter!F:F,"successful",Kickstarter!$D:$D,"&lt;=19999",Kickstarter!R:R,"plays")</f>
        <v>12</v>
      </c>
      <c r="C6">
        <f>COUNTIFS(Kickstarter!$D:$D, "&gt;=15000",Kickstarter!F:F,"failed",Kickstarter!$D:$D,"&lt;=19999",Kickstarter!R:R,"plays")</f>
        <v>12</v>
      </c>
      <c r="D6">
        <f>COUNTIFS(Kickstarter!$D:$D, "&gt;=15000",Kickstarter!F:F,"canceled",Kickstarter!$D:$D,"&lt;=19999",Kickstarter!R:R,"plays")</f>
        <v>0</v>
      </c>
      <c r="E6">
        <f t="shared" si="0"/>
        <v>24</v>
      </c>
      <c r="F6" s="22">
        <f t="shared" si="1"/>
        <v>50</v>
      </c>
      <c r="G6" s="22">
        <f t="shared" si="2"/>
        <v>50</v>
      </c>
      <c r="H6">
        <f t="shared" si="3"/>
        <v>0</v>
      </c>
    </row>
    <row r="7" spans="1:8" x14ac:dyDescent="0.3">
      <c r="A7" t="s">
        <v>8410</v>
      </c>
      <c r="B7">
        <f>COUNTIFS(Kickstarter!$D:$D, "&gt;=20000",Kickstarter!F:F,"successful",Kickstarter!$D:$D,"&lt;=24999",Kickstarter!R:R,"plays")</f>
        <v>9</v>
      </c>
      <c r="C7">
        <f>COUNTIFS(Kickstarter!$D:$D, "&gt;=20000",Kickstarter!F:F,"failed",Kickstarter!$D:$D,"&lt;=24999",Kickstarter!R:R,"plays")</f>
        <v>11</v>
      </c>
      <c r="D7">
        <f>COUNTIFS(Kickstarter!$D:$D, "&gt;=20000",Kickstarter!F:F,"canceled",Kickstarter!$D:$D,"&lt;=24999",Kickstarter!R:R,"plays")</f>
        <v>0</v>
      </c>
      <c r="E7">
        <f t="shared" si="0"/>
        <v>20</v>
      </c>
      <c r="F7" s="22">
        <f t="shared" si="1"/>
        <v>45</v>
      </c>
      <c r="G7" s="22">
        <f t="shared" si="2"/>
        <v>55.000000000000007</v>
      </c>
      <c r="H7">
        <f t="shared" si="3"/>
        <v>0</v>
      </c>
    </row>
    <row r="8" spans="1:8" x14ac:dyDescent="0.3">
      <c r="A8" t="s">
        <v>8411</v>
      </c>
      <c r="B8">
        <f>COUNTIFS(Kickstarter!$D:$D, "&gt;=25000",Kickstarter!F:F,"successful",Kickstarter!$D:$D,"&lt;=29999",Kickstarter!R:R,"plays")</f>
        <v>1</v>
      </c>
      <c r="C8">
        <f>COUNTIFS(Kickstarter!$D:$D, "&gt;=25000",Kickstarter!F:F,"failed",Kickstarter!$D:$D,"&lt;=29999",Kickstarter!R:R,"plays")</f>
        <v>4</v>
      </c>
      <c r="D8">
        <f>COUNTIFS(Kickstarter!$D:$D, "&gt;=25000",Kickstarter!F:F,"canceled",Kickstarter!$D:$D,"&lt;=29999",Kickstarter!R:R,"plays")</f>
        <v>0</v>
      </c>
      <c r="E8">
        <f t="shared" si="0"/>
        <v>5</v>
      </c>
      <c r="F8" s="22">
        <f t="shared" si="1"/>
        <v>20</v>
      </c>
      <c r="G8" s="22">
        <f t="shared" si="2"/>
        <v>80</v>
      </c>
      <c r="H8">
        <f t="shared" si="3"/>
        <v>0</v>
      </c>
    </row>
    <row r="9" spans="1:8" x14ac:dyDescent="0.3">
      <c r="A9" t="s">
        <v>8412</v>
      </c>
      <c r="B9">
        <f>COUNTIFS(Kickstarter!$D:$D, "&gt;=30000",Kickstarter!F:F,"successful",Kickstarter!$D:$D,"&lt;=34999",Kickstarter!R:R,"plays")</f>
        <v>3</v>
      </c>
      <c r="C9">
        <f>COUNTIFS(Kickstarter!$D:$D, "&gt;=30000",Kickstarter!F:F,"failed",Kickstarter!$D:$D,"&lt;=34999",Kickstarter!R:R,"plays")</f>
        <v>8</v>
      </c>
      <c r="D9">
        <f>COUNTIFS(Kickstarter!$D:$D, "&gt;=30000",Kickstarter!F:F,"canceled",Kickstarter!$D:$D,"&lt;=34999",Kickstarter!R:R,"plays")</f>
        <v>0</v>
      </c>
      <c r="E9">
        <f t="shared" si="0"/>
        <v>11</v>
      </c>
      <c r="F9" s="22">
        <f t="shared" si="1"/>
        <v>27.27272727272727</v>
      </c>
      <c r="G9" s="22">
        <f t="shared" si="2"/>
        <v>72.727272727272734</v>
      </c>
      <c r="H9">
        <f t="shared" si="3"/>
        <v>0</v>
      </c>
    </row>
    <row r="10" spans="1:8" x14ac:dyDescent="0.3">
      <c r="A10" t="s">
        <v>8413</v>
      </c>
      <c r="B10">
        <f>COUNTIFS(Kickstarter!$D:$D, "&gt;=35000",Kickstarter!F:F,"successful",Kickstarter!$D:$D,"&lt;=39999",Kickstarter!R:R,"plays")</f>
        <v>4</v>
      </c>
      <c r="C10">
        <f>COUNTIFS(Kickstarter!$D:$D, "&gt;=35000",Kickstarter!F:F,"failed",Kickstarter!$D:$D,"&lt;=39999",Kickstarter!R:R,"plays")</f>
        <v>2</v>
      </c>
      <c r="D10">
        <f>COUNTIFS(Kickstarter!$D:$D, "&gt;=35000",Kickstarter!F:F,"canceled",Kickstarter!$D:$D,"&lt;=39999",Kickstarter!R:R,"plays")</f>
        <v>0</v>
      </c>
      <c r="E10">
        <f t="shared" si="0"/>
        <v>6</v>
      </c>
      <c r="F10" s="22">
        <f t="shared" si="1"/>
        <v>66.666666666666657</v>
      </c>
      <c r="G10" s="22">
        <f t="shared" si="2"/>
        <v>33.333333333333329</v>
      </c>
      <c r="H10">
        <f t="shared" si="3"/>
        <v>0</v>
      </c>
    </row>
    <row r="11" spans="1:8" x14ac:dyDescent="0.3">
      <c r="A11" t="s">
        <v>8414</v>
      </c>
      <c r="B11">
        <f>COUNTIFS(Kickstarter!$D:$D, "&gt;=40000",Kickstarter!F:F,"successful",Kickstarter!$D:$D,"&lt;=44999",Kickstarter!R:R,"plays")</f>
        <v>2</v>
      </c>
      <c r="C11">
        <f>COUNTIFS(Kickstarter!$D:$D, "&gt;=40000",Kickstarter!F:F,"failed",Kickstarter!$D:$D,"&lt;=44999",Kickstarter!R:R,"plays")</f>
        <v>1</v>
      </c>
      <c r="D11">
        <f>COUNTIFS(Kickstarter!$D:$D, "&gt;=40000",Kickstarter!F:F,"canceled",Kickstarter!$D:$D,"&lt;=44999",Kickstarter!R:R,"plays")</f>
        <v>0</v>
      </c>
      <c r="E11">
        <f t="shared" si="0"/>
        <v>3</v>
      </c>
      <c r="F11" s="22">
        <f t="shared" si="1"/>
        <v>66.666666666666657</v>
      </c>
      <c r="G11" s="22">
        <f t="shared" si="2"/>
        <v>33.333333333333329</v>
      </c>
      <c r="H11">
        <f t="shared" si="3"/>
        <v>0</v>
      </c>
    </row>
    <row r="12" spans="1:8" x14ac:dyDescent="0.3">
      <c r="A12" t="s">
        <v>8415</v>
      </c>
      <c r="B12">
        <f>COUNTIFS(Kickstarter!$D:$D, "&gt;=45000",Kickstarter!F:F,"successful",Kickstarter!$D:$D,"&lt;=49999",Kickstarter!R:R,"plays")</f>
        <v>0</v>
      </c>
      <c r="C12">
        <f>COUNTIFS(Kickstarter!$D:$D, "&gt;=45000",Kickstarter!F:F,"failed",Kickstarter!$D:$D,"&lt;=49999",Kickstarter!R:R,"plays")</f>
        <v>1</v>
      </c>
      <c r="D12">
        <f>COUNTIFS(Kickstarter!$D:$D, "&gt;=45000",Kickstarter!F:F,"canceled",Kickstarter!$D:$D,"&lt;=49999",Kickstarter!R:R,"plays")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100</v>
      </c>
      <c r="H12">
        <f t="shared" si="3"/>
        <v>0</v>
      </c>
    </row>
    <row r="13" spans="1:8" x14ac:dyDescent="0.3">
      <c r="A13" t="s">
        <v>8416</v>
      </c>
      <c r="B13">
        <f>COUNTIFS(Kickstarter!$D:$D, "&gt;50000",Kickstarter!F:F,"successful",Kickstarter!R:R,"plays")</f>
        <v>2</v>
      </c>
      <c r="C13">
        <f>COUNTIFS(Kickstarter!$D:$D, "&gt;50000",Kickstarter!F:F,"failed",Kickstarter!R:R,"plays")</f>
        <v>10</v>
      </c>
      <c r="D13">
        <f>COUNTIFS(Kickstarter!$D:$D, "&gt;50000",Kickstarter!F:F,"canceled",Kickstarter!R:R,"plays")</f>
        <v>0</v>
      </c>
      <c r="E13">
        <f t="shared" si="0"/>
        <v>12</v>
      </c>
      <c r="F13" s="22">
        <f t="shared" si="1"/>
        <v>16.666666666666664</v>
      </c>
      <c r="G13" s="22">
        <f t="shared" si="2"/>
        <v>83.333333333333343</v>
      </c>
      <c r="H13">
        <f t="shared" si="3"/>
        <v>0</v>
      </c>
    </row>
    <row r="14" spans="1:8" x14ac:dyDescent="0.3">
      <c r="B14">
        <f>COUNTIFS(Kickstarter!F:F,"successful",Kickstarter!R:R,"plays")</f>
        <v>694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W4" sqref="W4"/>
    </sheetView>
  </sheetViews>
  <sheetFormatPr baseColWidth="10" defaultColWidth="8.77734375" defaultRowHeight="14.4" x14ac:dyDescent="0.3"/>
  <cols>
    <col min="2" max="2" width="38.44140625" style="9" customWidth="1"/>
    <col min="3" max="3" width="40.33203125" style="3" customWidth="1"/>
    <col min="4" max="4" width="18.77734375" style="7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88671875" customWidth="1"/>
    <col min="16" max="16" width="17.33203125" customWidth="1"/>
    <col min="17" max="17" width="41.109375" customWidth="1"/>
    <col min="18" max="18" width="12.6640625" customWidth="1"/>
    <col min="19" max="19" width="40.21875" customWidth="1"/>
    <col min="20" max="20" width="36.109375" customWidth="1"/>
    <col min="21" max="21" width="11.109375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8398</v>
      </c>
    </row>
    <row r="2" spans="1:21" ht="43.2" x14ac:dyDescent="0.3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.6" x14ac:dyDescent="0.3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4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43.2" x14ac:dyDescent="0.3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 s="10">
        <f t="shared" ref="P3011:P3074" si="235">IFERROR(ROUND(E3011/L3011,2),0)</f>
        <v>233.9</v>
      </c>
      <c r="Q3011" s="12" t="s">
        <v>8315</v>
      </c>
      <c r="R3011" t="s">
        <v>8355</v>
      </c>
      <c r="S3011" s="16">
        <f t="shared" ref="S3011:S3074" si="236">(((J3011/60)/60)/24)+DATE(1970,1,1)</f>
        <v>41939.569907407407</v>
      </c>
      <c r="T3011" s="16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 s="10">
        <f t="shared" si="235"/>
        <v>158</v>
      </c>
      <c r="Q3012" s="12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 s="10">
        <f t="shared" si="235"/>
        <v>14.84</v>
      </c>
      <c r="Q3013" s="12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 s="10">
        <f t="shared" si="235"/>
        <v>85.18</v>
      </c>
      <c r="Q3014" s="12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 s="10">
        <f t="shared" si="235"/>
        <v>146.69</v>
      </c>
      <c r="Q3015" s="12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 s="10">
        <f t="shared" si="235"/>
        <v>50.76</v>
      </c>
      <c r="Q3016" s="12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 s="10">
        <f t="shared" si="235"/>
        <v>87.7</v>
      </c>
      <c r="Q3017" s="12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43.2" x14ac:dyDescent="0.3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 s="10">
        <f t="shared" si="235"/>
        <v>242.28</v>
      </c>
      <c r="Q3018" s="12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 s="10">
        <f t="shared" si="235"/>
        <v>146.44999999999999</v>
      </c>
      <c r="Q3019" s="12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 s="10">
        <f t="shared" si="235"/>
        <v>103.17</v>
      </c>
      <c r="Q3020" s="12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 s="10">
        <f t="shared" si="235"/>
        <v>80.459999999999994</v>
      </c>
      <c r="Q3021" s="12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 s="10">
        <f t="shared" si="235"/>
        <v>234.67</v>
      </c>
      <c r="Q3022" s="12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 s="10">
        <f t="shared" si="235"/>
        <v>50.69</v>
      </c>
      <c r="Q3023" s="12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 s="10">
        <f t="shared" si="235"/>
        <v>162.71</v>
      </c>
      <c r="Q3024" s="12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 s="10">
        <f t="shared" si="235"/>
        <v>120.17</v>
      </c>
      <c r="Q3025" s="12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 s="10">
        <f t="shared" si="235"/>
        <v>67.7</v>
      </c>
      <c r="Q3026" s="12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 s="10">
        <f t="shared" si="235"/>
        <v>52.1</v>
      </c>
      <c r="Q3027" s="12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 s="10">
        <f t="shared" si="235"/>
        <v>51.6</v>
      </c>
      <c r="Q3028" s="12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 s="10">
        <f t="shared" si="235"/>
        <v>164.3</v>
      </c>
      <c r="Q3029" s="12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 s="10">
        <f t="shared" si="235"/>
        <v>84.86</v>
      </c>
      <c r="Q3030" s="12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 s="10">
        <f t="shared" si="235"/>
        <v>94.55</v>
      </c>
      <c r="Q3031" s="12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 s="10">
        <f t="shared" si="235"/>
        <v>45.54</v>
      </c>
      <c r="Q3032" s="12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 s="10">
        <f t="shared" si="235"/>
        <v>51.72</v>
      </c>
      <c r="Q3033" s="12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 s="10">
        <f t="shared" si="235"/>
        <v>50.88</v>
      </c>
      <c r="Q3034" s="12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 s="10">
        <f t="shared" si="235"/>
        <v>191.13</v>
      </c>
      <c r="Q3035" s="12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57.6" x14ac:dyDescent="0.3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 s="10">
        <f t="shared" si="235"/>
        <v>89.31</v>
      </c>
      <c r="Q3036" s="12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 s="10">
        <f t="shared" si="235"/>
        <v>88.59</v>
      </c>
      <c r="Q3037" s="12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 s="10">
        <f t="shared" si="235"/>
        <v>96.3</v>
      </c>
      <c r="Q3038" s="12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 s="10">
        <f t="shared" si="235"/>
        <v>33.31</v>
      </c>
      <c r="Q3039" s="12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 s="10">
        <f t="shared" si="235"/>
        <v>37.22</v>
      </c>
      <c r="Q3040" s="12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 s="10">
        <f t="shared" si="235"/>
        <v>92.13</v>
      </c>
      <c r="Q3041" s="12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 s="10">
        <f t="shared" si="235"/>
        <v>76.790000000000006</v>
      </c>
      <c r="Q3042" s="12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 s="10">
        <f t="shared" si="235"/>
        <v>96.53</v>
      </c>
      <c r="Q3043" s="12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43.2" x14ac:dyDescent="0.3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 s="10">
        <f t="shared" si="235"/>
        <v>51.89</v>
      </c>
      <c r="Q3044" s="12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 s="10">
        <f t="shared" si="235"/>
        <v>128.91</v>
      </c>
      <c r="Q3045" s="12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 s="10">
        <f t="shared" si="235"/>
        <v>84.11</v>
      </c>
      <c r="Q3046" s="12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 s="10">
        <f t="shared" si="235"/>
        <v>82.94</v>
      </c>
      <c r="Q3047" s="12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 s="10">
        <f t="shared" si="235"/>
        <v>259.95</v>
      </c>
      <c r="Q3048" s="12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 s="10">
        <f t="shared" si="235"/>
        <v>37.25</v>
      </c>
      <c r="Q3049" s="12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 s="10">
        <f t="shared" si="235"/>
        <v>177.02</v>
      </c>
      <c r="Q3050" s="12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43.2" x14ac:dyDescent="0.3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 s="10">
        <f t="shared" si="235"/>
        <v>74.069999999999993</v>
      </c>
      <c r="Q3051" s="12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 s="10">
        <f t="shared" si="235"/>
        <v>70.67</v>
      </c>
      <c r="Q3052" s="12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 s="10">
        <f t="shared" si="235"/>
        <v>23.63</v>
      </c>
      <c r="Q3053" s="12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28.8" x14ac:dyDescent="0.3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 s="10">
        <f t="shared" si="235"/>
        <v>37.5</v>
      </c>
      <c r="Q3054" s="12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 s="10">
        <f t="shared" si="235"/>
        <v>13.33</v>
      </c>
      <c r="Q3055" s="12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 s="10">
        <f t="shared" si="235"/>
        <v>0</v>
      </c>
      <c r="Q3056" s="12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 s="10">
        <f t="shared" si="235"/>
        <v>1</v>
      </c>
      <c r="Q3057" s="12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 s="10">
        <f t="shared" si="235"/>
        <v>0</v>
      </c>
      <c r="Q3058" s="12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s="10">
        <f t="shared" si="235"/>
        <v>0</v>
      </c>
      <c r="Q3059" s="12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 s="10">
        <f t="shared" si="235"/>
        <v>1</v>
      </c>
      <c r="Q3060" s="12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 s="10">
        <f t="shared" si="235"/>
        <v>41</v>
      </c>
      <c r="Q3061" s="12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 s="10">
        <f t="shared" si="235"/>
        <v>55.83</v>
      </c>
      <c r="Q3062" s="12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s="10">
        <f t="shared" si="235"/>
        <v>0</v>
      </c>
      <c r="Q3063" s="12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 s="10">
        <f t="shared" si="235"/>
        <v>99.76</v>
      </c>
      <c r="Q3064" s="12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 s="10">
        <f t="shared" si="235"/>
        <v>25.52</v>
      </c>
      <c r="Q3065" s="12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 s="10">
        <f t="shared" si="235"/>
        <v>117.65</v>
      </c>
      <c r="Q3066" s="12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 s="10">
        <f t="shared" si="235"/>
        <v>5</v>
      </c>
      <c r="Q3067" s="12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 s="10">
        <f t="shared" si="235"/>
        <v>2796.67</v>
      </c>
      <c r="Q3068" s="12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 s="10">
        <f t="shared" si="235"/>
        <v>200</v>
      </c>
      <c r="Q3069" s="12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 s="10">
        <f t="shared" si="235"/>
        <v>87.5</v>
      </c>
      <c r="Q3070" s="12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 s="10">
        <f t="shared" si="235"/>
        <v>20.14</v>
      </c>
      <c r="Q3071" s="12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 s="10">
        <f t="shared" si="235"/>
        <v>20.88</v>
      </c>
      <c r="Q3072" s="12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 s="10">
        <f t="shared" si="235"/>
        <v>61.31</v>
      </c>
      <c r="Q3073" s="12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 s="10">
        <f t="shared" si="235"/>
        <v>1</v>
      </c>
      <c r="Q3074" s="12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 s="10">
        <f t="shared" ref="P3075:P3138" si="239">IFERROR(ROUND(E3075/L3075,2),0)</f>
        <v>92.14</v>
      </c>
      <c r="Q3075" s="12" t="s">
        <v>8315</v>
      </c>
      <c r="R3075" t="s">
        <v>8355</v>
      </c>
      <c r="S3075" s="16">
        <f t="shared" ref="S3075:S3138" si="240">(((J3075/60)/60)/24)+DATE(1970,1,1)</f>
        <v>42111.684027777781</v>
      </c>
      <c r="T3075" s="16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 s="10">
        <f t="shared" si="239"/>
        <v>7.33</v>
      </c>
      <c r="Q3076" s="12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 s="10">
        <f t="shared" si="239"/>
        <v>64.8</v>
      </c>
      <c r="Q3077" s="12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 s="10">
        <f t="shared" si="239"/>
        <v>30.12</v>
      </c>
      <c r="Q3078" s="12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 s="10">
        <f t="shared" si="239"/>
        <v>52.5</v>
      </c>
      <c r="Q3079" s="12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 s="10">
        <f t="shared" si="239"/>
        <v>23.67</v>
      </c>
      <c r="Q3080" s="12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 s="10">
        <f t="shared" si="239"/>
        <v>415.78</v>
      </c>
      <c r="Q3081" s="12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 s="10">
        <f t="shared" si="239"/>
        <v>53.71</v>
      </c>
      <c r="Q3082" s="12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 s="10">
        <f t="shared" si="239"/>
        <v>420.6</v>
      </c>
      <c r="Q3083" s="12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 s="10">
        <f t="shared" si="239"/>
        <v>0</v>
      </c>
      <c r="Q3084" s="12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 s="10">
        <f t="shared" si="239"/>
        <v>18.670000000000002</v>
      </c>
      <c r="Q3085" s="12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 s="10">
        <f t="shared" si="239"/>
        <v>78.33</v>
      </c>
      <c r="Q3086" s="12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 s="10">
        <f t="shared" si="239"/>
        <v>67.78</v>
      </c>
      <c r="Q3087" s="12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 s="10">
        <f t="shared" si="239"/>
        <v>16.670000000000002</v>
      </c>
      <c r="Q3088" s="12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 s="10">
        <f t="shared" si="239"/>
        <v>62.5</v>
      </c>
      <c r="Q3089" s="12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 s="10">
        <f t="shared" si="239"/>
        <v>42</v>
      </c>
      <c r="Q3090" s="12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 s="10">
        <f t="shared" si="239"/>
        <v>130.09</v>
      </c>
      <c r="Q3091" s="12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 s="10">
        <f t="shared" si="239"/>
        <v>1270.22</v>
      </c>
      <c r="Q3092" s="12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 s="10">
        <f t="shared" si="239"/>
        <v>88.44</v>
      </c>
      <c r="Q3093" s="12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 s="10">
        <f t="shared" si="239"/>
        <v>56.34</v>
      </c>
      <c r="Q3094" s="12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 s="10">
        <f t="shared" si="239"/>
        <v>53.53</v>
      </c>
      <c r="Q3095" s="12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 s="10">
        <f t="shared" si="239"/>
        <v>25</v>
      </c>
      <c r="Q3096" s="12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 s="10">
        <f t="shared" si="239"/>
        <v>50</v>
      </c>
      <c r="Q3097" s="12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 s="10">
        <f t="shared" si="239"/>
        <v>56.79</v>
      </c>
      <c r="Q3098" s="12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 s="10">
        <f t="shared" si="239"/>
        <v>40.83</v>
      </c>
      <c r="Q3099" s="12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 s="10">
        <f t="shared" si="239"/>
        <v>65.11</v>
      </c>
      <c r="Q3100" s="12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 s="10">
        <f t="shared" si="239"/>
        <v>55.6</v>
      </c>
      <c r="Q3101" s="12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 s="10">
        <f t="shared" si="239"/>
        <v>140.54</v>
      </c>
      <c r="Q3102" s="12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 s="10">
        <f t="shared" si="239"/>
        <v>25</v>
      </c>
      <c r="Q3103" s="12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 s="10">
        <f t="shared" si="239"/>
        <v>69.53</v>
      </c>
      <c r="Q3104" s="12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 s="10">
        <f t="shared" si="239"/>
        <v>5.5</v>
      </c>
      <c r="Q3105" s="12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 s="10">
        <f t="shared" si="239"/>
        <v>237</v>
      </c>
      <c r="Q3106" s="12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 s="10">
        <f t="shared" si="239"/>
        <v>79.87</v>
      </c>
      <c r="Q3107" s="12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 s="10">
        <f t="shared" si="239"/>
        <v>10.25</v>
      </c>
      <c r="Q3108" s="12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 s="10">
        <f t="shared" si="239"/>
        <v>272.58999999999997</v>
      </c>
      <c r="Q3109" s="12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 s="10">
        <f t="shared" si="239"/>
        <v>13</v>
      </c>
      <c r="Q3110" s="12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 s="10">
        <f t="shared" si="239"/>
        <v>58.18</v>
      </c>
      <c r="Q3111" s="12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 s="10">
        <f t="shared" si="239"/>
        <v>10</v>
      </c>
      <c r="Q3112" s="12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 s="10">
        <f t="shared" si="239"/>
        <v>70.11</v>
      </c>
      <c r="Q3113" s="12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 s="10">
        <f t="shared" si="239"/>
        <v>57.89</v>
      </c>
      <c r="Q3114" s="12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 s="10">
        <f t="shared" si="239"/>
        <v>125.27</v>
      </c>
      <c r="Q3115" s="12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s="10">
        <f t="shared" si="239"/>
        <v>0</v>
      </c>
      <c r="Q3116" s="12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 s="10">
        <f t="shared" si="239"/>
        <v>300</v>
      </c>
      <c r="Q3117" s="12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 s="10">
        <f t="shared" si="239"/>
        <v>43</v>
      </c>
      <c r="Q3118" s="12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 s="10">
        <f t="shared" si="239"/>
        <v>1</v>
      </c>
      <c r="Q3119" s="12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 s="10">
        <f t="shared" si="239"/>
        <v>775</v>
      </c>
      <c r="Q3120" s="12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 s="10">
        <f t="shared" si="239"/>
        <v>5</v>
      </c>
      <c r="Q3121" s="12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 s="10">
        <f t="shared" si="239"/>
        <v>12.8</v>
      </c>
      <c r="Q3122" s="12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 s="10">
        <f t="shared" si="239"/>
        <v>10</v>
      </c>
      <c r="Q3123" s="12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 s="10">
        <f t="shared" si="239"/>
        <v>58</v>
      </c>
      <c r="Q3124" s="12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 s="10">
        <f t="shared" si="239"/>
        <v>244.8</v>
      </c>
      <c r="Q3125" s="12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 s="10">
        <f t="shared" si="239"/>
        <v>6.5</v>
      </c>
      <c r="Q3126" s="12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s="10">
        <f t="shared" si="239"/>
        <v>0</v>
      </c>
      <c r="Q3127" s="12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 s="10">
        <f t="shared" si="239"/>
        <v>61.18</v>
      </c>
      <c r="Q3128" s="12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s="10">
        <f t="shared" si="239"/>
        <v>0</v>
      </c>
      <c r="Q3129" s="12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10">
        <f t="shared" si="239"/>
        <v>139.24</v>
      </c>
      <c r="Q3130" s="12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10">
        <f t="shared" si="239"/>
        <v>10</v>
      </c>
      <c r="Q3131" s="12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10">
        <f t="shared" si="239"/>
        <v>93.75</v>
      </c>
      <c r="Q3132" s="12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10">
        <f t="shared" si="239"/>
        <v>53.75</v>
      </c>
      <c r="Q3133" s="12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10">
        <f t="shared" si="239"/>
        <v>10</v>
      </c>
      <c r="Q3134" s="12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10">
        <f t="shared" si="239"/>
        <v>33.75</v>
      </c>
      <c r="Q3135" s="12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10">
        <f t="shared" si="239"/>
        <v>18.75</v>
      </c>
      <c r="Q3136" s="12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10">
        <f t="shared" si="239"/>
        <v>23.14</v>
      </c>
      <c r="Q3137" s="12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 s="10">
        <f t="shared" si="239"/>
        <v>29.05</v>
      </c>
      <c r="Q3138" s="12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 s="10">
        <f t="shared" ref="P3139:P3202" si="243">IFERROR(ROUND(E3139/L3139,2),0)</f>
        <v>50</v>
      </c>
      <c r="Q3139" s="12" t="s">
        <v>8315</v>
      </c>
      <c r="R3139" t="s">
        <v>8316</v>
      </c>
      <c r="S3139" s="16">
        <f t="shared" ref="S3139:S3202" si="244">(((J3139/60)/60)/24)+DATE(1970,1,1)</f>
        <v>42807.885057870371</v>
      </c>
      <c r="T3139" s="16">
        <f t="shared" ref="T3139:T3202" si="245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s="10">
        <f t="shared" si="243"/>
        <v>0</v>
      </c>
      <c r="Q3140" s="12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10">
        <f t="shared" si="243"/>
        <v>450</v>
      </c>
      <c r="Q3141" s="12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43.2" x14ac:dyDescent="0.3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10">
        <f t="shared" si="243"/>
        <v>24</v>
      </c>
      <c r="Q3142" s="12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10">
        <f t="shared" si="243"/>
        <v>32.25</v>
      </c>
      <c r="Q3143" s="12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10">
        <f t="shared" si="243"/>
        <v>15</v>
      </c>
      <c r="Q3144" s="12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s="10">
        <f t="shared" si="243"/>
        <v>0</v>
      </c>
      <c r="Q3145" s="12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10">
        <f t="shared" si="243"/>
        <v>251.33</v>
      </c>
      <c r="Q3146" s="12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10">
        <f t="shared" si="243"/>
        <v>0</v>
      </c>
      <c r="Q3147" s="12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10">
        <f t="shared" si="243"/>
        <v>437.5</v>
      </c>
      <c r="Q3148" s="12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10">
        <f t="shared" si="243"/>
        <v>110.35</v>
      </c>
      <c r="Q3149" s="12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10">
        <f t="shared" si="243"/>
        <v>41.42</v>
      </c>
      <c r="Q3150" s="12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10">
        <f t="shared" si="243"/>
        <v>52</v>
      </c>
      <c r="Q3151" s="12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10">
        <f t="shared" si="243"/>
        <v>33.99</v>
      </c>
      <c r="Q3152" s="12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10">
        <f t="shared" si="243"/>
        <v>103.35</v>
      </c>
      <c r="Q3153" s="12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10">
        <f t="shared" si="243"/>
        <v>34.79</v>
      </c>
      <c r="Q3154" s="12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10">
        <f t="shared" si="243"/>
        <v>41.77</v>
      </c>
      <c r="Q3155" s="12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10">
        <f t="shared" si="243"/>
        <v>64.27</v>
      </c>
      <c r="Q3156" s="12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10">
        <f t="shared" si="243"/>
        <v>31.21</v>
      </c>
      <c r="Q3157" s="12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10">
        <f t="shared" si="243"/>
        <v>62.92</v>
      </c>
      <c r="Q3158" s="12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10">
        <f t="shared" si="243"/>
        <v>98.54</v>
      </c>
      <c r="Q3159" s="12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10">
        <f t="shared" si="243"/>
        <v>82.61</v>
      </c>
      <c r="Q3160" s="12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28.8" x14ac:dyDescent="0.3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10">
        <f t="shared" si="243"/>
        <v>38.5</v>
      </c>
      <c r="Q3161" s="12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10">
        <f t="shared" si="243"/>
        <v>80.16</v>
      </c>
      <c r="Q3162" s="12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10">
        <f t="shared" si="243"/>
        <v>28.41</v>
      </c>
      <c r="Q3163" s="12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10">
        <f t="shared" si="243"/>
        <v>80.73</v>
      </c>
      <c r="Q3164" s="12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10">
        <f t="shared" si="243"/>
        <v>200.69</v>
      </c>
      <c r="Q3165" s="12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10">
        <f t="shared" si="243"/>
        <v>37.590000000000003</v>
      </c>
      <c r="Q3166" s="12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10">
        <f t="shared" si="243"/>
        <v>58.1</v>
      </c>
      <c r="Q3167" s="12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10">
        <f t="shared" si="243"/>
        <v>60.3</v>
      </c>
      <c r="Q3168" s="12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10">
        <f t="shared" si="243"/>
        <v>63.36</v>
      </c>
      <c r="Q3169" s="12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10">
        <f t="shared" si="243"/>
        <v>50.9</v>
      </c>
      <c r="Q3170" s="12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10">
        <f t="shared" si="243"/>
        <v>100.5</v>
      </c>
      <c r="Q3171" s="12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10">
        <f t="shared" si="243"/>
        <v>31.62</v>
      </c>
      <c r="Q3172" s="12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10">
        <f t="shared" si="243"/>
        <v>65.099999999999994</v>
      </c>
      <c r="Q3173" s="12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10">
        <f t="shared" si="243"/>
        <v>79.31</v>
      </c>
      <c r="Q3174" s="12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10">
        <f t="shared" si="243"/>
        <v>139.19</v>
      </c>
      <c r="Q3175" s="12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10">
        <f t="shared" si="243"/>
        <v>131.91</v>
      </c>
      <c r="Q3176" s="12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10">
        <f t="shared" si="243"/>
        <v>91.3</v>
      </c>
      <c r="Q3177" s="12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43.2" x14ac:dyDescent="0.3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10">
        <f t="shared" si="243"/>
        <v>39.67</v>
      </c>
      <c r="Q3178" s="12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10">
        <f t="shared" si="243"/>
        <v>57.55</v>
      </c>
      <c r="Q3179" s="12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43.2" x14ac:dyDescent="0.3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10">
        <f t="shared" si="243"/>
        <v>33.03</v>
      </c>
      <c r="Q3180" s="12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28.8" x14ac:dyDescent="0.3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10">
        <f t="shared" si="243"/>
        <v>77.34</v>
      </c>
      <c r="Q3181" s="12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10">
        <f t="shared" si="243"/>
        <v>31.93</v>
      </c>
      <c r="Q3182" s="12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10">
        <f t="shared" si="243"/>
        <v>36.33</v>
      </c>
      <c r="Q3183" s="12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10">
        <f t="shared" si="243"/>
        <v>46.77</v>
      </c>
      <c r="Q3184" s="12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10">
        <f t="shared" si="243"/>
        <v>40.07</v>
      </c>
      <c r="Q3185" s="12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10">
        <f t="shared" si="243"/>
        <v>100.22</v>
      </c>
      <c r="Q3186" s="12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10">
        <f t="shared" si="243"/>
        <v>41.67</v>
      </c>
      <c r="Q3187" s="12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10">
        <f t="shared" si="243"/>
        <v>46.71</v>
      </c>
      <c r="Q3188" s="12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10">
        <f t="shared" si="243"/>
        <v>71.489999999999995</v>
      </c>
      <c r="Q3189" s="12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 s="10">
        <f t="shared" si="243"/>
        <v>14.44</v>
      </c>
      <c r="Q3190" s="12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 s="10">
        <f t="shared" si="243"/>
        <v>356.84</v>
      </c>
      <c r="Q3191" s="12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 s="10">
        <f t="shared" si="243"/>
        <v>0</v>
      </c>
      <c r="Q3192" s="12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 s="10">
        <f t="shared" si="243"/>
        <v>37.75</v>
      </c>
      <c r="Q3193" s="12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10">
        <f t="shared" si="243"/>
        <v>12.75</v>
      </c>
      <c r="Q3194" s="12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 s="10">
        <f t="shared" si="243"/>
        <v>24.46</v>
      </c>
      <c r="Q3195" s="12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 s="10">
        <f t="shared" si="243"/>
        <v>0</v>
      </c>
      <c r="Q3196" s="12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43.2" x14ac:dyDescent="0.3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 s="10">
        <f t="shared" si="243"/>
        <v>53.08</v>
      </c>
      <c r="Q3197" s="12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 s="10">
        <f t="shared" si="243"/>
        <v>300</v>
      </c>
      <c r="Q3198" s="12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 s="10">
        <f t="shared" si="243"/>
        <v>286.25</v>
      </c>
      <c r="Q3199" s="12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 s="10">
        <f t="shared" si="243"/>
        <v>36.67</v>
      </c>
      <c r="Q3200" s="12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 s="10">
        <f t="shared" si="243"/>
        <v>49.21</v>
      </c>
      <c r="Q3201" s="12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 s="10">
        <f t="shared" si="243"/>
        <v>1</v>
      </c>
      <c r="Q3202" s="12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 s="10">
        <f t="shared" ref="P3203:P3266" si="248">IFERROR(ROUND(E3203/L3203,2),0)</f>
        <v>12.5</v>
      </c>
      <c r="Q3203" s="12" t="s">
        <v>8315</v>
      </c>
      <c r="R3203" t="s">
        <v>8357</v>
      </c>
      <c r="S3203" s="16">
        <f t="shared" ref="S3203:S3266" si="249">(((J3203/60)/60)/24)+DATE(1970,1,1)</f>
        <v>41861.767094907409</v>
      </c>
      <c r="T3203" s="16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 s="10">
        <f t="shared" si="248"/>
        <v>109.04</v>
      </c>
      <c r="Q3204" s="12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 s="10">
        <f t="shared" si="248"/>
        <v>41.67</v>
      </c>
      <c r="Q3205" s="12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 s="10">
        <f t="shared" si="248"/>
        <v>0</v>
      </c>
      <c r="Q3206" s="12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 s="10">
        <f t="shared" si="248"/>
        <v>22.75</v>
      </c>
      <c r="Q3207" s="12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 s="10">
        <f t="shared" si="248"/>
        <v>0</v>
      </c>
      <c r="Q3208" s="12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 s="10">
        <f t="shared" si="248"/>
        <v>70.83</v>
      </c>
      <c r="Q3209" s="12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 s="10">
        <f t="shared" si="248"/>
        <v>63.11</v>
      </c>
      <c r="Q3210" s="12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 s="10">
        <f t="shared" si="248"/>
        <v>50.16</v>
      </c>
      <c r="Q3211" s="12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 s="10">
        <f t="shared" si="248"/>
        <v>62.88</v>
      </c>
      <c r="Q3212" s="12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 s="10">
        <f t="shared" si="248"/>
        <v>85.53</v>
      </c>
      <c r="Q3213" s="12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 s="10">
        <f t="shared" si="248"/>
        <v>53.72</v>
      </c>
      <c r="Q3214" s="12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 s="10">
        <f t="shared" si="248"/>
        <v>127.81</v>
      </c>
      <c r="Q3215" s="12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 s="10">
        <f t="shared" si="248"/>
        <v>106.57</v>
      </c>
      <c r="Q3216" s="12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 s="10">
        <f t="shared" si="248"/>
        <v>262.11</v>
      </c>
      <c r="Q3217" s="12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 s="10">
        <f t="shared" si="248"/>
        <v>57.17</v>
      </c>
      <c r="Q3218" s="12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 s="10">
        <f t="shared" si="248"/>
        <v>50.2</v>
      </c>
      <c r="Q3219" s="12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 s="10">
        <f t="shared" si="248"/>
        <v>66.59</v>
      </c>
      <c r="Q3220" s="12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 s="10">
        <f t="shared" si="248"/>
        <v>168.25</v>
      </c>
      <c r="Q3221" s="12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 s="10">
        <f t="shared" si="248"/>
        <v>256.37</v>
      </c>
      <c r="Q3222" s="12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 s="10">
        <f t="shared" si="248"/>
        <v>36.61</v>
      </c>
      <c r="Q3223" s="12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 s="10">
        <f t="shared" si="248"/>
        <v>37.14</v>
      </c>
      <c r="Q3224" s="12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 s="10">
        <f t="shared" si="248"/>
        <v>45.88</v>
      </c>
      <c r="Q3225" s="12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 s="10">
        <f t="shared" si="248"/>
        <v>141.71</v>
      </c>
      <c r="Q3226" s="12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 s="10">
        <f t="shared" si="248"/>
        <v>52.49</v>
      </c>
      <c r="Q3227" s="12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 s="10">
        <f t="shared" si="248"/>
        <v>59.52</v>
      </c>
      <c r="Q3228" s="12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 s="10">
        <f t="shared" si="248"/>
        <v>50</v>
      </c>
      <c r="Q3229" s="12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 s="10">
        <f t="shared" si="248"/>
        <v>193.62</v>
      </c>
      <c r="Q3230" s="12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 s="10">
        <f t="shared" si="248"/>
        <v>106.8</v>
      </c>
      <c r="Q3231" s="12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 s="10">
        <f t="shared" si="248"/>
        <v>77.22</v>
      </c>
      <c r="Q3232" s="12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 s="10">
        <f t="shared" si="248"/>
        <v>57.5</v>
      </c>
      <c r="Q3233" s="12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 s="10">
        <f t="shared" si="248"/>
        <v>50.46</v>
      </c>
      <c r="Q3234" s="12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 s="10">
        <f t="shared" si="248"/>
        <v>97.38</v>
      </c>
      <c r="Q3235" s="12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 s="10">
        <f t="shared" si="248"/>
        <v>34.92</v>
      </c>
      <c r="Q3236" s="12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 s="10">
        <f t="shared" si="248"/>
        <v>85.53</v>
      </c>
      <c r="Q3237" s="12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 s="10">
        <f t="shared" si="248"/>
        <v>182.91</v>
      </c>
      <c r="Q3238" s="12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 s="10">
        <f t="shared" si="248"/>
        <v>131.13999999999999</v>
      </c>
      <c r="Q3239" s="12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 s="10">
        <f t="shared" si="248"/>
        <v>39.81</v>
      </c>
      <c r="Q3240" s="12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43.2" x14ac:dyDescent="0.3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 s="10">
        <f t="shared" si="248"/>
        <v>59.7</v>
      </c>
      <c r="Q3241" s="12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 s="10">
        <f t="shared" si="248"/>
        <v>88.74</v>
      </c>
      <c r="Q3242" s="12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 s="10">
        <f t="shared" si="248"/>
        <v>58.69</v>
      </c>
      <c r="Q3243" s="12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28.8" x14ac:dyDescent="0.3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 s="10">
        <f t="shared" si="248"/>
        <v>69.569999999999993</v>
      </c>
      <c r="Q3244" s="12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 s="10">
        <f t="shared" si="248"/>
        <v>115.87</v>
      </c>
      <c r="Q3245" s="12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 s="10">
        <f t="shared" si="248"/>
        <v>23.87</v>
      </c>
      <c r="Q3246" s="12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 s="10">
        <f t="shared" si="248"/>
        <v>81.13</v>
      </c>
      <c r="Q3247" s="12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 s="10">
        <f t="shared" si="248"/>
        <v>57.63</v>
      </c>
      <c r="Q3248" s="12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 s="10">
        <f t="shared" si="248"/>
        <v>46.43</v>
      </c>
      <c r="Q3249" s="12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 s="10">
        <f t="shared" si="248"/>
        <v>60.48</v>
      </c>
      <c r="Q3250" s="12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 s="10">
        <f t="shared" si="248"/>
        <v>65.58</v>
      </c>
      <c r="Q3251" s="12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 s="10">
        <f t="shared" si="248"/>
        <v>119.19</v>
      </c>
      <c r="Q3252" s="12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 s="10">
        <f t="shared" si="248"/>
        <v>83.05</v>
      </c>
      <c r="Q3253" s="12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 s="10">
        <f t="shared" si="248"/>
        <v>57.52</v>
      </c>
      <c r="Q3254" s="12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 s="10">
        <f t="shared" si="248"/>
        <v>177.09</v>
      </c>
      <c r="Q3255" s="12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 s="10">
        <f t="shared" si="248"/>
        <v>70.77</v>
      </c>
      <c r="Q3256" s="12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 s="10">
        <f t="shared" si="248"/>
        <v>29.17</v>
      </c>
      <c r="Q3257" s="12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 s="10">
        <f t="shared" si="248"/>
        <v>72.760000000000005</v>
      </c>
      <c r="Q3258" s="12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 s="10">
        <f t="shared" si="248"/>
        <v>51.85</v>
      </c>
      <c r="Q3259" s="12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 s="10">
        <f t="shared" si="248"/>
        <v>98.2</v>
      </c>
      <c r="Q3260" s="12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 s="10">
        <f t="shared" si="248"/>
        <v>251.74</v>
      </c>
      <c r="Q3261" s="12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 s="10">
        <f t="shared" si="248"/>
        <v>74.819999999999993</v>
      </c>
      <c r="Q3262" s="12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 s="10">
        <f t="shared" si="248"/>
        <v>67.650000000000006</v>
      </c>
      <c r="Q3263" s="12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 s="10">
        <f t="shared" si="248"/>
        <v>93.81</v>
      </c>
      <c r="Q3264" s="12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 s="10">
        <f t="shared" si="248"/>
        <v>41.24</v>
      </c>
      <c r="Q3265" s="12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 s="10">
        <f t="shared" si="248"/>
        <v>52.55</v>
      </c>
      <c r="Q3266" s="12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 s="10">
        <f t="shared" ref="P3267:P3330" si="252">IFERROR(ROUND(E3267/L3267,2),0)</f>
        <v>70.290000000000006</v>
      </c>
      <c r="Q3267" s="12" t="s">
        <v>8315</v>
      </c>
      <c r="R3267" t="s">
        <v>8316</v>
      </c>
      <c r="S3267" s="16">
        <f t="shared" ref="S3267:S3330" si="253">(((J3267/60)/60)/24)+DATE(1970,1,1)</f>
        <v>42311.711979166663</v>
      </c>
      <c r="T3267" s="16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 s="10">
        <f t="shared" si="252"/>
        <v>48.33</v>
      </c>
      <c r="Q3268" s="12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 s="10">
        <f t="shared" si="252"/>
        <v>53.18</v>
      </c>
      <c r="Q3269" s="12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 s="10">
        <f t="shared" si="252"/>
        <v>60.95</v>
      </c>
      <c r="Q3270" s="12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 s="10">
        <f t="shared" si="252"/>
        <v>116</v>
      </c>
      <c r="Q3271" s="12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 s="10">
        <f t="shared" si="252"/>
        <v>61</v>
      </c>
      <c r="Q3272" s="12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 s="10">
        <f t="shared" si="252"/>
        <v>38.24</v>
      </c>
      <c r="Q3273" s="12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 s="10">
        <f t="shared" si="252"/>
        <v>106.5</v>
      </c>
      <c r="Q3274" s="12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 s="10">
        <f t="shared" si="252"/>
        <v>204.57</v>
      </c>
      <c r="Q3275" s="12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 s="10">
        <f t="shared" si="252"/>
        <v>54.91</v>
      </c>
      <c r="Q3276" s="12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 s="10">
        <f t="shared" si="252"/>
        <v>150.41999999999999</v>
      </c>
      <c r="Q3277" s="12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 s="10">
        <f t="shared" si="252"/>
        <v>52.58</v>
      </c>
      <c r="Q3278" s="12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43.2" x14ac:dyDescent="0.3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 s="10">
        <f t="shared" si="252"/>
        <v>54.3</v>
      </c>
      <c r="Q3279" s="12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 s="10">
        <f t="shared" si="252"/>
        <v>76.03</v>
      </c>
      <c r="Q3280" s="12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 s="10">
        <f t="shared" si="252"/>
        <v>105.21</v>
      </c>
      <c r="Q3281" s="12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 s="10">
        <f t="shared" si="252"/>
        <v>68.67</v>
      </c>
      <c r="Q3282" s="12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 s="10">
        <f t="shared" si="252"/>
        <v>129.36000000000001</v>
      </c>
      <c r="Q3283" s="12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 s="10">
        <f t="shared" si="252"/>
        <v>134.26</v>
      </c>
      <c r="Q3284" s="12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 s="10">
        <f t="shared" si="252"/>
        <v>17.829999999999998</v>
      </c>
      <c r="Q3285" s="12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 s="10">
        <f t="shared" si="252"/>
        <v>203.2</v>
      </c>
      <c r="Q3286" s="12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 s="10">
        <f t="shared" si="252"/>
        <v>69.19</v>
      </c>
      <c r="Q3287" s="12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43.2" x14ac:dyDescent="0.3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 s="10">
        <f t="shared" si="252"/>
        <v>125.12</v>
      </c>
      <c r="Q3288" s="12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 s="10">
        <f t="shared" si="252"/>
        <v>73.53</v>
      </c>
      <c r="Q3289" s="12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 s="10">
        <f t="shared" si="252"/>
        <v>48.44</v>
      </c>
      <c r="Q3290" s="12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 s="10">
        <f t="shared" si="252"/>
        <v>26.61</v>
      </c>
      <c r="Q3291" s="12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 s="10">
        <f t="shared" si="252"/>
        <v>33.67</v>
      </c>
      <c r="Q3292" s="12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43.2" x14ac:dyDescent="0.3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 s="10">
        <f t="shared" si="252"/>
        <v>40.71</v>
      </c>
      <c r="Q3293" s="12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 s="10">
        <f t="shared" si="252"/>
        <v>19.27</v>
      </c>
      <c r="Q3294" s="12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 s="10">
        <f t="shared" si="252"/>
        <v>84.29</v>
      </c>
      <c r="Q3295" s="12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 s="10">
        <f t="shared" si="252"/>
        <v>29.58</v>
      </c>
      <c r="Q3296" s="12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 s="10">
        <f t="shared" si="252"/>
        <v>26.67</v>
      </c>
      <c r="Q3297" s="12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 s="10">
        <f t="shared" si="252"/>
        <v>45.98</v>
      </c>
      <c r="Q3298" s="12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 s="10">
        <f t="shared" si="252"/>
        <v>125.09</v>
      </c>
      <c r="Q3299" s="12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 s="10">
        <f t="shared" si="252"/>
        <v>141.29</v>
      </c>
      <c r="Q3300" s="12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 s="10">
        <f t="shared" si="252"/>
        <v>55.33</v>
      </c>
      <c r="Q3301" s="12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 s="10">
        <f t="shared" si="252"/>
        <v>46.42</v>
      </c>
      <c r="Q3302" s="12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 s="10">
        <f t="shared" si="252"/>
        <v>57.2</v>
      </c>
      <c r="Q3303" s="12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 s="10">
        <f t="shared" si="252"/>
        <v>173.7</v>
      </c>
      <c r="Q3304" s="12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 s="10">
        <f t="shared" si="252"/>
        <v>59.6</v>
      </c>
      <c r="Q3305" s="12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 s="10">
        <f t="shared" si="252"/>
        <v>89.59</v>
      </c>
      <c r="Q3306" s="12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 s="10">
        <f t="shared" si="252"/>
        <v>204.05</v>
      </c>
      <c r="Q3307" s="12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 s="10">
        <f t="shared" si="252"/>
        <v>48.7</v>
      </c>
      <c r="Q3308" s="12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 s="10">
        <f t="shared" si="252"/>
        <v>53.34</v>
      </c>
      <c r="Q3309" s="12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 s="10">
        <f t="shared" si="252"/>
        <v>75.09</v>
      </c>
      <c r="Q3310" s="12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 s="10">
        <f t="shared" si="252"/>
        <v>18</v>
      </c>
      <c r="Q3311" s="12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 s="10">
        <f t="shared" si="252"/>
        <v>209.84</v>
      </c>
      <c r="Q3312" s="12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 s="10">
        <f t="shared" si="252"/>
        <v>61.02</v>
      </c>
      <c r="Q3313" s="12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 s="10">
        <f t="shared" si="252"/>
        <v>61</v>
      </c>
      <c r="Q3314" s="12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 s="10">
        <f t="shared" si="252"/>
        <v>80.03</v>
      </c>
      <c r="Q3315" s="12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 s="10">
        <f t="shared" si="252"/>
        <v>29.07</v>
      </c>
      <c r="Q3316" s="12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 s="10">
        <f t="shared" si="252"/>
        <v>49.44</v>
      </c>
      <c r="Q3317" s="12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 s="10">
        <f t="shared" si="252"/>
        <v>93.98</v>
      </c>
      <c r="Q3318" s="12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 s="10">
        <f t="shared" si="252"/>
        <v>61.94</v>
      </c>
      <c r="Q3319" s="12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 s="10">
        <f t="shared" si="252"/>
        <v>78.5</v>
      </c>
      <c r="Q3320" s="12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 s="10">
        <f t="shared" si="252"/>
        <v>33.75</v>
      </c>
      <c r="Q3321" s="12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 s="10">
        <f t="shared" si="252"/>
        <v>66.45</v>
      </c>
      <c r="Q3322" s="12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 s="10">
        <f t="shared" si="252"/>
        <v>35.799999999999997</v>
      </c>
      <c r="Q3323" s="12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 s="10">
        <f t="shared" si="252"/>
        <v>145.65</v>
      </c>
      <c r="Q3324" s="12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 s="10">
        <f t="shared" si="252"/>
        <v>25.69</v>
      </c>
      <c r="Q3325" s="12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 s="10">
        <f t="shared" si="252"/>
        <v>152.5</v>
      </c>
      <c r="Q3326" s="12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 s="10">
        <f t="shared" si="252"/>
        <v>30</v>
      </c>
      <c r="Q3327" s="12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 s="10">
        <f t="shared" si="252"/>
        <v>142.28</v>
      </c>
      <c r="Q3328" s="12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 s="10">
        <f t="shared" si="252"/>
        <v>24.55</v>
      </c>
      <c r="Q3329" s="12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 s="10">
        <f t="shared" si="252"/>
        <v>292.77999999999997</v>
      </c>
      <c r="Q3330" s="12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 s="10">
        <f t="shared" ref="P3331:P3394" si="256">IFERROR(ROUND(E3331/L3331,2),0)</f>
        <v>44.92</v>
      </c>
      <c r="Q3331" s="12" t="s">
        <v>8315</v>
      </c>
      <c r="R3331" t="s">
        <v>8316</v>
      </c>
      <c r="S3331" s="16">
        <f t="shared" ref="S3331:S3394" si="257">(((J3331/60)/60)/24)+DATE(1970,1,1)</f>
        <v>41837.323009259257</v>
      </c>
      <c r="T3331" s="16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 s="10">
        <f t="shared" si="256"/>
        <v>23.1</v>
      </c>
      <c r="Q3332" s="12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 s="10">
        <f t="shared" si="256"/>
        <v>80.400000000000006</v>
      </c>
      <c r="Q3333" s="12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 s="10">
        <f t="shared" si="256"/>
        <v>72.290000000000006</v>
      </c>
      <c r="Q3334" s="12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 s="10">
        <f t="shared" si="256"/>
        <v>32.97</v>
      </c>
      <c r="Q3335" s="12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 s="10">
        <f t="shared" si="256"/>
        <v>116.65</v>
      </c>
      <c r="Q3336" s="12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 s="10">
        <f t="shared" si="256"/>
        <v>79.62</v>
      </c>
      <c r="Q3337" s="12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 s="10">
        <f t="shared" si="256"/>
        <v>27.78</v>
      </c>
      <c r="Q3338" s="12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 s="10">
        <f t="shared" si="256"/>
        <v>81.03</v>
      </c>
      <c r="Q3339" s="12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 s="10">
        <f t="shared" si="256"/>
        <v>136.85</v>
      </c>
      <c r="Q3340" s="12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 s="10">
        <f t="shared" si="256"/>
        <v>177.62</v>
      </c>
      <c r="Q3341" s="12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 s="10">
        <f t="shared" si="256"/>
        <v>109.08</v>
      </c>
      <c r="Q3342" s="12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 s="10">
        <f t="shared" si="256"/>
        <v>119.64</v>
      </c>
      <c r="Q3343" s="12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28.8" x14ac:dyDescent="0.3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 s="10">
        <f t="shared" si="256"/>
        <v>78.209999999999994</v>
      </c>
      <c r="Q3344" s="12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 s="10">
        <f t="shared" si="256"/>
        <v>52.17</v>
      </c>
      <c r="Q3345" s="12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 s="10">
        <f t="shared" si="256"/>
        <v>114.13</v>
      </c>
      <c r="Q3346" s="12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 s="10">
        <f t="shared" si="256"/>
        <v>50</v>
      </c>
      <c r="Q3347" s="12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 s="10">
        <f t="shared" si="256"/>
        <v>91.67</v>
      </c>
      <c r="Q3348" s="12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 s="10">
        <f t="shared" si="256"/>
        <v>108.59</v>
      </c>
      <c r="Q3349" s="12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 s="10">
        <f t="shared" si="256"/>
        <v>69.819999999999993</v>
      </c>
      <c r="Q3350" s="12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 s="10">
        <f t="shared" si="256"/>
        <v>109.57</v>
      </c>
      <c r="Q3351" s="12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 s="10">
        <f t="shared" si="256"/>
        <v>71.67</v>
      </c>
      <c r="Q3352" s="12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 s="10">
        <f t="shared" si="256"/>
        <v>93.61</v>
      </c>
      <c r="Q3353" s="12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 s="10">
        <f t="shared" si="256"/>
        <v>76.8</v>
      </c>
      <c r="Q3354" s="12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 s="10">
        <f t="shared" si="256"/>
        <v>35.799999999999997</v>
      </c>
      <c r="Q3355" s="12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 s="10">
        <f t="shared" si="256"/>
        <v>55.6</v>
      </c>
      <c r="Q3356" s="12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 s="10">
        <f t="shared" si="256"/>
        <v>147.33000000000001</v>
      </c>
      <c r="Q3357" s="12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 s="10">
        <f t="shared" si="256"/>
        <v>56.33</v>
      </c>
      <c r="Q3358" s="12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 s="10">
        <f t="shared" si="256"/>
        <v>96.19</v>
      </c>
      <c r="Q3359" s="12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 s="10">
        <f t="shared" si="256"/>
        <v>63.57</v>
      </c>
      <c r="Q3360" s="12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 s="10">
        <f t="shared" si="256"/>
        <v>184.78</v>
      </c>
      <c r="Q3361" s="12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 s="10">
        <f t="shared" si="256"/>
        <v>126.72</v>
      </c>
      <c r="Q3362" s="12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 s="10">
        <f t="shared" si="256"/>
        <v>83.43</v>
      </c>
      <c r="Q3363" s="12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 s="10">
        <f t="shared" si="256"/>
        <v>54.5</v>
      </c>
      <c r="Q3364" s="12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 s="10">
        <f t="shared" si="256"/>
        <v>302.31</v>
      </c>
      <c r="Q3365" s="12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 s="10">
        <f t="shared" si="256"/>
        <v>44.14</v>
      </c>
      <c r="Q3366" s="12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 s="10">
        <f t="shared" si="256"/>
        <v>866.67</v>
      </c>
      <c r="Q3367" s="12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 s="10">
        <f t="shared" si="256"/>
        <v>61.39</v>
      </c>
      <c r="Q3368" s="12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 s="10">
        <f t="shared" si="256"/>
        <v>29.67</v>
      </c>
      <c r="Q3369" s="12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 s="10">
        <f t="shared" si="256"/>
        <v>45.48</v>
      </c>
      <c r="Q3370" s="12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 s="10">
        <f t="shared" si="256"/>
        <v>96.2</v>
      </c>
      <c r="Q3371" s="12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 s="10">
        <f t="shared" si="256"/>
        <v>67.92</v>
      </c>
      <c r="Q3372" s="12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 s="10">
        <f t="shared" si="256"/>
        <v>30.78</v>
      </c>
      <c r="Q3373" s="12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 s="10">
        <f t="shared" si="256"/>
        <v>38.33</v>
      </c>
      <c r="Q3374" s="12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 s="10">
        <f t="shared" si="256"/>
        <v>66.83</v>
      </c>
      <c r="Q3375" s="12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 s="10">
        <f t="shared" si="256"/>
        <v>71.73</v>
      </c>
      <c r="Q3376" s="12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 s="10">
        <f t="shared" si="256"/>
        <v>176.47</v>
      </c>
      <c r="Q3377" s="12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 s="10">
        <f t="shared" si="256"/>
        <v>421.11</v>
      </c>
      <c r="Q3378" s="12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 s="10">
        <f t="shared" si="256"/>
        <v>104.99</v>
      </c>
      <c r="Q3379" s="12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 s="10">
        <f t="shared" si="256"/>
        <v>28.19</v>
      </c>
      <c r="Q3380" s="12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 s="10">
        <f t="shared" si="256"/>
        <v>54.55</v>
      </c>
      <c r="Q3381" s="12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 s="10">
        <f t="shared" si="256"/>
        <v>111.89</v>
      </c>
      <c r="Q3382" s="12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 s="10">
        <f t="shared" si="256"/>
        <v>85.21</v>
      </c>
      <c r="Q3383" s="12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 s="10">
        <f t="shared" si="256"/>
        <v>76.650000000000006</v>
      </c>
      <c r="Q3384" s="12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 s="10">
        <f t="shared" si="256"/>
        <v>65.17</v>
      </c>
      <c r="Q3385" s="12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 s="10">
        <f t="shared" si="256"/>
        <v>93.76</v>
      </c>
      <c r="Q3386" s="12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43.2" x14ac:dyDescent="0.3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 s="10">
        <f t="shared" si="256"/>
        <v>133.33000000000001</v>
      </c>
      <c r="Q3387" s="12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 s="10">
        <f t="shared" si="256"/>
        <v>51.22</v>
      </c>
      <c r="Q3388" s="12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 s="10">
        <f t="shared" si="256"/>
        <v>100.17</v>
      </c>
      <c r="Q3389" s="12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 s="10">
        <f t="shared" si="256"/>
        <v>34.6</v>
      </c>
      <c r="Q3390" s="12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 s="10">
        <f t="shared" si="256"/>
        <v>184.68</v>
      </c>
      <c r="Q3391" s="12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43.2" x14ac:dyDescent="0.3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 s="10">
        <f t="shared" si="256"/>
        <v>69.819999999999993</v>
      </c>
      <c r="Q3392" s="12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 s="10">
        <f t="shared" si="256"/>
        <v>61.94</v>
      </c>
      <c r="Q3393" s="12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 s="10">
        <f t="shared" si="256"/>
        <v>41.67</v>
      </c>
      <c r="Q3394" s="12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 s="10">
        <f t="shared" ref="P3395:P3458" si="260">IFERROR(ROUND(E3395/L3395,2),0)</f>
        <v>36.07</v>
      </c>
      <c r="Q3395" s="12" t="s">
        <v>8315</v>
      </c>
      <c r="R3395" t="s">
        <v>8316</v>
      </c>
      <c r="S3395" s="16">
        <f t="shared" ref="S3395:S3458" si="261">(((J3395/60)/60)/24)+DATE(1970,1,1)</f>
        <v>41923.921643518523</v>
      </c>
      <c r="T3395" s="16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 s="10">
        <f t="shared" si="260"/>
        <v>29</v>
      </c>
      <c r="Q3396" s="12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 s="10">
        <f t="shared" si="260"/>
        <v>24.21</v>
      </c>
      <c r="Q3397" s="12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 s="10">
        <f t="shared" si="260"/>
        <v>55.89</v>
      </c>
      <c r="Q3398" s="12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 s="10">
        <f t="shared" si="260"/>
        <v>11.67</v>
      </c>
      <c r="Q3399" s="12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 s="10">
        <f t="shared" si="260"/>
        <v>68.349999999999994</v>
      </c>
      <c r="Q3400" s="12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 s="10">
        <f t="shared" si="260"/>
        <v>27.07</v>
      </c>
      <c r="Q3401" s="12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 s="10">
        <f t="shared" si="260"/>
        <v>118.13</v>
      </c>
      <c r="Q3402" s="12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43.2" x14ac:dyDescent="0.3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 s="10">
        <f t="shared" si="260"/>
        <v>44.76</v>
      </c>
      <c r="Q3403" s="12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 s="10">
        <f t="shared" si="260"/>
        <v>99.79</v>
      </c>
      <c r="Q3404" s="12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 s="10">
        <f t="shared" si="260"/>
        <v>117.65</v>
      </c>
      <c r="Q3405" s="12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 s="10">
        <f t="shared" si="260"/>
        <v>203.33</v>
      </c>
      <c r="Q3406" s="12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 s="10">
        <f t="shared" si="260"/>
        <v>28.32</v>
      </c>
      <c r="Q3407" s="12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 s="10">
        <f t="shared" si="260"/>
        <v>110.23</v>
      </c>
      <c r="Q3408" s="12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 s="10">
        <f t="shared" si="260"/>
        <v>31.97</v>
      </c>
      <c r="Q3409" s="12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 s="10">
        <f t="shared" si="260"/>
        <v>58.61</v>
      </c>
      <c r="Q3410" s="12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 s="10">
        <f t="shared" si="260"/>
        <v>29.43</v>
      </c>
      <c r="Q3411" s="12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 s="10">
        <f t="shared" si="260"/>
        <v>81.38</v>
      </c>
      <c r="Q3412" s="12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 s="10">
        <f t="shared" si="260"/>
        <v>199.17</v>
      </c>
      <c r="Q3413" s="12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 s="10">
        <f t="shared" si="260"/>
        <v>115.38</v>
      </c>
      <c r="Q3414" s="12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 s="10">
        <f t="shared" si="260"/>
        <v>46.43</v>
      </c>
      <c r="Q3415" s="12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 s="10">
        <f t="shared" si="260"/>
        <v>70.569999999999993</v>
      </c>
      <c r="Q3416" s="12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 s="10">
        <f t="shared" si="260"/>
        <v>22.22</v>
      </c>
      <c r="Q3417" s="12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 s="10">
        <f t="shared" si="260"/>
        <v>159.47</v>
      </c>
      <c r="Q3418" s="12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 s="10">
        <f t="shared" si="260"/>
        <v>37.78</v>
      </c>
      <c r="Q3419" s="12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 s="10">
        <f t="shared" si="260"/>
        <v>72.05</v>
      </c>
      <c r="Q3420" s="12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 s="10">
        <f t="shared" si="260"/>
        <v>63.7</v>
      </c>
      <c r="Q3421" s="12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 s="10">
        <f t="shared" si="260"/>
        <v>28.41</v>
      </c>
      <c r="Q3422" s="12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 s="10">
        <f t="shared" si="260"/>
        <v>103.21</v>
      </c>
      <c r="Q3423" s="12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 s="10">
        <f t="shared" si="260"/>
        <v>71.150000000000006</v>
      </c>
      <c r="Q3424" s="12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 s="10">
        <f t="shared" si="260"/>
        <v>35</v>
      </c>
      <c r="Q3425" s="12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 s="10">
        <f t="shared" si="260"/>
        <v>81.78</v>
      </c>
      <c r="Q3426" s="12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 s="10">
        <f t="shared" si="260"/>
        <v>297.02999999999997</v>
      </c>
      <c r="Q3427" s="12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 s="10">
        <f t="shared" si="260"/>
        <v>46.61</v>
      </c>
      <c r="Q3428" s="12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 s="10">
        <f t="shared" si="260"/>
        <v>51.72</v>
      </c>
      <c r="Q3429" s="12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 s="10">
        <f t="shared" si="260"/>
        <v>40.29</v>
      </c>
      <c r="Q3430" s="12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 s="10">
        <f t="shared" si="260"/>
        <v>16.25</v>
      </c>
      <c r="Q3431" s="12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 s="10">
        <f t="shared" si="260"/>
        <v>30.15</v>
      </c>
      <c r="Q3432" s="12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 s="10">
        <f t="shared" si="260"/>
        <v>95.24</v>
      </c>
      <c r="Q3433" s="12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 s="10">
        <f t="shared" si="260"/>
        <v>52.21</v>
      </c>
      <c r="Q3434" s="12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 s="10">
        <f t="shared" si="260"/>
        <v>134.15</v>
      </c>
      <c r="Q3435" s="12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 s="10">
        <f t="shared" si="260"/>
        <v>62.83</v>
      </c>
      <c r="Q3436" s="12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 s="10">
        <f t="shared" si="260"/>
        <v>58.95</v>
      </c>
      <c r="Q3437" s="12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 s="10">
        <f t="shared" si="260"/>
        <v>143.11000000000001</v>
      </c>
      <c r="Q3438" s="12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 s="10">
        <f t="shared" si="260"/>
        <v>84.17</v>
      </c>
      <c r="Q3439" s="12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 s="10">
        <f t="shared" si="260"/>
        <v>186.07</v>
      </c>
      <c r="Q3440" s="12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 s="10">
        <f t="shared" si="260"/>
        <v>89.79</v>
      </c>
      <c r="Q3441" s="12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 s="10">
        <f t="shared" si="260"/>
        <v>64.16</v>
      </c>
      <c r="Q3442" s="12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 s="10">
        <f t="shared" si="260"/>
        <v>59.65</v>
      </c>
      <c r="Q3443" s="12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 s="10">
        <f t="shared" si="260"/>
        <v>31.25</v>
      </c>
      <c r="Q3444" s="12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 s="10">
        <f t="shared" si="260"/>
        <v>41.22</v>
      </c>
      <c r="Q3445" s="12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 s="10">
        <f t="shared" si="260"/>
        <v>43.35</v>
      </c>
      <c r="Q3446" s="12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 s="10">
        <f t="shared" si="260"/>
        <v>64.52</v>
      </c>
      <c r="Q3447" s="12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 s="10">
        <f t="shared" si="260"/>
        <v>43.28</v>
      </c>
      <c r="Q3448" s="12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 s="10">
        <f t="shared" si="260"/>
        <v>77</v>
      </c>
      <c r="Q3449" s="12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 s="10">
        <f t="shared" si="260"/>
        <v>51.22</v>
      </c>
      <c r="Q3450" s="12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 s="10">
        <f t="shared" si="260"/>
        <v>68.25</v>
      </c>
      <c r="Q3451" s="12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 s="10">
        <f t="shared" si="260"/>
        <v>19.489999999999998</v>
      </c>
      <c r="Q3452" s="12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 s="10">
        <f t="shared" si="260"/>
        <v>41.13</v>
      </c>
      <c r="Q3453" s="12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 s="10">
        <f t="shared" si="260"/>
        <v>41.41</v>
      </c>
      <c r="Q3454" s="12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 s="10">
        <f t="shared" si="260"/>
        <v>27.5</v>
      </c>
      <c r="Q3455" s="12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 s="10">
        <f t="shared" si="260"/>
        <v>33.57</v>
      </c>
      <c r="Q3456" s="12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 s="10">
        <f t="shared" si="260"/>
        <v>145.87</v>
      </c>
      <c r="Q3457" s="12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 s="10">
        <f t="shared" si="260"/>
        <v>358.69</v>
      </c>
      <c r="Q3458" s="12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 s="10">
        <f t="shared" ref="P3459:P3522" si="264">IFERROR(ROUND(E3459/L3459,2),0)</f>
        <v>50.98</v>
      </c>
      <c r="Q3459" s="12" t="s">
        <v>8315</v>
      </c>
      <c r="R3459" t="s">
        <v>8316</v>
      </c>
      <c r="S3459" s="16">
        <f t="shared" ref="S3459:S3522" si="265">(((J3459/60)/60)/24)+DATE(1970,1,1)</f>
        <v>42016.706678240742</v>
      </c>
      <c r="T3459" s="16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 s="10">
        <f t="shared" si="264"/>
        <v>45.04</v>
      </c>
      <c r="Q3460" s="12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 s="10">
        <f t="shared" si="264"/>
        <v>17.53</v>
      </c>
      <c r="Q3461" s="12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 s="10">
        <f t="shared" si="264"/>
        <v>50</v>
      </c>
      <c r="Q3462" s="12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 s="10">
        <f t="shared" si="264"/>
        <v>57.92</v>
      </c>
      <c r="Q3463" s="12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 s="10">
        <f t="shared" si="264"/>
        <v>29.71</v>
      </c>
      <c r="Q3464" s="12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 s="10">
        <f t="shared" si="264"/>
        <v>90.68</v>
      </c>
      <c r="Q3465" s="12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 s="10">
        <f t="shared" si="264"/>
        <v>55.01</v>
      </c>
      <c r="Q3466" s="12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 s="10">
        <f t="shared" si="264"/>
        <v>57.22</v>
      </c>
      <c r="Q3467" s="12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28.8" x14ac:dyDescent="0.3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 s="10">
        <f t="shared" si="264"/>
        <v>72.95</v>
      </c>
      <c r="Q3468" s="12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 s="10">
        <f t="shared" si="264"/>
        <v>64.47</v>
      </c>
      <c r="Q3469" s="12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 s="10">
        <f t="shared" si="264"/>
        <v>716.35</v>
      </c>
      <c r="Q3470" s="12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43.2" x14ac:dyDescent="0.3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 s="10">
        <f t="shared" si="264"/>
        <v>50.4</v>
      </c>
      <c r="Q3471" s="12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 s="10">
        <f t="shared" si="264"/>
        <v>41.67</v>
      </c>
      <c r="Q3472" s="12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 s="10">
        <f t="shared" si="264"/>
        <v>35.770000000000003</v>
      </c>
      <c r="Q3473" s="12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 s="10">
        <f t="shared" si="264"/>
        <v>88.74</v>
      </c>
      <c r="Q3474" s="12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 s="10">
        <f t="shared" si="264"/>
        <v>148.47999999999999</v>
      </c>
      <c r="Q3475" s="12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 s="10">
        <f t="shared" si="264"/>
        <v>51.79</v>
      </c>
      <c r="Q3476" s="12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 s="10">
        <f t="shared" si="264"/>
        <v>20</v>
      </c>
      <c r="Q3477" s="12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 s="10">
        <f t="shared" si="264"/>
        <v>52</v>
      </c>
      <c r="Q3478" s="12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 s="10">
        <f t="shared" si="264"/>
        <v>53.23</v>
      </c>
      <c r="Q3479" s="12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 s="10">
        <f t="shared" si="264"/>
        <v>39.6</v>
      </c>
      <c r="Q3480" s="12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 s="10">
        <f t="shared" si="264"/>
        <v>34.25</v>
      </c>
      <c r="Q3481" s="12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 s="10">
        <f t="shared" si="264"/>
        <v>164.62</v>
      </c>
      <c r="Q3482" s="12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 s="10">
        <f t="shared" si="264"/>
        <v>125.05</v>
      </c>
      <c r="Q3483" s="12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 s="10">
        <f t="shared" si="264"/>
        <v>51.88</v>
      </c>
      <c r="Q3484" s="12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 s="10">
        <f t="shared" si="264"/>
        <v>40.29</v>
      </c>
      <c r="Q3485" s="12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 s="10">
        <f t="shared" si="264"/>
        <v>64.91</v>
      </c>
      <c r="Q3486" s="12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 s="10">
        <f t="shared" si="264"/>
        <v>55.33</v>
      </c>
      <c r="Q3487" s="12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 s="10">
        <f t="shared" si="264"/>
        <v>83.14</v>
      </c>
      <c r="Q3488" s="12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 s="10">
        <f t="shared" si="264"/>
        <v>38.71</v>
      </c>
      <c r="Q3489" s="12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 s="10">
        <f t="shared" si="264"/>
        <v>125.38</v>
      </c>
      <c r="Q3490" s="12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 s="10">
        <f t="shared" si="264"/>
        <v>78.260000000000005</v>
      </c>
      <c r="Q3491" s="12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 s="10">
        <f t="shared" si="264"/>
        <v>47.22</v>
      </c>
      <c r="Q3492" s="12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 s="10">
        <f t="shared" si="264"/>
        <v>79.099999999999994</v>
      </c>
      <c r="Q3493" s="12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 s="10">
        <f t="shared" si="264"/>
        <v>114.29</v>
      </c>
      <c r="Q3494" s="12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 s="10">
        <f t="shared" si="264"/>
        <v>51.72</v>
      </c>
      <c r="Q3495" s="12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 s="10">
        <f t="shared" si="264"/>
        <v>30.77</v>
      </c>
      <c r="Q3496" s="12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 s="10">
        <f t="shared" si="264"/>
        <v>74.209999999999994</v>
      </c>
      <c r="Q3497" s="12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 s="10">
        <f t="shared" si="264"/>
        <v>47.85</v>
      </c>
      <c r="Q3498" s="12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 s="10">
        <f t="shared" si="264"/>
        <v>34.409999999999997</v>
      </c>
      <c r="Q3499" s="12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 s="10">
        <f t="shared" si="264"/>
        <v>40.24</v>
      </c>
      <c r="Q3500" s="12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 s="10">
        <f t="shared" si="264"/>
        <v>60.29</v>
      </c>
      <c r="Q3501" s="12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 s="10">
        <f t="shared" si="264"/>
        <v>25.31</v>
      </c>
      <c r="Q3502" s="12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 s="10">
        <f t="shared" si="264"/>
        <v>35.950000000000003</v>
      </c>
      <c r="Q3503" s="12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 s="10">
        <f t="shared" si="264"/>
        <v>136</v>
      </c>
      <c r="Q3504" s="12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 s="10">
        <f t="shared" si="264"/>
        <v>70.760000000000005</v>
      </c>
      <c r="Q3505" s="12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 s="10">
        <f t="shared" si="264"/>
        <v>125</v>
      </c>
      <c r="Q3506" s="12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 s="10">
        <f t="shared" si="264"/>
        <v>66.510000000000005</v>
      </c>
      <c r="Q3507" s="12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 s="10">
        <f t="shared" si="264"/>
        <v>105</v>
      </c>
      <c r="Q3508" s="12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 s="10">
        <f t="shared" si="264"/>
        <v>145</v>
      </c>
      <c r="Q3509" s="12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 s="10">
        <f t="shared" si="264"/>
        <v>12</v>
      </c>
      <c r="Q3510" s="12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 s="10">
        <f t="shared" si="264"/>
        <v>96.67</v>
      </c>
      <c r="Q3511" s="12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 s="10">
        <f t="shared" si="264"/>
        <v>60.33</v>
      </c>
      <c r="Q3512" s="12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 s="10">
        <f t="shared" si="264"/>
        <v>79.89</v>
      </c>
      <c r="Q3513" s="12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 s="10">
        <f t="shared" si="264"/>
        <v>58.82</v>
      </c>
      <c r="Q3514" s="12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 s="10">
        <f t="shared" si="264"/>
        <v>75.34</v>
      </c>
      <c r="Q3515" s="12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 s="10">
        <f t="shared" si="264"/>
        <v>55</v>
      </c>
      <c r="Q3516" s="12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 s="10">
        <f t="shared" si="264"/>
        <v>66.959999999999994</v>
      </c>
      <c r="Q3517" s="12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 s="10">
        <f t="shared" si="264"/>
        <v>227.27</v>
      </c>
      <c r="Q3518" s="12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 s="10">
        <f t="shared" si="264"/>
        <v>307.69</v>
      </c>
      <c r="Q3519" s="12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 s="10">
        <f t="shared" si="264"/>
        <v>50.02</v>
      </c>
      <c r="Q3520" s="12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 s="10">
        <f t="shared" si="264"/>
        <v>72.39</v>
      </c>
      <c r="Q3521" s="12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 s="10">
        <f t="shared" si="264"/>
        <v>95.95</v>
      </c>
      <c r="Q3522" s="12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 s="10">
        <f t="shared" ref="P3523:P3586" si="268">IFERROR(ROUND(E3523/L3523,2),0)</f>
        <v>45.62</v>
      </c>
      <c r="Q3523" s="12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 s="10">
        <f t="shared" si="268"/>
        <v>41.03</v>
      </c>
      <c r="Q3524" s="12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 s="10">
        <f t="shared" si="268"/>
        <v>56.83</v>
      </c>
      <c r="Q3525" s="12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 s="10">
        <f t="shared" si="268"/>
        <v>137.24</v>
      </c>
      <c r="Q3526" s="12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 s="10">
        <f t="shared" si="268"/>
        <v>75.709999999999994</v>
      </c>
      <c r="Q3527" s="12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 s="10">
        <f t="shared" si="268"/>
        <v>99</v>
      </c>
      <c r="Q3528" s="12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 s="10">
        <f t="shared" si="268"/>
        <v>81.569999999999993</v>
      </c>
      <c r="Q3529" s="12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 s="10">
        <f t="shared" si="268"/>
        <v>45.11</v>
      </c>
      <c r="Q3530" s="12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 s="10">
        <f t="shared" si="268"/>
        <v>36.67</v>
      </c>
      <c r="Q3531" s="12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 s="10">
        <f t="shared" si="268"/>
        <v>125</v>
      </c>
      <c r="Q3532" s="12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 s="10">
        <f t="shared" si="268"/>
        <v>49.23</v>
      </c>
      <c r="Q3533" s="12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 s="10">
        <f t="shared" si="268"/>
        <v>42.3</v>
      </c>
      <c r="Q3534" s="12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 s="10">
        <f t="shared" si="268"/>
        <v>78.88</v>
      </c>
      <c r="Q3535" s="12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 s="10">
        <f t="shared" si="268"/>
        <v>38.28</v>
      </c>
      <c r="Q3536" s="12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 s="10">
        <f t="shared" si="268"/>
        <v>44.85</v>
      </c>
      <c r="Q3537" s="12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 s="10">
        <f t="shared" si="268"/>
        <v>13.53</v>
      </c>
      <c r="Q3538" s="12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 s="10">
        <f t="shared" si="268"/>
        <v>43.5</v>
      </c>
      <c r="Q3539" s="12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 s="10">
        <f t="shared" si="268"/>
        <v>30.95</v>
      </c>
      <c r="Q3540" s="12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 s="10">
        <f t="shared" si="268"/>
        <v>55.23</v>
      </c>
      <c r="Q3541" s="12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 s="10">
        <f t="shared" si="268"/>
        <v>46.13</v>
      </c>
      <c r="Q3542" s="12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 s="10">
        <f t="shared" si="268"/>
        <v>39.380000000000003</v>
      </c>
      <c r="Q3543" s="12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 s="10">
        <f t="shared" si="268"/>
        <v>66.150000000000006</v>
      </c>
      <c r="Q3544" s="12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 s="10">
        <f t="shared" si="268"/>
        <v>54.14</v>
      </c>
      <c r="Q3545" s="12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 s="10">
        <f t="shared" si="268"/>
        <v>104.17</v>
      </c>
      <c r="Q3546" s="12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 s="10">
        <f t="shared" si="268"/>
        <v>31.38</v>
      </c>
      <c r="Q3547" s="12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 s="10">
        <f t="shared" si="268"/>
        <v>59.21</v>
      </c>
      <c r="Q3548" s="12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 s="10">
        <f t="shared" si="268"/>
        <v>119.18</v>
      </c>
      <c r="Q3549" s="12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 s="10">
        <f t="shared" si="268"/>
        <v>164.62</v>
      </c>
      <c r="Q3550" s="12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 s="10">
        <f t="shared" si="268"/>
        <v>24.29</v>
      </c>
      <c r="Q3551" s="12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 s="10">
        <f t="shared" si="268"/>
        <v>40.94</v>
      </c>
      <c r="Q3552" s="12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 s="10">
        <f t="shared" si="268"/>
        <v>61.1</v>
      </c>
      <c r="Q3553" s="12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 s="10">
        <f t="shared" si="268"/>
        <v>38.65</v>
      </c>
      <c r="Q3554" s="12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 s="10">
        <f t="shared" si="268"/>
        <v>56.2</v>
      </c>
      <c r="Q3555" s="12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 s="10">
        <f t="shared" si="268"/>
        <v>107</v>
      </c>
      <c r="Q3556" s="12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 s="10">
        <f t="shared" si="268"/>
        <v>171.43</v>
      </c>
      <c r="Q3557" s="12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 s="10">
        <f t="shared" si="268"/>
        <v>110.5</v>
      </c>
      <c r="Q3558" s="12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 s="10">
        <f t="shared" si="268"/>
        <v>179.28</v>
      </c>
      <c r="Q3559" s="12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 s="10">
        <f t="shared" si="268"/>
        <v>22.91</v>
      </c>
      <c r="Q3560" s="12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 s="10">
        <f t="shared" si="268"/>
        <v>43.13</v>
      </c>
      <c r="Q3561" s="12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 s="10">
        <f t="shared" si="268"/>
        <v>46.89</v>
      </c>
      <c r="Q3562" s="12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00.8" x14ac:dyDescent="0.3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 s="10">
        <f t="shared" si="268"/>
        <v>47.41</v>
      </c>
      <c r="Q3563" s="12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 s="10">
        <f t="shared" si="268"/>
        <v>15.13</v>
      </c>
      <c r="Q3564" s="12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 s="10">
        <f t="shared" si="268"/>
        <v>21.1</v>
      </c>
      <c r="Q3565" s="12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 s="10">
        <f t="shared" si="268"/>
        <v>59.12</v>
      </c>
      <c r="Q3566" s="12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 s="10">
        <f t="shared" si="268"/>
        <v>97.92</v>
      </c>
      <c r="Q3567" s="12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 s="10">
        <f t="shared" si="268"/>
        <v>55.13</v>
      </c>
      <c r="Q3568" s="12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 s="10">
        <f t="shared" si="268"/>
        <v>26.54</v>
      </c>
      <c r="Q3569" s="12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 s="10">
        <f t="shared" si="268"/>
        <v>58.42</v>
      </c>
      <c r="Q3570" s="12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 s="10">
        <f t="shared" si="268"/>
        <v>122.54</v>
      </c>
      <c r="Q3571" s="12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 s="10">
        <f t="shared" si="268"/>
        <v>87.96</v>
      </c>
      <c r="Q3572" s="12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 s="10">
        <f t="shared" si="268"/>
        <v>73.239999999999995</v>
      </c>
      <c r="Q3573" s="12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 s="10">
        <f t="shared" si="268"/>
        <v>55.56</v>
      </c>
      <c r="Q3574" s="12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 s="10">
        <f t="shared" si="268"/>
        <v>39.54</v>
      </c>
      <c r="Q3575" s="12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 s="10">
        <f t="shared" si="268"/>
        <v>136.78</v>
      </c>
      <c r="Q3576" s="12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 s="10">
        <f t="shared" si="268"/>
        <v>99.34</v>
      </c>
      <c r="Q3577" s="12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 s="10">
        <f t="shared" si="268"/>
        <v>20</v>
      </c>
      <c r="Q3578" s="12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 s="10">
        <f t="shared" si="268"/>
        <v>28.89</v>
      </c>
      <c r="Q3579" s="12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 s="10">
        <f t="shared" si="268"/>
        <v>40.549999999999997</v>
      </c>
      <c r="Q3580" s="12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 s="10">
        <f t="shared" si="268"/>
        <v>35.71</v>
      </c>
      <c r="Q3581" s="12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 s="10">
        <f t="shared" si="268"/>
        <v>37.96</v>
      </c>
      <c r="Q3582" s="12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 s="10">
        <f t="shared" si="268"/>
        <v>33.33</v>
      </c>
      <c r="Q3583" s="12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 s="10">
        <f t="shared" si="268"/>
        <v>58.57</v>
      </c>
      <c r="Q3584" s="12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 s="10">
        <f t="shared" si="268"/>
        <v>135.63</v>
      </c>
      <c r="Q3585" s="12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 s="10">
        <f t="shared" si="268"/>
        <v>30.94</v>
      </c>
      <c r="Q3586" s="12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 s="10">
        <f t="shared" ref="P3587:P3650" si="272">IFERROR(ROUND(E3587/L3587,2),0)</f>
        <v>176.09</v>
      </c>
      <c r="Q3587" s="12" t="s">
        <v>8315</v>
      </c>
      <c r="R3587" t="s">
        <v>8316</v>
      </c>
      <c r="S3587" s="16">
        <f t="shared" ref="S3587:S3650" si="273">(((J3587/60)/60)/24)+DATE(1970,1,1)</f>
        <v>41964.716319444444</v>
      </c>
      <c r="T3587" s="16">
        <f t="shared" ref="T3587:T3650" si="274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 s="10">
        <f t="shared" si="272"/>
        <v>151.97999999999999</v>
      </c>
      <c r="Q3588" s="12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 s="10">
        <f t="shared" si="272"/>
        <v>22.61</v>
      </c>
      <c r="Q3589" s="12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 s="10">
        <f t="shared" si="272"/>
        <v>18.27</v>
      </c>
      <c r="Q3590" s="12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 s="10">
        <f t="shared" si="272"/>
        <v>82.26</v>
      </c>
      <c r="Q3591" s="12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 s="10">
        <f t="shared" si="272"/>
        <v>68.53</v>
      </c>
      <c r="Q3592" s="12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 s="10">
        <f t="shared" si="272"/>
        <v>68.06</v>
      </c>
      <c r="Q3593" s="12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 s="10">
        <f t="shared" si="272"/>
        <v>72.709999999999994</v>
      </c>
      <c r="Q3594" s="12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 s="10">
        <f t="shared" si="272"/>
        <v>77.19</v>
      </c>
      <c r="Q3595" s="12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 s="10">
        <f t="shared" si="272"/>
        <v>55.97</v>
      </c>
      <c r="Q3596" s="12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 s="10">
        <f t="shared" si="272"/>
        <v>49.69</v>
      </c>
      <c r="Q3597" s="12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 s="10">
        <f t="shared" si="272"/>
        <v>79</v>
      </c>
      <c r="Q3598" s="12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 s="10">
        <f t="shared" si="272"/>
        <v>77.73</v>
      </c>
      <c r="Q3599" s="12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 s="10">
        <f t="shared" si="272"/>
        <v>40.78</v>
      </c>
      <c r="Q3600" s="12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 s="10">
        <f t="shared" si="272"/>
        <v>59.41</v>
      </c>
      <c r="Q3601" s="12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 s="10">
        <f t="shared" si="272"/>
        <v>3.25</v>
      </c>
      <c r="Q3602" s="12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 s="10">
        <f t="shared" si="272"/>
        <v>39.380000000000003</v>
      </c>
      <c r="Q3603" s="12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 s="10">
        <f t="shared" si="272"/>
        <v>81.67</v>
      </c>
      <c r="Q3604" s="12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 s="10">
        <f t="shared" si="272"/>
        <v>44.91</v>
      </c>
      <c r="Q3605" s="12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 s="10">
        <f t="shared" si="272"/>
        <v>49.06</v>
      </c>
      <c r="Q3606" s="12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 s="10">
        <f t="shared" si="272"/>
        <v>30.67</v>
      </c>
      <c r="Q3607" s="12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 s="10">
        <f t="shared" si="272"/>
        <v>61.06</v>
      </c>
      <c r="Q3608" s="12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 s="10">
        <f t="shared" si="272"/>
        <v>29</v>
      </c>
      <c r="Q3609" s="12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 s="10">
        <f t="shared" si="272"/>
        <v>29.63</v>
      </c>
      <c r="Q3610" s="12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 s="10">
        <f t="shared" si="272"/>
        <v>143.1</v>
      </c>
      <c r="Q3611" s="12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 s="10">
        <f t="shared" si="272"/>
        <v>52.35</v>
      </c>
      <c r="Q3612" s="12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 s="10">
        <f t="shared" si="272"/>
        <v>66.67</v>
      </c>
      <c r="Q3613" s="12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 s="10">
        <f t="shared" si="272"/>
        <v>126.67</v>
      </c>
      <c r="Q3614" s="12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 s="10">
        <f t="shared" si="272"/>
        <v>62.5</v>
      </c>
      <c r="Q3615" s="12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 s="10">
        <f t="shared" si="272"/>
        <v>35.49</v>
      </c>
      <c r="Q3616" s="12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 s="10">
        <f t="shared" si="272"/>
        <v>37.08</v>
      </c>
      <c r="Q3617" s="12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 s="10">
        <f t="shared" si="272"/>
        <v>69.33</v>
      </c>
      <c r="Q3618" s="12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 s="10">
        <f t="shared" si="272"/>
        <v>17.25</v>
      </c>
      <c r="Q3619" s="12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 s="10">
        <f t="shared" si="272"/>
        <v>36.07</v>
      </c>
      <c r="Q3620" s="12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 s="10">
        <f t="shared" si="272"/>
        <v>66.47</v>
      </c>
      <c r="Q3621" s="12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 s="10">
        <f t="shared" si="272"/>
        <v>56.07</v>
      </c>
      <c r="Q3622" s="12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 s="10">
        <f t="shared" si="272"/>
        <v>47.03</v>
      </c>
      <c r="Q3623" s="12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 s="10">
        <f t="shared" si="272"/>
        <v>47.67</v>
      </c>
      <c r="Q3624" s="12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 s="10">
        <f t="shared" si="272"/>
        <v>88.24</v>
      </c>
      <c r="Q3625" s="12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 s="10">
        <f t="shared" si="272"/>
        <v>80.72</v>
      </c>
      <c r="Q3626" s="12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 s="10">
        <f t="shared" si="272"/>
        <v>39.49</v>
      </c>
      <c r="Q3627" s="12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 s="10">
        <f t="shared" si="272"/>
        <v>84.85</v>
      </c>
      <c r="Q3628" s="12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 s="10">
        <f t="shared" si="272"/>
        <v>68.97</v>
      </c>
      <c r="Q3629" s="12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 s="10">
        <f t="shared" si="272"/>
        <v>0</v>
      </c>
      <c r="Q3630" s="12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43.2" x14ac:dyDescent="0.3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 s="10">
        <f t="shared" si="272"/>
        <v>1</v>
      </c>
      <c r="Q3631" s="12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 s="10">
        <f t="shared" si="272"/>
        <v>1</v>
      </c>
      <c r="Q3632" s="12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 s="10">
        <f t="shared" si="272"/>
        <v>147.88</v>
      </c>
      <c r="Q3633" s="12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 s="10">
        <f t="shared" si="272"/>
        <v>100</v>
      </c>
      <c r="Q3634" s="12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 s="10">
        <f t="shared" si="272"/>
        <v>56.84</v>
      </c>
      <c r="Q3635" s="12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 s="10">
        <f t="shared" si="272"/>
        <v>176.94</v>
      </c>
      <c r="Q3636" s="12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 s="10">
        <f t="shared" si="272"/>
        <v>127.6</v>
      </c>
      <c r="Q3637" s="12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 s="10">
        <f t="shared" si="272"/>
        <v>0</v>
      </c>
      <c r="Q3638" s="12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 s="10">
        <f t="shared" si="272"/>
        <v>66.14</v>
      </c>
      <c r="Q3639" s="12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 s="10">
        <f t="shared" si="272"/>
        <v>108</v>
      </c>
      <c r="Q3640" s="12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 s="10">
        <f t="shared" si="272"/>
        <v>1</v>
      </c>
      <c r="Q3641" s="12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 s="10">
        <f t="shared" si="272"/>
        <v>18.329999999999998</v>
      </c>
      <c r="Q3642" s="12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 s="10">
        <f t="shared" si="272"/>
        <v>0</v>
      </c>
      <c r="Q3643" s="12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 s="10">
        <f t="shared" si="272"/>
        <v>7.5</v>
      </c>
      <c r="Q3644" s="12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 s="10">
        <f t="shared" si="272"/>
        <v>0</v>
      </c>
      <c r="Q3645" s="12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 s="10">
        <f t="shared" si="272"/>
        <v>68.42</v>
      </c>
      <c r="Q3646" s="12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 s="10">
        <f t="shared" si="272"/>
        <v>1</v>
      </c>
      <c r="Q3647" s="12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 s="10">
        <f t="shared" si="272"/>
        <v>60.13</v>
      </c>
      <c r="Q3648" s="12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 s="10">
        <f t="shared" si="272"/>
        <v>15</v>
      </c>
      <c r="Q3649" s="12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 s="10">
        <f t="shared" si="272"/>
        <v>550.04</v>
      </c>
      <c r="Q3650" s="12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 s="10">
        <f t="shared" ref="P3651:P3714" si="276">IFERROR(ROUND(E3651/L3651,2),0)</f>
        <v>97.5</v>
      </c>
      <c r="Q3651" s="12" t="s">
        <v>8315</v>
      </c>
      <c r="R3651" t="s">
        <v>8316</v>
      </c>
      <c r="S3651" s="16">
        <f t="shared" ref="S3651:S3714" si="277">(((J3651/60)/60)/24)+DATE(1970,1,1)</f>
        <v>41780.712893518517</v>
      </c>
      <c r="T3651" s="16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 s="10">
        <f t="shared" si="276"/>
        <v>29.41</v>
      </c>
      <c r="Q3652" s="12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 s="10">
        <f t="shared" si="276"/>
        <v>57.78</v>
      </c>
      <c r="Q3653" s="12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 s="10">
        <f t="shared" si="276"/>
        <v>44.24</v>
      </c>
      <c r="Q3654" s="12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 s="10">
        <f t="shared" si="276"/>
        <v>60.91</v>
      </c>
      <c r="Q3655" s="12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 s="10">
        <f t="shared" si="276"/>
        <v>68.84</v>
      </c>
      <c r="Q3656" s="12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 s="10">
        <f t="shared" si="276"/>
        <v>73.58</v>
      </c>
      <c r="Q3657" s="12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 s="10">
        <f t="shared" si="276"/>
        <v>115.02</v>
      </c>
      <c r="Q3658" s="12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 s="10">
        <f t="shared" si="276"/>
        <v>110.75</v>
      </c>
      <c r="Q3659" s="12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 s="10">
        <f t="shared" si="276"/>
        <v>75.5</v>
      </c>
      <c r="Q3660" s="12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 s="10">
        <f t="shared" si="276"/>
        <v>235.46</v>
      </c>
      <c r="Q3661" s="12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 s="10">
        <f t="shared" si="276"/>
        <v>11.36</v>
      </c>
      <c r="Q3662" s="12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 s="10">
        <f t="shared" si="276"/>
        <v>92.5</v>
      </c>
      <c r="Q3663" s="12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43.2" x14ac:dyDescent="0.3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 s="10">
        <f t="shared" si="276"/>
        <v>202.85</v>
      </c>
      <c r="Q3664" s="12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 s="10">
        <f t="shared" si="276"/>
        <v>26</v>
      </c>
      <c r="Q3665" s="12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 s="10">
        <f t="shared" si="276"/>
        <v>46.05</v>
      </c>
      <c r="Q3666" s="12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 s="10">
        <f t="shared" si="276"/>
        <v>51</v>
      </c>
      <c r="Q3667" s="12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 s="10">
        <f t="shared" si="276"/>
        <v>31.58</v>
      </c>
      <c r="Q3668" s="12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 s="10">
        <f t="shared" si="276"/>
        <v>53.36</v>
      </c>
      <c r="Q3669" s="12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 s="10">
        <f t="shared" si="276"/>
        <v>36.96</v>
      </c>
      <c r="Q3670" s="12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 s="10">
        <f t="shared" si="276"/>
        <v>81.290000000000006</v>
      </c>
      <c r="Q3671" s="12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 s="10">
        <f t="shared" si="276"/>
        <v>20.079999999999998</v>
      </c>
      <c r="Q3672" s="12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 s="10">
        <f t="shared" si="276"/>
        <v>88.25</v>
      </c>
      <c r="Q3673" s="12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 s="10">
        <f t="shared" si="276"/>
        <v>53.44</v>
      </c>
      <c r="Q3674" s="12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 s="10">
        <f t="shared" si="276"/>
        <v>39.869999999999997</v>
      </c>
      <c r="Q3675" s="12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 s="10">
        <f t="shared" si="276"/>
        <v>145.16</v>
      </c>
      <c r="Q3676" s="12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 s="10">
        <f t="shared" si="276"/>
        <v>23.33</v>
      </c>
      <c r="Q3677" s="12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 s="10">
        <f t="shared" si="276"/>
        <v>64.38</v>
      </c>
      <c r="Q3678" s="12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 s="10">
        <f t="shared" si="276"/>
        <v>62.05</v>
      </c>
      <c r="Q3679" s="12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 s="10">
        <f t="shared" si="276"/>
        <v>66.13</v>
      </c>
      <c r="Q3680" s="12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 s="10">
        <f t="shared" si="276"/>
        <v>73.400000000000006</v>
      </c>
      <c r="Q3681" s="12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 s="10">
        <f t="shared" si="276"/>
        <v>99.5</v>
      </c>
      <c r="Q3682" s="12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 s="10">
        <f t="shared" si="276"/>
        <v>62.17</v>
      </c>
      <c r="Q3683" s="12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 s="10">
        <f t="shared" si="276"/>
        <v>62.33</v>
      </c>
      <c r="Q3684" s="12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 s="10">
        <f t="shared" si="276"/>
        <v>58.79</v>
      </c>
      <c r="Q3685" s="12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 s="10">
        <f t="shared" si="276"/>
        <v>45.35</v>
      </c>
      <c r="Q3686" s="12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 s="10">
        <f t="shared" si="276"/>
        <v>41.94</v>
      </c>
      <c r="Q3687" s="12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 s="10">
        <f t="shared" si="276"/>
        <v>59.17</v>
      </c>
      <c r="Q3688" s="12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 s="10">
        <f t="shared" si="276"/>
        <v>200.49</v>
      </c>
      <c r="Q3689" s="12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 s="10">
        <f t="shared" si="276"/>
        <v>83.97</v>
      </c>
      <c r="Q3690" s="12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 s="10">
        <f t="shared" si="276"/>
        <v>57.26</v>
      </c>
      <c r="Q3691" s="12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 s="10">
        <f t="shared" si="276"/>
        <v>58.06</v>
      </c>
      <c r="Q3692" s="12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 s="10">
        <f t="shared" si="276"/>
        <v>186.8</v>
      </c>
      <c r="Q3693" s="12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 s="10">
        <f t="shared" si="276"/>
        <v>74.12</v>
      </c>
      <c r="Q3694" s="12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 s="10">
        <f t="shared" si="276"/>
        <v>30.71</v>
      </c>
      <c r="Q3695" s="12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 s="10">
        <f t="shared" si="276"/>
        <v>62.67</v>
      </c>
      <c r="Q3696" s="12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 s="10">
        <f t="shared" si="276"/>
        <v>121.36</v>
      </c>
      <c r="Q3697" s="12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 s="10">
        <f t="shared" si="276"/>
        <v>39.74</v>
      </c>
      <c r="Q3698" s="12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 s="10">
        <f t="shared" si="276"/>
        <v>72</v>
      </c>
      <c r="Q3699" s="12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 s="10">
        <f t="shared" si="276"/>
        <v>40.630000000000003</v>
      </c>
      <c r="Q3700" s="12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 s="10">
        <f t="shared" si="276"/>
        <v>63</v>
      </c>
      <c r="Q3701" s="12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 s="10">
        <f t="shared" si="276"/>
        <v>33.67</v>
      </c>
      <c r="Q3702" s="12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 s="10">
        <f t="shared" si="276"/>
        <v>38.590000000000003</v>
      </c>
      <c r="Q3703" s="12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 s="10">
        <f t="shared" si="276"/>
        <v>155.94999999999999</v>
      </c>
      <c r="Q3704" s="12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 s="10">
        <f t="shared" si="276"/>
        <v>43.2</v>
      </c>
      <c r="Q3705" s="12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 s="10">
        <f t="shared" si="276"/>
        <v>15.15</v>
      </c>
      <c r="Q3706" s="12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 s="10">
        <f t="shared" si="276"/>
        <v>83.57</v>
      </c>
      <c r="Q3707" s="12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 s="10">
        <f t="shared" si="276"/>
        <v>140</v>
      </c>
      <c r="Q3708" s="12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 s="10">
        <f t="shared" si="276"/>
        <v>80.87</v>
      </c>
      <c r="Q3709" s="12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 s="10">
        <f t="shared" si="276"/>
        <v>53.85</v>
      </c>
      <c r="Q3710" s="12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 s="10">
        <f t="shared" si="276"/>
        <v>30.93</v>
      </c>
      <c r="Q3711" s="12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 s="10">
        <f t="shared" si="276"/>
        <v>67.959999999999994</v>
      </c>
      <c r="Q3712" s="12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 s="10">
        <f t="shared" si="276"/>
        <v>27.14</v>
      </c>
      <c r="Q3713" s="12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 s="10">
        <f t="shared" si="276"/>
        <v>110.87</v>
      </c>
      <c r="Q3714" s="12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 s="10">
        <f t="shared" ref="P3715:P3778" si="280">IFERROR(ROUND(E3715/L3715,2),0)</f>
        <v>106.84</v>
      </c>
      <c r="Q3715" s="12" t="s">
        <v>8315</v>
      </c>
      <c r="R3715" t="s">
        <v>8316</v>
      </c>
      <c r="S3715" s="16">
        <f t="shared" ref="S3715:S3778" si="281">(((J3715/60)/60)/24)+DATE(1970,1,1)</f>
        <v>42505.738032407404</v>
      </c>
      <c r="T3715" s="16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 s="10">
        <f t="shared" si="280"/>
        <v>105.52</v>
      </c>
      <c r="Q3716" s="12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 s="10">
        <f t="shared" si="280"/>
        <v>132.96</v>
      </c>
      <c r="Q3717" s="12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 s="10">
        <f t="shared" si="280"/>
        <v>51.92</v>
      </c>
      <c r="Q3718" s="12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 s="10">
        <f t="shared" si="280"/>
        <v>310</v>
      </c>
      <c r="Q3719" s="12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 s="10">
        <f t="shared" si="280"/>
        <v>26.02</v>
      </c>
      <c r="Q3720" s="12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 s="10">
        <f t="shared" si="280"/>
        <v>105</v>
      </c>
      <c r="Q3721" s="12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 s="10">
        <f t="shared" si="280"/>
        <v>86.23</v>
      </c>
      <c r="Q3722" s="12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 s="10">
        <f t="shared" si="280"/>
        <v>114.55</v>
      </c>
      <c r="Q3723" s="12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 s="10">
        <f t="shared" si="280"/>
        <v>47.66</v>
      </c>
      <c r="Q3724" s="12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 s="10">
        <f t="shared" si="280"/>
        <v>72.89</v>
      </c>
      <c r="Q3725" s="12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 s="10">
        <f t="shared" si="280"/>
        <v>49.55</v>
      </c>
      <c r="Q3726" s="12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 s="10">
        <f t="shared" si="280"/>
        <v>25.4</v>
      </c>
      <c r="Q3727" s="12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 s="10">
        <f t="shared" si="280"/>
        <v>62.59</v>
      </c>
      <c r="Q3728" s="12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 s="10">
        <f t="shared" si="280"/>
        <v>61.06</v>
      </c>
      <c r="Q3729" s="12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 s="10">
        <f t="shared" si="280"/>
        <v>60.06</v>
      </c>
      <c r="Q3730" s="12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 s="10">
        <f t="shared" si="280"/>
        <v>72.400000000000006</v>
      </c>
      <c r="Q3731" s="12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 s="10">
        <f t="shared" si="280"/>
        <v>100</v>
      </c>
      <c r="Q3732" s="12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 s="10">
        <f t="shared" si="280"/>
        <v>51.67</v>
      </c>
      <c r="Q3733" s="12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 s="10">
        <f t="shared" si="280"/>
        <v>32.75</v>
      </c>
      <c r="Q3734" s="12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s="10">
        <f t="shared" si="280"/>
        <v>0</v>
      </c>
      <c r="Q3735" s="12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43.2" x14ac:dyDescent="0.3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 s="10">
        <f t="shared" si="280"/>
        <v>61</v>
      </c>
      <c r="Q3736" s="12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 s="10">
        <f t="shared" si="280"/>
        <v>10</v>
      </c>
      <c r="Q3737" s="12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 s="10">
        <f t="shared" si="280"/>
        <v>10</v>
      </c>
      <c r="Q3738" s="12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 s="10">
        <f t="shared" si="280"/>
        <v>37.5</v>
      </c>
      <c r="Q3739" s="12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 s="10">
        <f t="shared" si="280"/>
        <v>45</v>
      </c>
      <c r="Q3740" s="12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 s="10">
        <f t="shared" si="280"/>
        <v>100.63</v>
      </c>
      <c r="Q3741" s="12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 s="10">
        <f t="shared" si="280"/>
        <v>25.57</v>
      </c>
      <c r="Q3742" s="12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s="10">
        <f t="shared" si="280"/>
        <v>0</v>
      </c>
      <c r="Q3743" s="12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 s="10">
        <f t="shared" si="280"/>
        <v>25</v>
      </c>
      <c r="Q3744" s="12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s="10">
        <f t="shared" si="280"/>
        <v>0</v>
      </c>
      <c r="Q3745" s="12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s="10">
        <f t="shared" si="280"/>
        <v>0</v>
      </c>
      <c r="Q3746" s="12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 s="10">
        <f t="shared" si="280"/>
        <v>10</v>
      </c>
      <c r="Q3747" s="12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 s="10">
        <f t="shared" si="280"/>
        <v>202</v>
      </c>
      <c r="Q3748" s="12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 s="10">
        <f t="shared" si="280"/>
        <v>25</v>
      </c>
      <c r="Q3749" s="12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 s="10">
        <f t="shared" si="280"/>
        <v>99.54</v>
      </c>
      <c r="Q3750" s="12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 s="10">
        <f t="shared" si="280"/>
        <v>75</v>
      </c>
      <c r="Q3751" s="12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 s="10">
        <f t="shared" si="280"/>
        <v>215.25</v>
      </c>
      <c r="Q3752" s="12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 s="10">
        <f t="shared" si="280"/>
        <v>120.55</v>
      </c>
      <c r="Q3753" s="12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 s="10">
        <f t="shared" si="280"/>
        <v>37.67</v>
      </c>
      <c r="Q3754" s="12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 s="10">
        <f t="shared" si="280"/>
        <v>172.23</v>
      </c>
      <c r="Q3755" s="12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 s="10">
        <f t="shared" si="280"/>
        <v>111.11</v>
      </c>
      <c r="Q3756" s="12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 s="10">
        <f t="shared" si="280"/>
        <v>25.46</v>
      </c>
      <c r="Q3757" s="12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 s="10">
        <f t="shared" si="280"/>
        <v>267.64999999999998</v>
      </c>
      <c r="Q3758" s="12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 s="10">
        <f t="shared" si="280"/>
        <v>75.959999999999994</v>
      </c>
      <c r="Q3759" s="12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 s="10">
        <f t="shared" si="280"/>
        <v>59.04</v>
      </c>
      <c r="Q3760" s="12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 s="10">
        <f t="shared" si="280"/>
        <v>50.11</v>
      </c>
      <c r="Q3761" s="12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 s="10">
        <f t="shared" si="280"/>
        <v>55.5</v>
      </c>
      <c r="Q3762" s="12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 s="10">
        <f t="shared" si="280"/>
        <v>166.67</v>
      </c>
      <c r="Q3763" s="12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 s="10">
        <f t="shared" si="280"/>
        <v>47.43</v>
      </c>
      <c r="Q3764" s="12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 s="10">
        <f t="shared" si="280"/>
        <v>64.94</v>
      </c>
      <c r="Q3765" s="12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 s="10">
        <f t="shared" si="280"/>
        <v>55.56</v>
      </c>
      <c r="Q3766" s="12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 s="10">
        <f t="shared" si="280"/>
        <v>74.22</v>
      </c>
      <c r="Q3767" s="12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 s="10">
        <f t="shared" si="280"/>
        <v>106.93</v>
      </c>
      <c r="Q3768" s="12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 s="10">
        <f t="shared" si="280"/>
        <v>41.7</v>
      </c>
      <c r="Q3769" s="12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 s="10">
        <f t="shared" si="280"/>
        <v>74.239999999999995</v>
      </c>
      <c r="Q3770" s="12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 s="10">
        <f t="shared" si="280"/>
        <v>73.33</v>
      </c>
      <c r="Q3771" s="12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 s="10">
        <f t="shared" si="280"/>
        <v>100</v>
      </c>
      <c r="Q3772" s="12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 s="10">
        <f t="shared" si="280"/>
        <v>38.42</v>
      </c>
      <c r="Q3773" s="12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 s="10">
        <f t="shared" si="280"/>
        <v>166.97</v>
      </c>
      <c r="Q3774" s="12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 s="10">
        <f t="shared" si="280"/>
        <v>94.91</v>
      </c>
      <c r="Q3775" s="12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 s="10">
        <f t="shared" si="280"/>
        <v>100</v>
      </c>
      <c r="Q3776" s="12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 s="10">
        <f t="shared" si="280"/>
        <v>143.21</v>
      </c>
      <c r="Q3777" s="12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 s="10">
        <f t="shared" si="280"/>
        <v>90.82</v>
      </c>
      <c r="Q3778" s="12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 s="10">
        <f t="shared" ref="P3779:P3842" si="285">IFERROR(ROUND(E3779/L3779,2),0)</f>
        <v>48.54</v>
      </c>
      <c r="Q3779" s="12" t="s">
        <v>8315</v>
      </c>
      <c r="R3779" t="s">
        <v>8357</v>
      </c>
      <c r="S3779" s="16">
        <f t="shared" ref="S3779:S3842" si="286">(((J3779/60)/60)/24)+DATE(1970,1,1)</f>
        <v>41887.111354166671</v>
      </c>
      <c r="T3779" s="16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 s="10">
        <f t="shared" si="285"/>
        <v>70.03</v>
      </c>
      <c r="Q3780" s="12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 s="10">
        <f t="shared" si="285"/>
        <v>135.63</v>
      </c>
      <c r="Q3781" s="12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 s="10">
        <f t="shared" si="285"/>
        <v>100</v>
      </c>
      <c r="Q3782" s="12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 s="10">
        <f t="shared" si="285"/>
        <v>94.9</v>
      </c>
      <c r="Q3783" s="12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 s="10">
        <f t="shared" si="285"/>
        <v>75.37</v>
      </c>
      <c r="Q3784" s="12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 s="10">
        <f t="shared" si="285"/>
        <v>64.459999999999994</v>
      </c>
      <c r="Q3785" s="12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 s="10">
        <f t="shared" si="285"/>
        <v>115</v>
      </c>
      <c r="Q3786" s="12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 s="10">
        <f t="shared" si="285"/>
        <v>100.5</v>
      </c>
      <c r="Q3787" s="12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 s="10">
        <f t="shared" si="285"/>
        <v>93.77</v>
      </c>
      <c r="Q3788" s="12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 s="10">
        <f t="shared" si="285"/>
        <v>35.1</v>
      </c>
      <c r="Q3789" s="12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 s="10">
        <f t="shared" si="285"/>
        <v>500</v>
      </c>
      <c r="Q3790" s="12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 s="10">
        <f t="shared" si="285"/>
        <v>29</v>
      </c>
      <c r="Q3791" s="12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 s="10">
        <f t="shared" si="285"/>
        <v>0</v>
      </c>
      <c r="Q3792" s="12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 s="10">
        <f t="shared" si="285"/>
        <v>0</v>
      </c>
      <c r="Q3793" s="12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 s="10">
        <f t="shared" si="285"/>
        <v>17.5</v>
      </c>
      <c r="Q3794" s="12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 s="10">
        <f t="shared" si="285"/>
        <v>174</v>
      </c>
      <c r="Q3795" s="12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 s="10">
        <f t="shared" si="285"/>
        <v>50</v>
      </c>
      <c r="Q3796" s="12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 s="10">
        <f t="shared" si="285"/>
        <v>5</v>
      </c>
      <c r="Q3797" s="12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 s="10">
        <f t="shared" si="285"/>
        <v>1</v>
      </c>
      <c r="Q3798" s="12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 s="10">
        <f t="shared" si="285"/>
        <v>145.41</v>
      </c>
      <c r="Q3799" s="12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 s="10">
        <f t="shared" si="285"/>
        <v>205</v>
      </c>
      <c r="Q3800" s="12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 s="10">
        <f t="shared" si="285"/>
        <v>100.5</v>
      </c>
      <c r="Q3801" s="12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 s="10">
        <f t="shared" si="285"/>
        <v>55.06</v>
      </c>
      <c r="Q3802" s="12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 s="10">
        <f t="shared" si="285"/>
        <v>47.33</v>
      </c>
      <c r="Q3803" s="12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 s="10">
        <f t="shared" si="285"/>
        <v>0</v>
      </c>
      <c r="Q3804" s="12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 s="10">
        <f t="shared" si="285"/>
        <v>58.95</v>
      </c>
      <c r="Q3805" s="12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 s="10">
        <f t="shared" si="285"/>
        <v>0</v>
      </c>
      <c r="Q3806" s="12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 s="10">
        <f t="shared" si="285"/>
        <v>1.5</v>
      </c>
      <c r="Q3807" s="12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 s="10">
        <f t="shared" si="285"/>
        <v>5</v>
      </c>
      <c r="Q3808" s="12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 s="10">
        <f t="shared" si="285"/>
        <v>50.56</v>
      </c>
      <c r="Q3809" s="12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 s="10">
        <f t="shared" si="285"/>
        <v>41.67</v>
      </c>
      <c r="Q3810" s="12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 s="10">
        <f t="shared" si="285"/>
        <v>53.29</v>
      </c>
      <c r="Q3811" s="12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 s="10">
        <f t="shared" si="285"/>
        <v>70.23</v>
      </c>
      <c r="Q3812" s="12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 s="10">
        <f t="shared" si="285"/>
        <v>43.42</v>
      </c>
      <c r="Q3813" s="12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 s="10">
        <f t="shared" si="285"/>
        <v>199.18</v>
      </c>
      <c r="Q3814" s="12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 s="10">
        <f t="shared" si="285"/>
        <v>78.52</v>
      </c>
      <c r="Q3815" s="12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 s="10">
        <f t="shared" si="285"/>
        <v>61.82</v>
      </c>
      <c r="Q3816" s="12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 s="10">
        <f t="shared" si="285"/>
        <v>50</v>
      </c>
      <c r="Q3817" s="12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 s="10">
        <f t="shared" si="285"/>
        <v>48.34</v>
      </c>
      <c r="Q3818" s="12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 s="10">
        <f t="shared" si="285"/>
        <v>107.25</v>
      </c>
      <c r="Q3819" s="12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 s="10">
        <f t="shared" si="285"/>
        <v>57</v>
      </c>
      <c r="Q3820" s="12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 s="10">
        <f t="shared" si="285"/>
        <v>40.92</v>
      </c>
      <c r="Q3821" s="12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 s="10">
        <f t="shared" si="285"/>
        <v>21.5</v>
      </c>
      <c r="Q3822" s="12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 s="10">
        <f t="shared" si="285"/>
        <v>79.540000000000006</v>
      </c>
      <c r="Q3823" s="12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 s="10">
        <f t="shared" si="285"/>
        <v>72.38</v>
      </c>
      <c r="Q3824" s="12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 s="10">
        <f t="shared" si="285"/>
        <v>64.63</v>
      </c>
      <c r="Q3825" s="12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 s="10">
        <f t="shared" si="285"/>
        <v>38.57</v>
      </c>
      <c r="Q3826" s="12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 s="10">
        <f t="shared" si="285"/>
        <v>107.57</v>
      </c>
      <c r="Q3827" s="12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 s="10">
        <f t="shared" si="285"/>
        <v>27.5</v>
      </c>
      <c r="Q3828" s="12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 s="10">
        <f t="shared" si="285"/>
        <v>70.459999999999994</v>
      </c>
      <c r="Q3829" s="12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 s="10">
        <f t="shared" si="285"/>
        <v>178.57</v>
      </c>
      <c r="Q3830" s="12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 s="10">
        <f t="shared" si="285"/>
        <v>62.63</v>
      </c>
      <c r="Q3831" s="12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 s="10">
        <f t="shared" si="285"/>
        <v>75</v>
      </c>
      <c r="Q3832" s="12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 s="10">
        <f t="shared" si="285"/>
        <v>58.9</v>
      </c>
      <c r="Q3833" s="12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 s="10">
        <f t="shared" si="285"/>
        <v>139.56</v>
      </c>
      <c r="Q3834" s="12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 s="10">
        <f t="shared" si="285"/>
        <v>70</v>
      </c>
      <c r="Q3835" s="12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 s="10">
        <f t="shared" si="285"/>
        <v>57.39</v>
      </c>
      <c r="Q3836" s="12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 s="10">
        <f t="shared" si="285"/>
        <v>40</v>
      </c>
      <c r="Q3837" s="12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 s="10">
        <f t="shared" si="285"/>
        <v>64.290000000000006</v>
      </c>
      <c r="Q3838" s="12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 s="10">
        <f t="shared" si="285"/>
        <v>120.12</v>
      </c>
      <c r="Q3839" s="12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 s="10">
        <f t="shared" si="285"/>
        <v>1008.24</v>
      </c>
      <c r="Q3840" s="12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 s="10">
        <f t="shared" si="285"/>
        <v>63.28</v>
      </c>
      <c r="Q3841" s="12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 s="10">
        <f t="shared" si="285"/>
        <v>21.67</v>
      </c>
      <c r="Q3842" s="12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 s="10">
        <f t="shared" ref="P3843:P3906" si="290">IFERROR(ROUND(E3843/L3843,2),0)</f>
        <v>25.65</v>
      </c>
      <c r="Q3843" s="12" t="s">
        <v>8315</v>
      </c>
      <c r="R3843" t="s">
        <v>8316</v>
      </c>
      <c r="S3843" s="16">
        <f t="shared" ref="S3843:S3906" si="291">(((J3843/60)/60)/24)+DATE(1970,1,1)</f>
        <v>41780.785729166666</v>
      </c>
      <c r="T3843" s="16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 s="10">
        <f t="shared" si="290"/>
        <v>47.7</v>
      </c>
      <c r="Q3844" s="12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 s="10">
        <f t="shared" si="290"/>
        <v>56.05</v>
      </c>
      <c r="Q3845" s="12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 s="10">
        <f t="shared" si="290"/>
        <v>81.319999999999993</v>
      </c>
      <c r="Q3846" s="12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 s="10">
        <f t="shared" si="290"/>
        <v>70.17</v>
      </c>
      <c r="Q3847" s="12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 s="10">
        <f t="shared" si="290"/>
        <v>23.63</v>
      </c>
      <c r="Q3848" s="12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 s="10">
        <f t="shared" si="290"/>
        <v>188.56</v>
      </c>
      <c r="Q3849" s="12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 s="10">
        <f t="shared" si="290"/>
        <v>49.51</v>
      </c>
      <c r="Q3850" s="12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 s="10">
        <f t="shared" si="290"/>
        <v>75.459999999999994</v>
      </c>
      <c r="Q3851" s="12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 s="10">
        <f t="shared" si="290"/>
        <v>9.5</v>
      </c>
      <c r="Q3852" s="12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 s="10">
        <f t="shared" si="290"/>
        <v>35.5</v>
      </c>
      <c r="Q3853" s="12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10">
        <f t="shared" si="290"/>
        <v>10</v>
      </c>
      <c r="Q3854" s="12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28.8" x14ac:dyDescent="0.3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10">
        <f t="shared" si="290"/>
        <v>13</v>
      </c>
      <c r="Q3855" s="12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 s="10">
        <f t="shared" si="290"/>
        <v>89.4</v>
      </c>
      <c r="Q3856" s="12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 s="10">
        <f t="shared" si="290"/>
        <v>25</v>
      </c>
      <c r="Q3857" s="12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10">
        <f t="shared" si="290"/>
        <v>1</v>
      </c>
      <c r="Q3858" s="12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 s="10">
        <f t="shared" si="290"/>
        <v>65</v>
      </c>
      <c r="Q3859" s="12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 s="10">
        <f t="shared" si="290"/>
        <v>10</v>
      </c>
      <c r="Q3860" s="12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10">
        <f t="shared" si="290"/>
        <v>1</v>
      </c>
      <c r="Q3861" s="12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 s="10">
        <f t="shared" si="290"/>
        <v>81.540000000000006</v>
      </c>
      <c r="Q3862" s="12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 s="10">
        <f t="shared" si="290"/>
        <v>100</v>
      </c>
      <c r="Q3863" s="12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10">
        <f t="shared" si="290"/>
        <v>1</v>
      </c>
      <c r="Q3864" s="12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s="10">
        <f t="shared" si="290"/>
        <v>0</v>
      </c>
      <c r="Q3865" s="12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 s="10">
        <f t="shared" si="290"/>
        <v>20</v>
      </c>
      <c r="Q3866" s="12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 s="10">
        <f t="shared" si="290"/>
        <v>46.43</v>
      </c>
      <c r="Q3867" s="12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 s="10">
        <f t="shared" si="290"/>
        <v>5.5</v>
      </c>
      <c r="Q3868" s="12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 s="10">
        <f t="shared" si="290"/>
        <v>50.2</v>
      </c>
      <c r="Q3869" s="12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 s="10">
        <f t="shared" si="290"/>
        <v>10</v>
      </c>
      <c r="Q3870" s="12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 s="10">
        <f t="shared" si="290"/>
        <v>30.13</v>
      </c>
      <c r="Q3871" s="12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43.2" x14ac:dyDescent="0.3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 s="10">
        <f t="shared" si="290"/>
        <v>150</v>
      </c>
      <c r="Q3872" s="12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 s="10">
        <f t="shared" si="290"/>
        <v>13.33</v>
      </c>
      <c r="Q3873" s="12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 s="10">
        <f t="shared" si="290"/>
        <v>0</v>
      </c>
      <c r="Q3874" s="12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 s="10">
        <f t="shared" si="290"/>
        <v>0</v>
      </c>
      <c r="Q3875" s="12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 s="10">
        <f t="shared" si="290"/>
        <v>0</v>
      </c>
      <c r="Q3876" s="12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 s="10">
        <f t="shared" si="290"/>
        <v>0</v>
      </c>
      <c r="Q3877" s="12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 s="10">
        <f t="shared" si="290"/>
        <v>44.76</v>
      </c>
      <c r="Q3878" s="12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 s="10">
        <f t="shared" si="290"/>
        <v>88.64</v>
      </c>
      <c r="Q3879" s="12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 s="10">
        <f t="shared" si="290"/>
        <v>10</v>
      </c>
      <c r="Q3880" s="12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 s="10">
        <f t="shared" si="290"/>
        <v>0</v>
      </c>
      <c r="Q3881" s="12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 s="10">
        <f t="shared" si="290"/>
        <v>57.65</v>
      </c>
      <c r="Q3882" s="12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 s="10">
        <f t="shared" si="290"/>
        <v>25</v>
      </c>
      <c r="Q3883" s="12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 s="10">
        <f t="shared" si="290"/>
        <v>0</v>
      </c>
      <c r="Q3884" s="12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 s="10">
        <f t="shared" si="290"/>
        <v>0</v>
      </c>
      <c r="Q3885" s="12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 s="10">
        <f t="shared" si="290"/>
        <v>0</v>
      </c>
      <c r="Q3886" s="12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 s="10">
        <f t="shared" si="290"/>
        <v>0</v>
      </c>
      <c r="Q3887" s="12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3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 s="10">
        <f t="shared" si="290"/>
        <v>0</v>
      </c>
      <c r="Q3888" s="12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 s="10">
        <f t="shared" si="290"/>
        <v>17.5</v>
      </c>
      <c r="Q3889" s="12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 s="10">
        <f t="shared" si="290"/>
        <v>38.71</v>
      </c>
      <c r="Q3890" s="12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 s="10">
        <f t="shared" si="290"/>
        <v>13.11</v>
      </c>
      <c r="Q3891" s="12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 s="10">
        <f t="shared" si="290"/>
        <v>315.5</v>
      </c>
      <c r="Q3892" s="12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 s="10">
        <f t="shared" si="290"/>
        <v>37.14</v>
      </c>
      <c r="Q3893" s="12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s="10">
        <f t="shared" si="290"/>
        <v>0</v>
      </c>
      <c r="Q3894" s="12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 s="10">
        <f t="shared" si="290"/>
        <v>128.27000000000001</v>
      </c>
      <c r="Q3895" s="12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 s="10">
        <f t="shared" si="290"/>
        <v>47.27</v>
      </c>
      <c r="Q3896" s="12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 s="10">
        <f t="shared" si="290"/>
        <v>50</v>
      </c>
      <c r="Q3897" s="12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 s="10">
        <f t="shared" si="290"/>
        <v>42.5</v>
      </c>
      <c r="Q3898" s="12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 s="10">
        <f t="shared" si="290"/>
        <v>44</v>
      </c>
      <c r="Q3899" s="12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 s="10">
        <f t="shared" si="290"/>
        <v>50.88</v>
      </c>
      <c r="Q3900" s="12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 s="10">
        <f t="shared" si="290"/>
        <v>62.5</v>
      </c>
      <c r="Q3901" s="12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 s="10">
        <f t="shared" si="290"/>
        <v>27</v>
      </c>
      <c r="Q3902" s="12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 s="10">
        <f t="shared" si="290"/>
        <v>25</v>
      </c>
      <c r="Q3903" s="12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 s="10">
        <f t="shared" si="290"/>
        <v>47.26</v>
      </c>
      <c r="Q3904" s="12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s="10">
        <f t="shared" si="290"/>
        <v>0</v>
      </c>
      <c r="Q3905" s="12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 s="10">
        <f t="shared" si="290"/>
        <v>1.5</v>
      </c>
      <c r="Q3906" s="12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 s="10">
        <f t="shared" ref="P3907:P3970" si="295">IFERROR(ROUND(E3907/L3907,2),0)</f>
        <v>24.71</v>
      </c>
      <c r="Q3907" s="12" t="s">
        <v>8315</v>
      </c>
      <c r="R3907" t="s">
        <v>8316</v>
      </c>
      <c r="S3907" s="16">
        <f t="shared" ref="S3907:S3970" si="296">(((J3907/60)/60)/24)+DATE(1970,1,1)</f>
        <v>42124.623877314814</v>
      </c>
      <c r="T3907" s="16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 s="10">
        <f t="shared" si="295"/>
        <v>63.13</v>
      </c>
      <c r="Q3908" s="12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 s="10">
        <f t="shared" si="295"/>
        <v>38.25</v>
      </c>
      <c r="Q3909" s="12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 s="10">
        <f t="shared" si="295"/>
        <v>16.25</v>
      </c>
      <c r="Q3910" s="12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10">
        <f t="shared" si="295"/>
        <v>33.75</v>
      </c>
      <c r="Q3911" s="12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 s="10">
        <f t="shared" si="295"/>
        <v>61.67</v>
      </c>
      <c r="Q3912" s="12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 s="10">
        <f t="shared" si="295"/>
        <v>83.14</v>
      </c>
      <c r="Q3913" s="12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10">
        <f t="shared" si="295"/>
        <v>1</v>
      </c>
      <c r="Q3914" s="12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 s="10">
        <f t="shared" si="295"/>
        <v>142.86000000000001</v>
      </c>
      <c r="Q3915" s="12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 s="10">
        <f t="shared" si="295"/>
        <v>33.67</v>
      </c>
      <c r="Q3916" s="12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10">
        <f t="shared" si="295"/>
        <v>5</v>
      </c>
      <c r="Q3917" s="12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s="10">
        <f t="shared" si="295"/>
        <v>0</v>
      </c>
      <c r="Q3918" s="12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10">
        <f t="shared" si="295"/>
        <v>10</v>
      </c>
      <c r="Q3919" s="12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10">
        <f t="shared" si="295"/>
        <v>40</v>
      </c>
      <c r="Q3920" s="12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 s="10">
        <f t="shared" si="295"/>
        <v>30</v>
      </c>
      <c r="Q3921" s="12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 s="10">
        <f t="shared" si="295"/>
        <v>45</v>
      </c>
      <c r="Q3922" s="12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s="10">
        <f t="shared" si="295"/>
        <v>0</v>
      </c>
      <c r="Q3923" s="12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 s="10">
        <f t="shared" si="295"/>
        <v>10.17</v>
      </c>
      <c r="Q3924" s="12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 s="10">
        <f t="shared" si="295"/>
        <v>81.41</v>
      </c>
      <c r="Q3925" s="12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 s="10">
        <f t="shared" si="295"/>
        <v>57.25</v>
      </c>
      <c r="Q3926" s="12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 s="10">
        <f t="shared" si="295"/>
        <v>5</v>
      </c>
      <c r="Q3927" s="12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10">
        <f t="shared" si="295"/>
        <v>15</v>
      </c>
      <c r="Q3928" s="12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 s="10">
        <f t="shared" si="295"/>
        <v>12.5</v>
      </c>
      <c r="Q3929" s="12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 s="10">
        <f t="shared" si="295"/>
        <v>93</v>
      </c>
      <c r="Q3930" s="12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 s="10">
        <f t="shared" si="295"/>
        <v>32.36</v>
      </c>
      <c r="Q3931" s="12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s="10">
        <f t="shared" si="295"/>
        <v>0</v>
      </c>
      <c r="Q3932" s="12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s="10">
        <f t="shared" si="295"/>
        <v>0</v>
      </c>
      <c r="Q3933" s="12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10">
        <f t="shared" si="295"/>
        <v>1</v>
      </c>
      <c r="Q3934" s="12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 s="10">
        <f t="shared" si="295"/>
        <v>91.83</v>
      </c>
      <c r="Q3935" s="12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 s="10">
        <f t="shared" si="295"/>
        <v>45.83</v>
      </c>
      <c r="Q3936" s="12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 s="10">
        <f t="shared" si="295"/>
        <v>57.17</v>
      </c>
      <c r="Q3937" s="12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s="10">
        <f t="shared" si="295"/>
        <v>0</v>
      </c>
      <c r="Q3938" s="12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 s="10">
        <f t="shared" si="295"/>
        <v>248.5</v>
      </c>
      <c r="Q3939" s="12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 s="10">
        <f t="shared" si="295"/>
        <v>79.400000000000006</v>
      </c>
      <c r="Q3940" s="12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10">
        <f t="shared" si="295"/>
        <v>5</v>
      </c>
      <c r="Q3941" s="12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10">
        <f t="shared" si="295"/>
        <v>5.5</v>
      </c>
      <c r="Q3942" s="12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57.6" x14ac:dyDescent="0.3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 s="10">
        <f t="shared" si="295"/>
        <v>25</v>
      </c>
      <c r="Q3943" s="12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s="10">
        <f t="shared" si="295"/>
        <v>0</v>
      </c>
      <c r="Q3944" s="12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 s="10">
        <f t="shared" si="295"/>
        <v>137.08000000000001</v>
      </c>
      <c r="Q3945" s="12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s="10">
        <f t="shared" si="295"/>
        <v>0</v>
      </c>
      <c r="Q3946" s="12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10">
        <f t="shared" si="295"/>
        <v>5</v>
      </c>
      <c r="Q3947" s="12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 s="10">
        <f t="shared" si="295"/>
        <v>39</v>
      </c>
      <c r="Q3948" s="12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 s="10">
        <f t="shared" si="295"/>
        <v>50.5</v>
      </c>
      <c r="Q3949" s="12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s="10">
        <f t="shared" si="295"/>
        <v>0</v>
      </c>
      <c r="Q3950" s="12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 s="10">
        <f t="shared" si="295"/>
        <v>49.28</v>
      </c>
      <c r="Q3951" s="12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 s="10">
        <f t="shared" si="295"/>
        <v>25</v>
      </c>
      <c r="Q3952" s="12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10">
        <f t="shared" si="295"/>
        <v>1</v>
      </c>
      <c r="Q3953" s="12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10">
        <f t="shared" si="295"/>
        <v>25</v>
      </c>
      <c r="Q3954" s="12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s="10">
        <f t="shared" si="295"/>
        <v>0</v>
      </c>
      <c r="Q3955" s="12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s="10">
        <f t="shared" si="295"/>
        <v>0</v>
      </c>
      <c r="Q3956" s="12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 s="10">
        <f t="shared" si="295"/>
        <v>53.13</v>
      </c>
      <c r="Q3957" s="12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s="10">
        <f t="shared" si="295"/>
        <v>0</v>
      </c>
      <c r="Q3958" s="12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10">
        <f t="shared" si="295"/>
        <v>7</v>
      </c>
      <c r="Q3959" s="12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 s="10">
        <f t="shared" si="295"/>
        <v>40.06</v>
      </c>
      <c r="Q3960" s="12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 s="10">
        <f t="shared" si="295"/>
        <v>24.33</v>
      </c>
      <c r="Q3961" s="12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 s="10">
        <f t="shared" si="295"/>
        <v>11.25</v>
      </c>
      <c r="Q3962" s="12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10">
        <f t="shared" si="295"/>
        <v>10.5</v>
      </c>
      <c r="Q3963" s="12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 s="10">
        <f t="shared" si="295"/>
        <v>15</v>
      </c>
      <c r="Q3964" s="12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s="10">
        <f t="shared" si="295"/>
        <v>0</v>
      </c>
      <c r="Q3965" s="12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 s="10">
        <f t="shared" si="295"/>
        <v>42</v>
      </c>
      <c r="Q3966" s="12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 s="10">
        <f t="shared" si="295"/>
        <v>71.25</v>
      </c>
      <c r="Q3967" s="12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 s="10">
        <f t="shared" si="295"/>
        <v>22.5</v>
      </c>
      <c r="Q3968" s="12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 s="10">
        <f t="shared" si="295"/>
        <v>41</v>
      </c>
      <c r="Q3969" s="12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 s="10">
        <f t="shared" si="295"/>
        <v>47.91</v>
      </c>
      <c r="Q3970" s="12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 s="10">
        <f t="shared" ref="P3971:P4034" si="299">IFERROR(ROUND(E3971/L3971,2),0)</f>
        <v>35.17</v>
      </c>
      <c r="Q3971" s="12" t="s">
        <v>8315</v>
      </c>
      <c r="R3971" t="s">
        <v>8316</v>
      </c>
      <c r="S3971" s="16">
        <f t="shared" ref="S3971:S4034" si="300">(((J3971/60)/60)/24)+DATE(1970,1,1)</f>
        <v>42601.854699074072</v>
      </c>
      <c r="T3971" s="16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10">
        <f t="shared" si="299"/>
        <v>5.5</v>
      </c>
      <c r="Q3972" s="12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 s="10">
        <f t="shared" si="299"/>
        <v>22.67</v>
      </c>
      <c r="Q3973" s="12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 s="10">
        <f t="shared" si="299"/>
        <v>26.38</v>
      </c>
      <c r="Q3974" s="12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 s="10">
        <f t="shared" si="299"/>
        <v>105.54</v>
      </c>
      <c r="Q3975" s="12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 s="10">
        <f t="shared" si="299"/>
        <v>29.09</v>
      </c>
      <c r="Q3976" s="12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s="10">
        <f t="shared" si="299"/>
        <v>0</v>
      </c>
      <c r="Q3977" s="12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 s="10">
        <f t="shared" si="299"/>
        <v>62</v>
      </c>
      <c r="Q3978" s="12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 s="10">
        <f t="shared" si="299"/>
        <v>217.5</v>
      </c>
      <c r="Q3979" s="12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 s="10">
        <f t="shared" si="299"/>
        <v>26.75</v>
      </c>
      <c r="Q3980" s="12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 s="10">
        <f t="shared" si="299"/>
        <v>18.329999999999998</v>
      </c>
      <c r="Q3981" s="12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43.2" x14ac:dyDescent="0.3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 s="10">
        <f t="shared" si="299"/>
        <v>64.290000000000006</v>
      </c>
      <c r="Q3982" s="12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 s="10">
        <f t="shared" si="299"/>
        <v>175</v>
      </c>
      <c r="Q3983" s="12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 s="10">
        <f t="shared" si="299"/>
        <v>34</v>
      </c>
      <c r="Q3984" s="12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 s="10">
        <f t="shared" si="299"/>
        <v>84.28</v>
      </c>
      <c r="Q3985" s="12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 s="10">
        <f t="shared" si="299"/>
        <v>9.5</v>
      </c>
      <c r="Q3986" s="12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 s="10">
        <f t="shared" si="299"/>
        <v>33.74</v>
      </c>
      <c r="Q3987" s="12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 s="10">
        <f t="shared" si="299"/>
        <v>37.54</v>
      </c>
      <c r="Q3988" s="12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 s="10">
        <f t="shared" si="299"/>
        <v>11.62</v>
      </c>
      <c r="Q3989" s="12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 s="10">
        <f t="shared" si="299"/>
        <v>8</v>
      </c>
      <c r="Q3990" s="12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s="10">
        <f t="shared" si="299"/>
        <v>0</v>
      </c>
      <c r="Q3991" s="12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 s="10">
        <f t="shared" si="299"/>
        <v>23</v>
      </c>
      <c r="Q3992" s="12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 s="10">
        <f t="shared" si="299"/>
        <v>100</v>
      </c>
      <c r="Q3993" s="12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 s="10">
        <f t="shared" si="299"/>
        <v>60.11</v>
      </c>
      <c r="Q3994" s="12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10">
        <f t="shared" si="299"/>
        <v>3</v>
      </c>
      <c r="Q3995" s="12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10">
        <f t="shared" si="299"/>
        <v>5</v>
      </c>
      <c r="Q3996" s="12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 s="10">
        <f t="shared" si="299"/>
        <v>17.5</v>
      </c>
      <c r="Q3997" s="12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 s="10">
        <f t="shared" si="299"/>
        <v>29.24</v>
      </c>
      <c r="Q3998" s="12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s="10">
        <f t="shared" si="299"/>
        <v>0</v>
      </c>
      <c r="Q3999" s="12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 s="10">
        <f t="shared" si="299"/>
        <v>59.58</v>
      </c>
      <c r="Q4000" s="12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 s="10">
        <f t="shared" si="299"/>
        <v>82.57</v>
      </c>
      <c r="Q4001" s="12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x14ac:dyDescent="0.3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10">
        <f t="shared" si="299"/>
        <v>10</v>
      </c>
      <c r="Q4002" s="12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 s="10">
        <f t="shared" si="299"/>
        <v>32.36</v>
      </c>
      <c r="Q4003" s="12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 s="10">
        <f t="shared" si="299"/>
        <v>5.75</v>
      </c>
      <c r="Q4004" s="12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 s="10">
        <f t="shared" si="299"/>
        <v>100.5</v>
      </c>
      <c r="Q4005" s="12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10">
        <f t="shared" si="299"/>
        <v>1</v>
      </c>
      <c r="Q4006" s="12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 s="10">
        <f t="shared" si="299"/>
        <v>20</v>
      </c>
      <c r="Q4007" s="12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10">
        <f t="shared" si="299"/>
        <v>2</v>
      </c>
      <c r="Q4008" s="12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10">
        <f t="shared" si="299"/>
        <v>5</v>
      </c>
      <c r="Q4009" s="12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 s="10">
        <f t="shared" si="299"/>
        <v>15</v>
      </c>
      <c r="Q4010" s="12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 s="10">
        <f t="shared" si="299"/>
        <v>25</v>
      </c>
      <c r="Q4011" s="12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 s="10">
        <f t="shared" si="299"/>
        <v>45.84</v>
      </c>
      <c r="Q4012" s="12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 s="10">
        <f t="shared" si="299"/>
        <v>4.75</v>
      </c>
      <c r="Q4013" s="12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s="10">
        <f t="shared" si="299"/>
        <v>0</v>
      </c>
      <c r="Q4014" s="12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 s="10">
        <f t="shared" si="299"/>
        <v>13</v>
      </c>
      <c r="Q4015" s="12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s="10">
        <f t="shared" si="299"/>
        <v>0</v>
      </c>
      <c r="Q4016" s="12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10">
        <f t="shared" si="299"/>
        <v>1</v>
      </c>
      <c r="Q4017" s="12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 s="10">
        <f t="shared" si="299"/>
        <v>10</v>
      </c>
      <c r="Q4018" s="12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 s="10">
        <f t="shared" si="299"/>
        <v>52.5</v>
      </c>
      <c r="Q4019" s="12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 s="10">
        <f t="shared" si="299"/>
        <v>32.5</v>
      </c>
      <c r="Q4020" s="12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 s="10">
        <f t="shared" si="299"/>
        <v>7.25</v>
      </c>
      <c r="Q4021" s="12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 s="10">
        <f t="shared" si="299"/>
        <v>33.33</v>
      </c>
      <c r="Q4022" s="12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 s="10">
        <f t="shared" si="299"/>
        <v>62.5</v>
      </c>
      <c r="Q4023" s="12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 s="10">
        <f t="shared" si="299"/>
        <v>63.56</v>
      </c>
      <c r="Q4024" s="12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s="10">
        <f t="shared" si="299"/>
        <v>0</v>
      </c>
      <c r="Q4025" s="12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 s="10">
        <f t="shared" si="299"/>
        <v>10</v>
      </c>
      <c r="Q4026" s="12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 s="10">
        <f t="shared" si="299"/>
        <v>62.5</v>
      </c>
      <c r="Q4027" s="12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s="10">
        <f t="shared" si="299"/>
        <v>0</v>
      </c>
      <c r="Q4028" s="12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 s="10">
        <f t="shared" si="299"/>
        <v>30.71</v>
      </c>
      <c r="Q4029" s="12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 s="10">
        <f t="shared" si="299"/>
        <v>51</v>
      </c>
      <c r="Q4030" s="12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s="10">
        <f t="shared" si="299"/>
        <v>0</v>
      </c>
      <c r="Q4031" s="12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43.2" x14ac:dyDescent="0.3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 s="10">
        <f t="shared" si="299"/>
        <v>66.67</v>
      </c>
      <c r="Q4032" s="12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s="10">
        <f t="shared" si="299"/>
        <v>0</v>
      </c>
      <c r="Q4033" s="12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 s="10">
        <f t="shared" si="299"/>
        <v>59</v>
      </c>
      <c r="Q4034" s="12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 s="10">
        <f t="shared" ref="P4035:P4098" si="303">IFERROR(ROUND(E4035/L4035,2),0)</f>
        <v>65.34</v>
      </c>
      <c r="Q4035" s="12" t="s">
        <v>8315</v>
      </c>
      <c r="R4035" t="s">
        <v>8316</v>
      </c>
      <c r="S4035" s="16">
        <f t="shared" ref="S4035:S4098" si="304">(((J4035/60)/60)/24)+DATE(1970,1,1)</f>
        <v>42614.268796296295</v>
      </c>
      <c r="T4035" s="16">
        <f t="shared" ref="T4035:T4098" si="30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 s="10">
        <f t="shared" si="303"/>
        <v>100</v>
      </c>
      <c r="Q4036" s="12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 s="10">
        <f t="shared" si="303"/>
        <v>147.4</v>
      </c>
      <c r="Q4037" s="12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 s="10">
        <f t="shared" si="303"/>
        <v>166.06</v>
      </c>
      <c r="Q4038" s="12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 s="10">
        <f t="shared" si="303"/>
        <v>40</v>
      </c>
      <c r="Q4039" s="12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 s="10">
        <f t="shared" si="303"/>
        <v>75.25</v>
      </c>
      <c r="Q4040" s="12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 s="10">
        <f t="shared" si="303"/>
        <v>60</v>
      </c>
      <c r="Q4041" s="12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 s="10">
        <f t="shared" si="303"/>
        <v>1250</v>
      </c>
      <c r="Q4042" s="12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10">
        <f t="shared" si="303"/>
        <v>10.5</v>
      </c>
      <c r="Q4043" s="12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10">
        <f t="shared" si="303"/>
        <v>7</v>
      </c>
      <c r="Q4044" s="12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s="10">
        <f t="shared" si="303"/>
        <v>0</v>
      </c>
      <c r="Q4045" s="12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 s="10">
        <f t="shared" si="303"/>
        <v>56.25</v>
      </c>
      <c r="Q4046" s="12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10">
        <f t="shared" si="303"/>
        <v>1</v>
      </c>
      <c r="Q4047" s="12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 s="10">
        <f t="shared" si="303"/>
        <v>38.33</v>
      </c>
      <c r="Q4048" s="12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 s="10">
        <f t="shared" si="303"/>
        <v>27.5</v>
      </c>
      <c r="Q4049" s="12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 s="10">
        <f t="shared" si="303"/>
        <v>32.979999999999997</v>
      </c>
      <c r="Q4050" s="12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10">
        <f t="shared" si="303"/>
        <v>16</v>
      </c>
      <c r="Q4051" s="12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10">
        <f t="shared" si="303"/>
        <v>1</v>
      </c>
      <c r="Q4052" s="12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s="10">
        <f t="shared" si="303"/>
        <v>0</v>
      </c>
      <c r="Q4053" s="12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 s="10">
        <f t="shared" si="303"/>
        <v>86.62</v>
      </c>
      <c r="Q4054" s="12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 s="10">
        <f t="shared" si="303"/>
        <v>55</v>
      </c>
      <c r="Q4055" s="12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s="10">
        <f t="shared" si="303"/>
        <v>0</v>
      </c>
      <c r="Q4056" s="12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 s="10">
        <f t="shared" si="303"/>
        <v>41.95</v>
      </c>
      <c r="Q4057" s="12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 s="10">
        <f t="shared" si="303"/>
        <v>88.33</v>
      </c>
      <c r="Q4058" s="12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43.2" x14ac:dyDescent="0.3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 s="10">
        <f t="shared" si="303"/>
        <v>129.16999999999999</v>
      </c>
      <c r="Q4059" s="12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 s="10">
        <f t="shared" si="303"/>
        <v>23.75</v>
      </c>
      <c r="Q4060" s="12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 s="10">
        <f t="shared" si="303"/>
        <v>35.71</v>
      </c>
      <c r="Q4061" s="12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 s="10">
        <f t="shared" si="303"/>
        <v>57</v>
      </c>
      <c r="Q4062" s="12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s="10">
        <f t="shared" si="303"/>
        <v>0</v>
      </c>
      <c r="Q4063" s="12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 s="10">
        <f t="shared" si="303"/>
        <v>163.33000000000001</v>
      </c>
      <c r="Q4064" s="12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 s="10">
        <f t="shared" si="303"/>
        <v>15</v>
      </c>
      <c r="Q4065" s="12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 s="10">
        <f t="shared" si="303"/>
        <v>64.17</v>
      </c>
      <c r="Q4066" s="12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 s="10">
        <f t="shared" si="303"/>
        <v>6.75</v>
      </c>
      <c r="Q4067" s="12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10">
        <f t="shared" si="303"/>
        <v>25</v>
      </c>
      <c r="Q4068" s="12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 s="10">
        <f t="shared" si="303"/>
        <v>179.12</v>
      </c>
      <c r="Q4069" s="12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 s="10">
        <f t="shared" si="303"/>
        <v>34.950000000000003</v>
      </c>
      <c r="Q4070" s="12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 s="10">
        <f t="shared" si="303"/>
        <v>33.08</v>
      </c>
      <c r="Q4071" s="12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 s="10">
        <f t="shared" si="303"/>
        <v>27.5</v>
      </c>
      <c r="Q4072" s="12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s="10">
        <f t="shared" si="303"/>
        <v>0</v>
      </c>
      <c r="Q4073" s="12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10">
        <f t="shared" si="303"/>
        <v>2</v>
      </c>
      <c r="Q4074" s="12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 s="10">
        <f t="shared" si="303"/>
        <v>18.5</v>
      </c>
      <c r="Q4075" s="12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 s="10">
        <f t="shared" si="303"/>
        <v>35</v>
      </c>
      <c r="Q4076" s="12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 s="10">
        <f t="shared" si="303"/>
        <v>44.31</v>
      </c>
      <c r="Q4077" s="12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s="10">
        <f t="shared" si="303"/>
        <v>0</v>
      </c>
      <c r="Q4078" s="12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 s="10">
        <f t="shared" si="303"/>
        <v>222.5</v>
      </c>
      <c r="Q4079" s="12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s="10">
        <f t="shared" si="303"/>
        <v>0</v>
      </c>
      <c r="Q4080" s="12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10">
        <f t="shared" si="303"/>
        <v>5</v>
      </c>
      <c r="Q4081" s="12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s="10">
        <f t="shared" si="303"/>
        <v>0</v>
      </c>
      <c r="Q4082" s="12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 s="10">
        <f t="shared" si="303"/>
        <v>29.17</v>
      </c>
      <c r="Q4083" s="12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 s="10">
        <f t="shared" si="303"/>
        <v>1.5</v>
      </c>
      <c r="Q4084" s="12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 s="10">
        <f t="shared" si="303"/>
        <v>126.5</v>
      </c>
      <c r="Q4085" s="12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10">
        <f t="shared" si="303"/>
        <v>10</v>
      </c>
      <c r="Q4086" s="12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10">
        <f t="shared" si="303"/>
        <v>10</v>
      </c>
      <c r="Q4087" s="12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 s="10">
        <f t="shared" si="303"/>
        <v>9.4</v>
      </c>
      <c r="Q4088" s="12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s="10">
        <f t="shared" si="303"/>
        <v>0</v>
      </c>
      <c r="Q4089" s="12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 s="10">
        <f t="shared" si="303"/>
        <v>72</v>
      </c>
      <c r="Q4090" s="12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 s="10">
        <f t="shared" si="303"/>
        <v>30</v>
      </c>
      <c r="Q4091" s="12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 s="10">
        <f t="shared" si="303"/>
        <v>10.67</v>
      </c>
      <c r="Q4092" s="12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 s="10">
        <f t="shared" si="303"/>
        <v>25.5</v>
      </c>
      <c r="Q4093" s="12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10">
        <f t="shared" si="303"/>
        <v>20</v>
      </c>
      <c r="Q4094" s="12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 s="10">
        <f t="shared" si="303"/>
        <v>15</v>
      </c>
      <c r="Q4095" s="12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 s="10">
        <f t="shared" si="303"/>
        <v>91.25</v>
      </c>
      <c r="Q4096" s="12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 s="10">
        <f t="shared" si="303"/>
        <v>800</v>
      </c>
      <c r="Q4097" s="12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 s="10">
        <f t="shared" si="303"/>
        <v>80</v>
      </c>
      <c r="Q4098" s="12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 s="10">
        <f t="shared" ref="P4099:P4115" si="307">IFERROR(ROUND(E4099/L4099,2),0)</f>
        <v>0</v>
      </c>
      <c r="Q4099" s="12" t="s">
        <v>8315</v>
      </c>
      <c r="R4099" t="s">
        <v>8316</v>
      </c>
      <c r="S4099" s="16">
        <f t="shared" ref="S4099:S4115" si="308">(((J4099/60)/60)/24)+DATE(1970,1,1)</f>
        <v>42344.824502314819</v>
      </c>
      <c r="T4099" s="16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s="10">
        <f t="shared" si="307"/>
        <v>0</v>
      </c>
      <c r="Q4100" s="12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 s="10">
        <f t="shared" si="307"/>
        <v>50</v>
      </c>
      <c r="Q4101" s="12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s="10">
        <f t="shared" si="307"/>
        <v>0</v>
      </c>
      <c r="Q4102" s="12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s="10">
        <f t="shared" si="307"/>
        <v>0</v>
      </c>
      <c r="Q4103" s="12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 s="10">
        <f t="shared" si="307"/>
        <v>22.83</v>
      </c>
      <c r="Q4104" s="12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 s="10">
        <f t="shared" si="307"/>
        <v>16.670000000000002</v>
      </c>
      <c r="Q4105" s="12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 s="10">
        <f t="shared" si="307"/>
        <v>45.79</v>
      </c>
      <c r="Q4106" s="12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 s="10">
        <f t="shared" si="307"/>
        <v>383.33</v>
      </c>
      <c r="Q4107" s="12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 s="10">
        <f t="shared" si="307"/>
        <v>106.97</v>
      </c>
      <c r="Q4108" s="12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 s="10">
        <f t="shared" si="307"/>
        <v>10.25</v>
      </c>
      <c r="Q4109" s="12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 s="10">
        <f t="shared" si="307"/>
        <v>59</v>
      </c>
      <c r="Q4110" s="12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s="10">
        <f t="shared" si="307"/>
        <v>0</v>
      </c>
      <c r="Q4111" s="12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 s="10">
        <f t="shared" si="307"/>
        <v>14.33</v>
      </c>
      <c r="Q4112" s="12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 s="10">
        <f t="shared" si="307"/>
        <v>15.67</v>
      </c>
      <c r="Q4113" s="12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10">
        <f t="shared" si="307"/>
        <v>1</v>
      </c>
      <c r="Q4114" s="12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10">
        <f t="shared" si="307"/>
        <v>1</v>
      </c>
      <c r="Q4115" s="12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0EC4E-89FC-4A6D-8C7E-564302A672B3}">
  <dimension ref="A1:C16"/>
  <sheetViews>
    <sheetView workbookViewId="0">
      <selection activeCell="D21" sqref="D21"/>
    </sheetView>
  </sheetViews>
  <sheetFormatPr baseColWidth="10" defaultRowHeight="14.4" x14ac:dyDescent="0.3"/>
  <cols>
    <col min="1" max="1" width="26.109375" customWidth="1"/>
    <col min="2" max="3" width="13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0" t="e">
        <f>AVERAGE(#REF!)</f>
        <v>#REF!</v>
      </c>
      <c r="C2" s="20" t="e">
        <f>AVERAGE(#REF!)</f>
        <v>#REF!</v>
      </c>
    </row>
    <row r="3" spans="1:3" x14ac:dyDescent="0.3">
      <c r="A3" t="s">
        <v>8385</v>
      </c>
      <c r="B3" s="20" t="e">
        <f>MEDIAN(#REF!)</f>
        <v>#REF!</v>
      </c>
      <c r="C3" s="20" t="e">
        <f>MEDIAN(#REF!)</f>
        <v>#REF!</v>
      </c>
    </row>
    <row r="4" spans="1:3" x14ac:dyDescent="0.3">
      <c r="A4" t="s">
        <v>8390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8391</v>
      </c>
      <c r="B5" s="21" t="e">
        <f>_xlfn.QUARTILE.EXC(#REF!, 3)</f>
        <v>#REF!</v>
      </c>
      <c r="C5" s="19" t="e">
        <f>_xlfn.QUARTILE.EXC(#REF!, 3)</f>
        <v>#REF!</v>
      </c>
    </row>
    <row r="6" spans="1:3" x14ac:dyDescent="0.3">
      <c r="A6" t="s">
        <v>8392</v>
      </c>
      <c r="B6" s="21" t="e">
        <f>_xlfn.QUARTILE.EXC(#REF!, 1)</f>
        <v>#REF!</v>
      </c>
      <c r="C6" s="19" t="e">
        <f>_xlfn.QUARTILE.EXC(#REF!, 1)</f>
        <v>#REF!</v>
      </c>
    </row>
    <row r="7" spans="1:3" x14ac:dyDescent="0.3">
      <c r="A7" t="s">
        <v>8393</v>
      </c>
      <c r="B7" s="19" t="e">
        <f>B5-B6</f>
        <v>#REF!</v>
      </c>
      <c r="C7" s="19" t="e">
        <f>C5-C6</f>
        <v>#REF!</v>
      </c>
    </row>
    <row r="11" spans="1:3" x14ac:dyDescent="0.3">
      <c r="A11" t="s">
        <v>8386</v>
      </c>
      <c r="B11" s="20" t="e">
        <f>AVERAGE(#REF!)</f>
        <v>#REF!</v>
      </c>
      <c r="C11" s="20" t="e">
        <f>AVERAGE(#REF!)</f>
        <v>#REF!</v>
      </c>
    </row>
    <row r="12" spans="1:3" x14ac:dyDescent="0.3">
      <c r="A12" t="s">
        <v>8387</v>
      </c>
      <c r="B12" s="20" t="e">
        <f>MEDIAN(#REF!)</f>
        <v>#REF!</v>
      </c>
      <c r="C12" s="20" t="e">
        <f>MEDIAN(#REF!)</f>
        <v>#REF!</v>
      </c>
    </row>
    <row r="13" spans="1:3" x14ac:dyDescent="0.3">
      <c r="A13" t="s">
        <v>8394</v>
      </c>
      <c r="B13" s="19" t="e">
        <f>_xlfn.STDEV.P(#REF!)</f>
        <v>#REF!</v>
      </c>
      <c r="C13" s="19" t="e">
        <f>_xlfn.STDEV.P(#REF!)</f>
        <v>#REF!</v>
      </c>
    </row>
    <row r="14" spans="1:3" x14ac:dyDescent="0.3">
      <c r="A14" t="s">
        <v>8395</v>
      </c>
      <c r="B14" s="19" t="e">
        <f>_xlfn.QUARTILE.EXC(#REF!, 3)</f>
        <v>#REF!</v>
      </c>
      <c r="C14" s="19" t="e">
        <f>_xlfn.QUARTILE.EXC(#REF!, 3)</f>
        <v>#REF!</v>
      </c>
    </row>
    <row r="15" spans="1:3" x14ac:dyDescent="0.3">
      <c r="A15" t="s">
        <v>8396</v>
      </c>
      <c r="B15" s="19" t="e">
        <f>_xlfn.QUARTILE.EXC(#REF!, 1)</f>
        <v>#REF!</v>
      </c>
      <c r="C15" s="19" t="e">
        <f>_xlfn.QUARTILE.EXC(#REF!, 1)</f>
        <v>#REF!</v>
      </c>
    </row>
    <row r="16" spans="1:3" x14ac:dyDescent="0.3">
      <c r="A16" t="s">
        <v>8397</v>
      </c>
      <c r="B16" s="19" t="e">
        <f>B14-B15</f>
        <v>#REF!</v>
      </c>
      <c r="C16" s="19" t="e">
        <f>C14-C15</f>
        <v>#REF!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FF356-077B-4596-9A79-5351B66826E4}">
  <dimension ref="A1:D6"/>
  <sheetViews>
    <sheetView workbookViewId="0">
      <selection activeCell="B11" sqref="B11"/>
    </sheetView>
  </sheetViews>
  <sheetFormatPr baseColWidth="10" defaultRowHeight="14.4" x14ac:dyDescent="0.3"/>
  <cols>
    <col min="1" max="1" width="32.21875" customWidth="1"/>
    <col min="2" max="2" width="137.77734375" customWidth="1"/>
  </cols>
  <sheetData>
    <row r="1" spans="1:4" x14ac:dyDescent="0.3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x14ac:dyDescent="0.3">
      <c r="A2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</row>
    <row r="3" spans="1:4" x14ac:dyDescent="0.3">
      <c r="A3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</row>
    <row r="4" spans="1:4" x14ac:dyDescent="0.3">
      <c r="A4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</row>
    <row r="5" spans="1:4" x14ac:dyDescent="0.3">
      <c r="A5" t="s">
        <v>3329</v>
      </c>
      <c r="B5" s="10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</row>
    <row r="6" spans="1:4" x14ac:dyDescent="0.3">
      <c r="A6" s="9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7834-F00A-4324-ADF0-A794E00863A0}">
  <dimension ref="A1:F6"/>
  <sheetViews>
    <sheetView workbookViewId="0">
      <selection activeCell="F25" sqref="F25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1.886718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C408-96DC-48EB-A739-D4928300BB1C}">
  <dimension ref="A1:E7"/>
  <sheetViews>
    <sheetView workbookViewId="0">
      <selection activeCell="I22" sqref="I2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3.88671875" bestFit="1" customWidth="1"/>
    <col min="4" max="4" width="9.44140625" bestFit="1" customWidth="1"/>
    <col min="5" max="6" width="11.88671875" bestFit="1" customWidth="1"/>
  </cols>
  <sheetData>
    <row r="1" spans="1:5" x14ac:dyDescent="0.3">
      <c r="A1" s="13" t="s">
        <v>8358</v>
      </c>
      <c r="B1" t="s">
        <v>8364</v>
      </c>
    </row>
    <row r="2" spans="1:5" x14ac:dyDescent="0.3">
      <c r="A2" s="13" t="s">
        <v>8222</v>
      </c>
      <c r="B2" t="s">
        <v>8224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87DB-4BEF-4517-8BCB-4958C3EFDDF6}">
  <dimension ref="A1:F18"/>
  <sheetViews>
    <sheetView workbookViewId="0">
      <selection activeCell="K2" sqref="K2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Edingburgh ResearchName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Manuel Andres Ruiz Faller</cp:lastModifiedBy>
  <dcterms:created xsi:type="dcterms:W3CDTF">2017-04-20T15:17:24Z</dcterms:created>
  <dcterms:modified xsi:type="dcterms:W3CDTF">2021-09-22T17:21:55Z</dcterms:modified>
</cp:coreProperties>
</file>