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Tables" sheetId="1" r:id="rId4"/>
    <sheet state="visible" name="Calculations" sheetId="2" r:id="rId5"/>
    <sheet state="visible" name="Exchanges" sheetId="3" r:id="rId6"/>
    <sheet state="visible" name="Exportabl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Ignore outlier, (Potato 941)
	-Grant Hawkins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Ignore Potato 941
	-Grant Hawkins</t>
      </text>
    </comment>
  </commentList>
</comments>
</file>

<file path=xl/sharedStrings.xml><?xml version="1.0" encoding="utf-8"?>
<sst xmlns="http://schemas.openxmlformats.org/spreadsheetml/2006/main" count="491" uniqueCount="203">
  <si>
    <t>NASA/TM–2003-211184 Crop Production for Advanced Life Support Systems</t>
  </si>
  <si>
    <t>February 2003, Ray Wheeler et. al.</t>
  </si>
  <si>
    <t>Candidate Crops</t>
  </si>
  <si>
    <t>TABLE 2</t>
  </si>
  <si>
    <t>TABLE 3</t>
  </si>
  <si>
    <t>TABLE 5</t>
  </si>
  <si>
    <t>Nutrient Solution Temperature</t>
  </si>
  <si>
    <t>Air Temperature Light</t>
  </si>
  <si>
    <t>Air Temperature Dark</t>
  </si>
  <si>
    <t>Photosynthetic Flux High</t>
  </si>
  <si>
    <t>Photosynthetic Flux Low</t>
  </si>
  <si>
    <t>Photoperiod (Light)</t>
  </si>
  <si>
    <t>Plant Density Initial</t>
  </si>
  <si>
    <t>Plant Density Final</t>
  </si>
  <si>
    <t>Seed Establishment</t>
  </si>
  <si>
    <t>Thinning Time</t>
  </si>
  <si>
    <t>Anthesis / Flowering</t>
  </si>
  <si>
    <t>Duration of Grow-Out</t>
  </si>
  <si>
    <t>Canopy Height at Maturity Low</t>
  </si>
  <si>
    <t>Canopy Height at Maturity High</t>
  </si>
  <si>
    <t>Harvest Index Low</t>
  </si>
  <si>
    <t>Harvest Index High</t>
  </si>
  <si>
    <t>(C)</t>
  </si>
  <si>
    <t>(umol/m2-s)</t>
  </si>
  <si>
    <t>(h)</t>
  </si>
  <si>
    <t>(plants/m2)</t>
  </si>
  <si>
    <t>(days)</t>
  </si>
  <si>
    <t>(cm)</t>
  </si>
  <si>
    <t>(%)</t>
  </si>
  <si>
    <t>Wheat</t>
  </si>
  <si>
    <t>NA</t>
  </si>
  <si>
    <t>Soybean</t>
  </si>
  <si>
    <t>White Potato</t>
  </si>
  <si>
    <t>Sweet Potato</t>
  </si>
  <si>
    <t>Peanut</t>
  </si>
  <si>
    <t>Rice</t>
  </si>
  <si>
    <t>Dry Bean</t>
  </si>
  <si>
    <t>Lettuce</t>
  </si>
  <si>
    <t>Spinach</t>
  </si>
  <si>
    <t>Tomato</t>
  </si>
  <si>
    <t>Chard</t>
  </si>
  <si>
    <t>Radish</t>
  </si>
  <si>
    <t>Red Beet</t>
  </si>
  <si>
    <t>Strawberry</t>
  </si>
  <si>
    <t>Experimental Results</t>
  </si>
  <si>
    <t>TABLE 6</t>
  </si>
  <si>
    <t>TABLE 7</t>
  </si>
  <si>
    <t>Days of Operation</t>
  </si>
  <si>
    <t>Total Biomass</t>
  </si>
  <si>
    <t>Edible Biomass</t>
  </si>
  <si>
    <t>CO2 Fixed</t>
  </si>
  <si>
    <t>O2 Produced</t>
  </si>
  <si>
    <t>Water Collected</t>
  </si>
  <si>
    <t>Photoperiod</t>
  </si>
  <si>
    <t>PPF</t>
  </si>
  <si>
    <t>Daily PAR</t>
  </si>
  <si>
    <t>(d)</t>
  </si>
  <si>
    <t>(kg)</t>
  </si>
  <si>
    <t>(mol/m2-d)</t>
  </si>
  <si>
    <t>(kg/m2)</t>
  </si>
  <si>
    <t>(g/m2-d)</t>
  </si>
  <si>
    <t>(g/mol PAR)</t>
  </si>
  <si>
    <t>Wheat 881</t>
  </si>
  <si>
    <t>Wheat 882</t>
  </si>
  <si>
    <t>early harvest</t>
  </si>
  <si>
    <t>Wheat 891</t>
  </si>
  <si>
    <t>Wheat 892</t>
  </si>
  <si>
    <t>Wheat 931</t>
  </si>
  <si>
    <t>Wheat 941</t>
  </si>
  <si>
    <t>Soybean 891</t>
  </si>
  <si>
    <t>Soybean 901</t>
  </si>
  <si>
    <t>Soybean 902</t>
  </si>
  <si>
    <t>Soybean 951</t>
  </si>
  <si>
    <t>Lettuce 901</t>
  </si>
  <si>
    <t>----</t>
  </si>
  <si>
    <t>sequential</t>
  </si>
  <si>
    <t>harvest</t>
  </si>
  <si>
    <t>study</t>
  </si>
  <si>
    <t>Lettuce 902</t>
  </si>
  <si>
    <t>Lettuce 911</t>
  </si>
  <si>
    <t>Lettuce 921</t>
  </si>
  <si>
    <t>Lettuce 931</t>
  </si>
  <si>
    <t>Potato 911</t>
  </si>
  <si>
    <t>Potato 912</t>
  </si>
  <si>
    <t>Potato 921</t>
  </si>
  <si>
    <t>Potato 931</t>
  </si>
  <si>
    <t>Potato 941</t>
  </si>
  <si>
    <t>Tomato 951</t>
  </si>
  <si>
    <t>Tomato 961</t>
  </si>
  <si>
    <t>Nutrient Solution: Macronutrients</t>
  </si>
  <si>
    <t>TABLE 4</t>
  </si>
  <si>
    <t>Startup Concentration</t>
  </si>
  <si>
    <t>Refill Concentration</t>
  </si>
  <si>
    <t>(mmol/L)</t>
  </si>
  <si>
    <t>N</t>
  </si>
  <si>
    <t>P</t>
  </si>
  <si>
    <t>K</t>
  </si>
  <si>
    <t>Ca</t>
  </si>
  <si>
    <t>MG</t>
  </si>
  <si>
    <t>S</t>
  </si>
  <si>
    <t>Nutrient Stock Solution Used</t>
  </si>
  <si>
    <t>FIGURE 8</t>
  </si>
  <si>
    <t>(ml/m2-d)</t>
  </si>
  <si>
    <t>Potato</t>
  </si>
  <si>
    <t>Daily rate on day N, estimated from chart, adapted from 'plant_nutrient_use-WHEELER-2008.xlsx'</t>
  </si>
  <si>
    <t>Ray Wheeler Personal Correspondence</t>
  </si>
  <si>
    <t>plant_nutrient_use-WHEELER-2008.xlsx AG20:AI41</t>
  </si>
  <si>
    <t>Growth Period Length</t>
  </si>
  <si>
    <t>Inedible Dry Weight</t>
  </si>
  <si>
    <t>Edible Dry Weight</t>
  </si>
  <si>
    <t>Cabbage</t>
  </si>
  <si>
    <t>Carrot</t>
  </si>
  <si>
    <t>Celery</t>
  </si>
  <si>
    <t>Green Onion</t>
  </si>
  <si>
    <t>Onion</t>
  </si>
  <si>
    <t>Pea</t>
  </si>
  <si>
    <t>Pepper</t>
  </si>
  <si>
    <t>Snap Bean</t>
  </si>
  <si>
    <t>plant_nutrient_use-WHEELER-2008.xlsx Q19:R20</t>
  </si>
  <si>
    <t>Photosynthetic Flux</t>
  </si>
  <si>
    <t>Lighting Power usage using LED</t>
  </si>
  <si>
    <t>mol/(m^2*d)</t>
  </si>
  <si>
    <t>kWh/m^2/hr</t>
  </si>
  <si>
    <t>(All use the same formula)</t>
  </si>
  <si>
    <t>light_power_factor1</t>
  </si>
  <si>
    <t>light_power_factor2</t>
  </si>
  <si>
    <t>light_power_hours_per_day</t>
  </si>
  <si>
    <t>Average of Experimental Data</t>
  </si>
  <si>
    <t>Best of Experimental Data</t>
  </si>
  <si>
    <t>SIMOC Basis</t>
  </si>
  <si>
    <t>Best</t>
  </si>
  <si>
    <t>Plot Size</t>
  </si>
  <si>
    <t>m2</t>
  </si>
  <si>
    <t>Unit-conversion to g/m2-day</t>
  </si>
  <si>
    <t>Calculated</t>
  </si>
  <si>
    <t>Harvest index</t>
  </si>
  <si>
    <t>(edible/total)</t>
  </si>
  <si>
    <t>Mean Daily Stock Solution Used</t>
  </si>
  <si>
    <t>Nutrients in Stock Solution</t>
  </si>
  <si>
    <t>Molar mass</t>
  </si>
  <si>
    <t>Refill Mass</t>
  </si>
  <si>
    <t>(g/mol)</t>
  </si>
  <si>
    <t>g/L</t>
  </si>
  <si>
    <t>Nutrient Consumption</t>
  </si>
  <si>
    <t>Mean Daily Nutrient Solution</t>
  </si>
  <si>
    <t>Fertilizer</t>
  </si>
  <si>
    <t>(L/m2-d)</t>
  </si>
  <si>
    <t>PAR for crops with non-experimental references</t>
  </si>
  <si>
    <t>Harvest Index</t>
  </si>
  <si>
    <t>PAR</t>
  </si>
  <si>
    <t>PAR Daily</t>
  </si>
  <si>
    <t>Biomass Ratios from Ray Wheeler direct correspondence</t>
  </si>
  <si>
    <t>Check</t>
  </si>
  <si>
    <t>Adjusted</t>
  </si>
  <si>
    <t>Average Daily Biomass Accumulation</t>
  </si>
  <si>
    <t>Daily Biomass Ref</t>
  </si>
  <si>
    <t>Harvest Index Ref</t>
  </si>
  <si>
    <t>(from above)</t>
  </si>
  <si>
    <t>Delta Factor</t>
  </si>
  <si>
    <t>Mean ratio of experimental vs data to left</t>
  </si>
  <si>
    <t>Electricity Consumption</t>
  </si>
  <si>
    <t>(kwh/PAR-m2-h)</t>
  </si>
  <si>
    <t>Grow Light</t>
  </si>
  <si>
    <t>Color Reference</t>
  </si>
  <si>
    <t>Notes</t>
  </si>
  <si>
    <t>copied from 'Calculations' sheet</t>
  </si>
  <si>
    <t>All values are (kg/m2-d), unless noted otherwise</t>
  </si>
  <si>
    <t>scaled from reference crop by biomass</t>
  </si>
  <si>
    <t>Default available PAR = 30</t>
  </si>
  <si>
    <t>copied from reference crop</t>
  </si>
  <si>
    <t>Default ambient CO2 = 1000ppm</t>
  </si>
  <si>
    <t>mean of subgroup</t>
  </si>
  <si>
    <t>Empty 'biomass' fields are calculated based on actual accumulated biomass and harvest_index</t>
  </si>
  <si>
    <t>PLANT EXCHANGES</t>
  </si>
  <si>
    <t>CHARS</t>
  </si>
  <si>
    <t>INPUT</t>
  </si>
  <si>
    <t>OUTPUT</t>
  </si>
  <si>
    <t>reference crop</t>
  </si>
  <si>
    <t>ref scale</t>
  </si>
  <si>
    <t>harvest_index</t>
  </si>
  <si>
    <t>photoperiod</t>
  </si>
  <si>
    <t>lifetime</t>
  </si>
  <si>
    <t>carbon_fixation</t>
  </si>
  <si>
    <t>co2</t>
  </si>
  <si>
    <t>potable</t>
  </si>
  <si>
    <t>fertilizer</t>
  </si>
  <si>
    <t>par</t>
  </si>
  <si>
    <t>biomass</t>
  </si>
  <si>
    <t>o2</t>
  </si>
  <si>
    <t>h2o</t>
  </si>
  <si>
    <t>edible_biomass</t>
  </si>
  <si>
    <t>inedible_biomass</t>
  </si>
  <si>
    <t>(mol/m2-h)</t>
  </si>
  <si>
    <t>c3</t>
  </si>
  <si>
    <t>Sorghum</t>
  </si>
  <si>
    <t>c4</t>
  </si>
  <si>
    <t>Vegetables</t>
  </si>
  <si>
    <t>Corn</t>
  </si>
  <si>
    <t>Orchard</t>
  </si>
  <si>
    <t>SUBGROUPS</t>
  </si>
  <si>
    <t>plant</t>
  </si>
  <si>
    <t>char_par_baseline</t>
  </si>
  <si>
    <t>char_harvest_index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</si>
</sst>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0"/>
    <numFmt numFmtId="166" formatCode="0.000"/>
    <numFmt numFmtId="167" formatCode="0.000000"/>
    <numFmt numFmtId="168" formatCode="0.00000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8.0"/>
      <color rgb="FF000000"/>
      <name val="Arial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i/>
      <color rgb="FF000000"/>
      <name val="Arial"/>
      <scheme val="minor"/>
    </font>
    <font>
      <i/>
      <color rgb="FFBF9000"/>
      <name val="Arial"/>
      <scheme val="minor"/>
    </font>
    <font>
      <i/>
      <color rgb="FFFF00FF"/>
      <name val="Arial"/>
      <scheme val="minor"/>
    </font>
    <font>
      <i/>
      <color rgb="FF0000FF"/>
      <name val="Arial"/>
      <scheme val="minor"/>
    </font>
    <font>
      <color rgb="FFBF9000"/>
      <name val="Arial"/>
      <scheme val="minor"/>
    </font>
    <font>
      <color rgb="FF000000"/>
      <name val="Arial"/>
      <scheme val="minor"/>
    </font>
    <font>
      <color rgb="FFFF00FF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rgb="FFFF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center" shrinkToFit="0" vertical="center" wrapText="1"/>
    </xf>
    <xf borderId="0" fillId="2" fontId="4" numFmtId="0" xfId="0" applyAlignment="1" applyFill="1" applyFont="1">
      <alignment horizontal="center" readingOrder="0"/>
    </xf>
    <xf borderId="4" fillId="0" fontId="2" numFmtId="0" xfId="0" applyBorder="1" applyFont="1"/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8" fillId="0" fontId="2" numFmtId="3" xfId="0" applyAlignment="1" applyBorder="1" applyFont="1" applyNumberFormat="1">
      <alignment readingOrder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quotePrefix="1" borderId="1" fillId="2" fontId="5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2" numFmtId="164" xfId="0" applyFont="1" applyNumberForma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2" numFmtId="2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166" xfId="0" applyFont="1" applyNumberFormat="1"/>
    <xf borderId="7" fillId="0" fontId="2" numFmtId="0" xfId="0" applyBorder="1" applyFont="1"/>
    <xf borderId="0" fillId="3" fontId="2" numFmtId="167" xfId="0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4" fillId="0" fontId="2" numFmtId="2" xfId="0" applyBorder="1" applyFont="1" applyNumberFormat="1"/>
    <xf borderId="0" fillId="0" fontId="2" numFmtId="164" xfId="0" applyAlignment="1" applyFont="1" applyNumberFormat="1">
      <alignment horizontal="right" readingOrder="0"/>
    </xf>
    <xf borderId="1" fillId="0" fontId="2" numFmtId="167" xfId="0" applyBorder="1" applyFont="1" applyNumberFormat="1"/>
    <xf borderId="2" fillId="0" fontId="2" numFmtId="168" xfId="0" applyBorder="1" applyFont="1" applyNumberFormat="1"/>
    <xf borderId="2" fillId="0" fontId="2" numFmtId="167" xfId="0" applyBorder="1" applyFont="1" applyNumberFormat="1"/>
    <xf borderId="2" fillId="0" fontId="2" numFmtId="2" xfId="0" applyBorder="1" applyFont="1" applyNumberFormat="1"/>
    <xf borderId="4" fillId="0" fontId="2" numFmtId="167" xfId="0" applyBorder="1" applyFont="1" applyNumberFormat="1"/>
    <xf borderId="0" fillId="0" fontId="2" numFmtId="168" xfId="0" applyFont="1" applyNumberFormat="1"/>
    <xf borderId="3" fillId="0" fontId="2" numFmtId="167" xfId="0" applyBorder="1" applyFont="1" applyNumberFormat="1"/>
    <xf borderId="0" fillId="0" fontId="2" numFmtId="167" xfId="0" applyFont="1" applyNumberFormat="1"/>
    <xf borderId="5" fillId="0" fontId="2" numFmtId="167" xfId="0" applyBorder="1" applyFont="1" applyNumberFormat="1"/>
    <xf borderId="0" fillId="0" fontId="15" numFmtId="167" xfId="0" applyFont="1" applyNumberFormat="1"/>
    <xf borderId="0" fillId="0" fontId="16" numFmtId="0" xfId="0" applyAlignment="1" applyFont="1">
      <alignment horizontal="right"/>
    </xf>
    <xf borderId="4" fillId="0" fontId="15" numFmtId="167" xfId="0" applyBorder="1" applyFont="1" applyNumberFormat="1"/>
    <xf borderId="0" fillId="0" fontId="17" numFmtId="0" xfId="0" applyFont="1"/>
    <xf borderId="0" fillId="0" fontId="17" numFmtId="2" xfId="0" applyFont="1" applyNumberFormat="1"/>
    <xf borderId="0" fillId="0" fontId="17" numFmtId="164" xfId="0" applyFont="1" applyNumberFormat="1"/>
    <xf borderId="4" fillId="0" fontId="17" numFmtId="2" xfId="0" applyBorder="1" applyFont="1" applyNumberFormat="1"/>
    <xf borderId="0" fillId="0" fontId="17" numFmtId="164" xfId="0" applyAlignment="1" applyFont="1" applyNumberFormat="1">
      <alignment horizontal="right"/>
    </xf>
    <xf borderId="4" fillId="0" fontId="17" numFmtId="167" xfId="0" applyBorder="1" applyFont="1" applyNumberFormat="1"/>
    <xf borderId="0" fillId="0" fontId="17" numFmtId="168" xfId="0" applyFont="1" applyNumberFormat="1"/>
    <xf borderId="0" fillId="0" fontId="17" numFmtId="167" xfId="0" applyFont="1" applyNumberFormat="1"/>
    <xf borderId="5" fillId="0" fontId="17" numFmtId="167" xfId="0" applyBorder="1" applyFont="1" applyNumberFormat="1"/>
    <xf borderId="4" fillId="0" fontId="18" numFmtId="2" xfId="0" applyBorder="1" applyFont="1" applyNumberFormat="1"/>
    <xf borderId="0" fillId="0" fontId="18" numFmtId="164" xfId="0" applyFont="1" applyNumberFormat="1"/>
    <xf borderId="0" fillId="0" fontId="18" numFmtId="164" xfId="0" applyAlignment="1" applyFont="1" applyNumberFormat="1">
      <alignment horizontal="right"/>
    </xf>
    <xf borderId="4" fillId="0" fontId="18" numFmtId="167" xfId="0" applyBorder="1" applyFont="1" applyNumberFormat="1"/>
    <xf borderId="0" fillId="0" fontId="18" numFmtId="168" xfId="0" applyFont="1" applyNumberFormat="1"/>
    <xf borderId="0" fillId="0" fontId="18" numFmtId="167" xfId="0" applyFont="1" applyNumberFormat="1"/>
    <xf borderId="0" fillId="0" fontId="18" numFmtId="2" xfId="0" applyFont="1" applyNumberFormat="1"/>
    <xf borderId="5" fillId="0" fontId="18" numFmtId="0" xfId="0" applyBorder="1" applyFont="1"/>
    <xf borderId="0" fillId="0" fontId="18" numFmtId="0" xfId="0" applyFont="1"/>
    <xf borderId="5" fillId="0" fontId="18" numFmtId="167" xfId="0" applyBorder="1" applyFont="1" applyNumberFormat="1"/>
    <xf borderId="4" fillId="0" fontId="19" numFmtId="2" xfId="0" applyAlignment="1" applyBorder="1" applyFont="1" applyNumberFormat="1">
      <alignment horizontal="right" vertical="bottom"/>
    </xf>
    <xf borderId="0" fillId="0" fontId="19" numFmtId="2" xfId="0" applyAlignment="1" applyFont="1" applyNumberFormat="1">
      <alignment horizontal="right" vertical="bottom"/>
    </xf>
    <xf borderId="5" fillId="0" fontId="8" numFmtId="0" xfId="0" applyAlignment="1" applyBorder="1" applyFont="1">
      <alignment horizontal="right" vertical="bottom"/>
    </xf>
    <xf borderId="0" fillId="0" fontId="19" numFmtId="167" xfId="0" applyAlignment="1" applyFont="1" applyNumberFormat="1">
      <alignment horizontal="right" vertical="bottom"/>
    </xf>
    <xf borderId="0" fillId="0" fontId="19" numFmtId="168" xfId="0" applyAlignment="1" applyFont="1" applyNumberFormat="1">
      <alignment horizontal="right" vertical="bottom"/>
    </xf>
    <xf borderId="5" fillId="0" fontId="8" numFmtId="0" xfId="0" applyAlignment="1" applyBorder="1" applyFont="1">
      <alignment vertical="bottom"/>
    </xf>
    <xf borderId="5" fillId="0" fontId="19" numFmtId="167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readingOrder="0"/>
    </xf>
    <xf borderId="4" fillId="0" fontId="17" numFmtId="0" xfId="0" applyBorder="1" applyFont="1"/>
    <xf borderId="5" fillId="0" fontId="8" numFmtId="165" xfId="0" applyAlignment="1" applyBorder="1" applyFont="1" applyNumberFormat="1">
      <alignment vertical="bottom"/>
    </xf>
    <xf borderId="4" fillId="0" fontId="20" numFmtId="2" xfId="0" applyAlignment="1" applyBorder="1" applyFont="1" applyNumberFormat="1">
      <alignment horizontal="right" vertical="bottom"/>
    </xf>
    <xf borderId="0" fillId="0" fontId="20" numFmtId="2" xfId="0" applyAlignment="1" applyFont="1" applyNumberFormat="1">
      <alignment horizontal="right" vertical="bottom"/>
    </xf>
    <xf borderId="0" fillId="0" fontId="8" numFmtId="0" xfId="0" applyAlignment="1" applyFont="1">
      <alignment horizontal="center" vertical="bottom"/>
    </xf>
    <xf borderId="4" fillId="0" fontId="20" numFmtId="167" xfId="0" applyAlignment="1" applyBorder="1" applyFont="1" applyNumberFormat="1">
      <alignment horizontal="right" vertical="bottom"/>
    </xf>
    <xf borderId="0" fillId="0" fontId="20" numFmtId="168" xfId="0" applyAlignment="1" applyFont="1" applyNumberFormat="1">
      <alignment horizontal="right" vertical="bottom"/>
    </xf>
    <xf borderId="0" fillId="0" fontId="20" numFmtId="167" xfId="0" applyAlignment="1" applyFont="1" applyNumberFormat="1">
      <alignment horizontal="right" vertical="bottom"/>
    </xf>
    <xf borderId="5" fillId="0" fontId="20" numFmtId="167" xfId="0" applyAlignment="1" applyBorder="1" applyFont="1" applyNumberFormat="1">
      <alignment horizontal="right" vertical="bottom"/>
    </xf>
    <xf borderId="4" fillId="0" fontId="20" numFmtId="0" xfId="0" applyAlignment="1" applyBorder="1" applyFont="1">
      <alignment horizontal="right" vertical="bottom"/>
    </xf>
    <xf borderId="0" fillId="0" fontId="20" numFmtId="0" xfId="0" applyAlignment="1" applyFont="1">
      <alignment horizontal="right" vertical="bottom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B5" s="4" t="s">
        <v>3</v>
      </c>
      <c r="C5" s="5"/>
      <c r="D5" s="5"/>
      <c r="E5" s="5"/>
      <c r="F5" s="5"/>
      <c r="G5" s="6"/>
      <c r="H5" s="4" t="s">
        <v>4</v>
      </c>
      <c r="I5" s="5"/>
      <c r="J5" s="5"/>
      <c r="K5" s="6"/>
      <c r="L5" s="4" t="s">
        <v>5</v>
      </c>
      <c r="M5" s="5"/>
      <c r="N5" s="5"/>
      <c r="O5" s="5"/>
      <c r="P5" s="5"/>
      <c r="Q5" s="6"/>
    </row>
    <row r="6">
      <c r="A6" s="7"/>
      <c r="B6" s="8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8" t="s">
        <v>12</v>
      </c>
      <c r="I6" s="9" t="s">
        <v>13</v>
      </c>
      <c r="J6" s="9" t="s">
        <v>14</v>
      </c>
      <c r="K6" s="10" t="s">
        <v>15</v>
      </c>
      <c r="L6" s="8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10" t="s">
        <v>21</v>
      </c>
      <c r="R6" s="7"/>
      <c r="S6" s="7"/>
      <c r="T6" s="7"/>
      <c r="U6" s="7"/>
      <c r="V6" s="7"/>
      <c r="W6" s="7"/>
      <c r="X6" s="7"/>
    </row>
    <row r="7">
      <c r="A7" s="11"/>
      <c r="B7" s="12" t="s">
        <v>22</v>
      </c>
      <c r="C7" s="13" t="s">
        <v>22</v>
      </c>
      <c r="D7" s="13" t="s">
        <v>22</v>
      </c>
      <c r="E7" s="13" t="s">
        <v>23</v>
      </c>
      <c r="F7" s="13" t="s">
        <v>23</v>
      </c>
      <c r="G7" s="14" t="s">
        <v>24</v>
      </c>
      <c r="H7" s="12" t="s">
        <v>25</v>
      </c>
      <c r="I7" s="13" t="s">
        <v>25</v>
      </c>
      <c r="J7" s="13" t="s">
        <v>26</v>
      </c>
      <c r="K7" s="14" t="s">
        <v>26</v>
      </c>
      <c r="L7" s="12" t="s">
        <v>26</v>
      </c>
      <c r="M7" s="13" t="s">
        <v>26</v>
      </c>
      <c r="N7" s="13" t="s">
        <v>27</v>
      </c>
      <c r="O7" s="13" t="s">
        <v>27</v>
      </c>
      <c r="P7" s="13" t="s">
        <v>28</v>
      </c>
      <c r="Q7" s="14" t="s">
        <v>28</v>
      </c>
      <c r="R7" s="11"/>
      <c r="S7" s="11"/>
      <c r="T7" s="11"/>
      <c r="U7" s="11"/>
      <c r="V7" s="11"/>
      <c r="W7" s="11"/>
      <c r="X7" s="11"/>
    </row>
    <row r="8">
      <c r="A8" s="2" t="s">
        <v>29</v>
      </c>
      <c r="B8" s="15">
        <v>18.0</v>
      </c>
      <c r="C8" s="2">
        <v>20.0</v>
      </c>
      <c r="D8" s="2">
        <v>16.0</v>
      </c>
      <c r="E8" s="2">
        <v>750.0</v>
      </c>
      <c r="F8" s="2">
        <v>800.0</v>
      </c>
      <c r="G8" s="16">
        <v>20.0</v>
      </c>
      <c r="H8" s="15">
        <v>1200.0</v>
      </c>
      <c r="I8" s="2">
        <v>1200.0</v>
      </c>
      <c r="J8" s="17">
        <v>4.0</v>
      </c>
      <c r="K8" s="18" t="s">
        <v>30</v>
      </c>
      <c r="L8" s="19">
        <v>35.0</v>
      </c>
      <c r="M8" s="2">
        <v>85.0</v>
      </c>
      <c r="N8" s="2">
        <v>50.0</v>
      </c>
      <c r="O8" s="2">
        <v>50.0</v>
      </c>
      <c r="P8" s="2">
        <v>30.0</v>
      </c>
      <c r="Q8" s="16">
        <v>45.0</v>
      </c>
    </row>
    <row r="9">
      <c r="A9" s="2" t="s">
        <v>31</v>
      </c>
      <c r="B9" s="15">
        <v>24.0</v>
      </c>
      <c r="C9" s="2">
        <v>26.0</v>
      </c>
      <c r="D9" s="2">
        <v>22.0</v>
      </c>
      <c r="E9" s="2">
        <v>500.0</v>
      </c>
      <c r="F9" s="2">
        <v>800.0</v>
      </c>
      <c r="G9" s="16">
        <v>12.0</v>
      </c>
      <c r="H9" s="15">
        <v>32.0</v>
      </c>
      <c r="I9" s="2">
        <v>14.0</v>
      </c>
      <c r="J9" s="17">
        <v>5.0</v>
      </c>
      <c r="K9" s="18">
        <v>10.0</v>
      </c>
      <c r="L9" s="19">
        <v>28.0</v>
      </c>
      <c r="M9" s="2">
        <v>94.0</v>
      </c>
      <c r="N9" s="2">
        <v>45.0</v>
      </c>
      <c r="O9" s="2">
        <v>70.0</v>
      </c>
      <c r="P9" s="2">
        <v>40.0</v>
      </c>
      <c r="Q9" s="16">
        <v>40.0</v>
      </c>
    </row>
    <row r="10">
      <c r="A10" s="2" t="s">
        <v>32</v>
      </c>
      <c r="B10" s="15">
        <v>18.0</v>
      </c>
      <c r="C10" s="2">
        <v>20.0</v>
      </c>
      <c r="D10" s="2">
        <v>16.0</v>
      </c>
      <c r="E10" s="2">
        <v>500.0</v>
      </c>
      <c r="F10" s="2">
        <v>800.0</v>
      </c>
      <c r="G10" s="16">
        <v>12.0</v>
      </c>
      <c r="H10" s="15">
        <v>12.0</v>
      </c>
      <c r="I10" s="2">
        <v>7.0</v>
      </c>
      <c r="J10" s="17" t="s">
        <v>30</v>
      </c>
      <c r="K10" s="18">
        <v>10.0</v>
      </c>
      <c r="L10" s="19" t="s">
        <v>30</v>
      </c>
      <c r="M10" s="2">
        <v>95.0</v>
      </c>
      <c r="N10" s="2">
        <v>50.0</v>
      </c>
      <c r="O10" s="2">
        <v>80.0</v>
      </c>
      <c r="P10" s="2">
        <v>60.0</v>
      </c>
      <c r="Q10" s="16">
        <v>80.0</v>
      </c>
    </row>
    <row r="11">
      <c r="A11" s="2" t="s">
        <v>33</v>
      </c>
      <c r="B11" s="15">
        <v>24.0</v>
      </c>
      <c r="C11" s="2">
        <v>26.0</v>
      </c>
      <c r="D11" s="2">
        <v>22.0</v>
      </c>
      <c r="E11" s="2">
        <v>500.0</v>
      </c>
      <c r="F11" s="2">
        <v>800.0</v>
      </c>
      <c r="G11" s="16">
        <v>12.0</v>
      </c>
      <c r="H11" s="15">
        <v>12.0</v>
      </c>
      <c r="I11" s="2">
        <v>7.0</v>
      </c>
      <c r="J11" s="17" t="s">
        <v>30</v>
      </c>
      <c r="K11" s="18">
        <v>7.0</v>
      </c>
      <c r="L11" s="19" t="s">
        <v>30</v>
      </c>
      <c r="M11" s="2">
        <v>120.0</v>
      </c>
      <c r="N11" s="2">
        <v>50.0</v>
      </c>
      <c r="O11" s="2">
        <v>80.0</v>
      </c>
      <c r="P11" s="2">
        <v>20.0</v>
      </c>
      <c r="Q11" s="16">
        <v>60.0</v>
      </c>
    </row>
    <row r="12">
      <c r="A12" s="2" t="s">
        <v>34</v>
      </c>
      <c r="B12" s="15">
        <v>24.0</v>
      </c>
      <c r="C12" s="2">
        <v>26.0</v>
      </c>
      <c r="D12" s="2">
        <v>22.0</v>
      </c>
      <c r="E12" s="2">
        <v>500.0</v>
      </c>
      <c r="F12" s="2">
        <v>750.0</v>
      </c>
      <c r="G12" s="16">
        <v>12.0</v>
      </c>
      <c r="H12" s="15">
        <v>12.0</v>
      </c>
      <c r="I12" s="2">
        <v>7.0</v>
      </c>
      <c r="J12" s="17">
        <v>4.0</v>
      </c>
      <c r="K12" s="18">
        <v>14.0</v>
      </c>
      <c r="L12" s="19">
        <v>35.0</v>
      </c>
      <c r="M12" s="2">
        <v>120.0</v>
      </c>
      <c r="N12" s="2">
        <v>60.0</v>
      </c>
      <c r="O12" s="2">
        <v>80.0</v>
      </c>
      <c r="P12" s="2">
        <v>20.0</v>
      </c>
      <c r="Q12" s="16">
        <v>30.0</v>
      </c>
    </row>
    <row r="13">
      <c r="A13" s="2" t="s">
        <v>35</v>
      </c>
      <c r="B13" s="15">
        <v>24.0</v>
      </c>
      <c r="C13" s="2">
        <v>28.0</v>
      </c>
      <c r="D13" s="2">
        <v>24.0</v>
      </c>
      <c r="E13" s="2">
        <v>750.0</v>
      </c>
      <c r="F13" s="2">
        <v>800.0</v>
      </c>
      <c r="G13" s="16">
        <v>12.0</v>
      </c>
      <c r="H13" s="15">
        <v>800.0</v>
      </c>
      <c r="I13" s="2">
        <v>800.0</v>
      </c>
      <c r="J13" s="17">
        <v>4.0</v>
      </c>
      <c r="K13" s="18" t="s">
        <v>30</v>
      </c>
      <c r="L13" s="19">
        <v>45.0</v>
      </c>
      <c r="M13" s="2">
        <v>105.0</v>
      </c>
      <c r="N13" s="2">
        <v>80.0</v>
      </c>
      <c r="O13" s="2">
        <v>80.0</v>
      </c>
      <c r="P13" s="2">
        <v>30.0</v>
      </c>
      <c r="Q13" s="16">
        <v>30.0</v>
      </c>
    </row>
    <row r="14">
      <c r="A14" s="2" t="s">
        <v>36</v>
      </c>
      <c r="B14" s="15">
        <v>26.0</v>
      </c>
      <c r="C14" s="2">
        <v>28.0</v>
      </c>
      <c r="D14" s="2">
        <v>24.0</v>
      </c>
      <c r="E14" s="2">
        <v>350.0</v>
      </c>
      <c r="F14" s="2">
        <v>400.0</v>
      </c>
      <c r="G14" s="16">
        <v>18.0</v>
      </c>
      <c r="H14" s="15">
        <v>32.0</v>
      </c>
      <c r="I14" s="2">
        <v>14.0</v>
      </c>
      <c r="J14" s="17">
        <v>4.0</v>
      </c>
      <c r="K14" s="18">
        <v>10.0</v>
      </c>
      <c r="L14" s="19">
        <v>28.0</v>
      </c>
      <c r="M14" s="2">
        <v>70.0</v>
      </c>
      <c r="N14" s="2">
        <v>50.0</v>
      </c>
      <c r="O14" s="2">
        <v>50.0</v>
      </c>
      <c r="P14" s="2">
        <v>35.0</v>
      </c>
      <c r="Q14" s="16">
        <v>45.0</v>
      </c>
    </row>
    <row r="15">
      <c r="A15" s="2" t="s">
        <v>37</v>
      </c>
      <c r="B15" s="15">
        <v>23.0</v>
      </c>
      <c r="C15" s="2">
        <v>23.0</v>
      </c>
      <c r="D15" s="2">
        <v>23.0</v>
      </c>
      <c r="E15" s="2">
        <v>300.0</v>
      </c>
      <c r="F15" s="2">
        <v>300.0</v>
      </c>
      <c r="G15" s="16">
        <v>16.0</v>
      </c>
      <c r="H15" s="15">
        <v>40.0</v>
      </c>
      <c r="I15" s="2">
        <v>22.0</v>
      </c>
      <c r="J15" s="17">
        <v>4.0</v>
      </c>
      <c r="K15" s="18">
        <v>10.0</v>
      </c>
      <c r="L15" s="19" t="s">
        <v>30</v>
      </c>
      <c r="M15" s="2">
        <v>28.0</v>
      </c>
      <c r="N15" s="2">
        <v>20.0</v>
      </c>
      <c r="O15" s="2">
        <v>30.0</v>
      </c>
      <c r="P15" s="2">
        <v>90.0</v>
      </c>
      <c r="Q15" s="16">
        <v>90.0</v>
      </c>
    </row>
    <row r="16">
      <c r="A16" s="2" t="s">
        <v>38</v>
      </c>
      <c r="B16" s="15">
        <v>23.0</v>
      </c>
      <c r="C16" s="2">
        <v>23.0</v>
      </c>
      <c r="D16" s="2">
        <v>23.0</v>
      </c>
      <c r="E16" s="2">
        <v>300.0</v>
      </c>
      <c r="F16" s="2">
        <v>300.0</v>
      </c>
      <c r="G16" s="16">
        <v>16.0</v>
      </c>
      <c r="H16" s="15">
        <v>40.0</v>
      </c>
      <c r="I16" s="2">
        <v>22.0</v>
      </c>
      <c r="J16" s="17">
        <v>10.0</v>
      </c>
      <c r="K16" s="18">
        <v>14.0</v>
      </c>
      <c r="L16" s="19" t="s">
        <v>30</v>
      </c>
      <c r="M16" s="2">
        <v>28.0</v>
      </c>
      <c r="N16" s="2">
        <v>20.0</v>
      </c>
      <c r="O16" s="2">
        <v>30.0</v>
      </c>
      <c r="P16" s="2">
        <v>90.0</v>
      </c>
      <c r="Q16" s="16">
        <v>90.0</v>
      </c>
    </row>
    <row r="17">
      <c r="A17" s="2" t="s">
        <v>39</v>
      </c>
      <c r="B17" s="15">
        <v>24.0</v>
      </c>
      <c r="C17" s="2">
        <v>24.0</v>
      </c>
      <c r="D17" s="2">
        <v>24.0</v>
      </c>
      <c r="E17" s="2">
        <v>500.0</v>
      </c>
      <c r="F17" s="2">
        <v>750.0</v>
      </c>
      <c r="G17" s="16">
        <v>12.0</v>
      </c>
      <c r="H17" s="15">
        <v>20.0</v>
      </c>
      <c r="I17" s="2">
        <v>10.0</v>
      </c>
      <c r="J17" s="17">
        <v>6.0</v>
      </c>
      <c r="K17" s="18">
        <v>10.0</v>
      </c>
      <c r="L17" s="19">
        <v>35.0</v>
      </c>
      <c r="M17" s="2">
        <v>84.0</v>
      </c>
      <c r="N17" s="2">
        <v>35.0</v>
      </c>
      <c r="O17" s="2">
        <v>45.0</v>
      </c>
      <c r="P17" s="2">
        <v>40.0</v>
      </c>
      <c r="Q17" s="16">
        <v>50.0</v>
      </c>
    </row>
    <row r="18">
      <c r="A18" s="2" t="s">
        <v>40</v>
      </c>
      <c r="B18" s="15">
        <v>23.0</v>
      </c>
      <c r="C18" s="2">
        <v>23.0</v>
      </c>
      <c r="D18" s="2">
        <v>23.0</v>
      </c>
      <c r="E18" s="2">
        <v>300.0</v>
      </c>
      <c r="F18" s="2">
        <v>300.0</v>
      </c>
      <c r="G18" s="16">
        <v>16.0</v>
      </c>
      <c r="H18" s="15">
        <v>40.0</v>
      </c>
      <c r="I18" s="2">
        <v>20.0</v>
      </c>
      <c r="J18" s="17">
        <v>4.0</v>
      </c>
      <c r="K18" s="18">
        <v>10.0</v>
      </c>
      <c r="L18" s="19" t="s">
        <v>30</v>
      </c>
      <c r="M18" s="2">
        <v>40.0</v>
      </c>
      <c r="N18" s="2">
        <v>40.0</v>
      </c>
      <c r="O18" s="2">
        <v>50.0</v>
      </c>
      <c r="P18" s="2">
        <v>60.0</v>
      </c>
      <c r="Q18" s="16">
        <v>60.0</v>
      </c>
    </row>
    <row r="19">
      <c r="A19" s="2" t="s">
        <v>41</v>
      </c>
      <c r="B19" s="15">
        <v>23.0</v>
      </c>
      <c r="C19" s="2">
        <v>23.0</v>
      </c>
      <c r="D19" s="2">
        <v>23.0</v>
      </c>
      <c r="E19" s="2">
        <v>300.0</v>
      </c>
      <c r="F19" s="2">
        <v>300.0</v>
      </c>
      <c r="G19" s="16">
        <v>16.0</v>
      </c>
      <c r="H19" s="15">
        <v>50.0</v>
      </c>
      <c r="I19" s="2">
        <v>40.0</v>
      </c>
      <c r="J19" s="17">
        <v>4.0</v>
      </c>
      <c r="K19" s="18">
        <v>7.0</v>
      </c>
      <c r="L19" s="19" t="s">
        <v>30</v>
      </c>
      <c r="M19" s="2">
        <v>23.0</v>
      </c>
      <c r="N19" s="2">
        <v>20.0</v>
      </c>
      <c r="O19" s="2">
        <v>20.0</v>
      </c>
      <c r="P19" s="2">
        <v>50.0</v>
      </c>
      <c r="Q19" s="16">
        <v>50.0</v>
      </c>
    </row>
    <row r="20">
      <c r="A20" s="2" t="s">
        <v>42</v>
      </c>
      <c r="B20" s="15">
        <v>23.0</v>
      </c>
      <c r="C20" s="2">
        <v>23.0</v>
      </c>
      <c r="D20" s="2">
        <v>23.0</v>
      </c>
      <c r="E20" s="2">
        <v>300.0</v>
      </c>
      <c r="F20" s="2">
        <v>300.0</v>
      </c>
      <c r="G20" s="16">
        <v>16.0</v>
      </c>
      <c r="H20" s="15">
        <v>40.0</v>
      </c>
      <c r="I20" s="2">
        <v>20.0</v>
      </c>
      <c r="J20" s="17">
        <v>7.0</v>
      </c>
      <c r="K20" s="18">
        <v>14.0</v>
      </c>
      <c r="L20" s="19" t="s">
        <v>30</v>
      </c>
      <c r="M20" s="2">
        <v>39.0</v>
      </c>
      <c r="N20" s="2">
        <v>40.0</v>
      </c>
      <c r="O20" s="2">
        <v>50.0</v>
      </c>
      <c r="P20" s="2">
        <v>60.0</v>
      </c>
      <c r="Q20" s="16">
        <v>60.0</v>
      </c>
    </row>
    <row r="21">
      <c r="A21" s="2" t="s">
        <v>43</v>
      </c>
      <c r="B21" s="20">
        <v>18.0</v>
      </c>
      <c r="C21" s="21">
        <v>20.0</v>
      </c>
      <c r="D21" s="21">
        <v>16.0</v>
      </c>
      <c r="E21" s="21">
        <v>400.0</v>
      </c>
      <c r="F21" s="21">
        <v>600.0</v>
      </c>
      <c r="G21" s="22">
        <v>12.0</v>
      </c>
      <c r="H21" s="20">
        <v>14.0</v>
      </c>
      <c r="I21" s="21">
        <v>14.0</v>
      </c>
      <c r="J21" s="23" t="s">
        <v>30</v>
      </c>
      <c r="K21" s="24">
        <v>14.0</v>
      </c>
      <c r="L21" s="25">
        <v>60.0</v>
      </c>
      <c r="M21" s="21">
        <v>140.0</v>
      </c>
      <c r="N21" s="21">
        <v>20.0</v>
      </c>
      <c r="O21" s="21">
        <v>30.0</v>
      </c>
      <c r="P21" s="21">
        <v>30.0</v>
      </c>
      <c r="Q21" s="22">
        <v>40.0</v>
      </c>
    </row>
    <row r="23">
      <c r="A23" s="3" t="s">
        <v>44</v>
      </c>
    </row>
    <row r="24">
      <c r="B24" s="4" t="s">
        <v>45</v>
      </c>
      <c r="C24" s="5"/>
      <c r="D24" s="5"/>
      <c r="E24" s="5"/>
      <c r="F24" s="5"/>
      <c r="G24" s="6"/>
      <c r="H24" s="4" t="s">
        <v>46</v>
      </c>
      <c r="I24" s="5"/>
      <c r="J24" s="5"/>
      <c r="K24" s="5"/>
      <c r="L24" s="5"/>
      <c r="M24" s="5"/>
      <c r="N24" s="5"/>
      <c r="O24" s="5"/>
      <c r="P24" s="6"/>
    </row>
    <row r="25">
      <c r="A25" s="7"/>
      <c r="B25" s="8" t="s">
        <v>47</v>
      </c>
      <c r="C25" s="9" t="s">
        <v>48</v>
      </c>
      <c r="D25" s="9" t="s">
        <v>49</v>
      </c>
      <c r="E25" s="9" t="s">
        <v>50</v>
      </c>
      <c r="F25" s="9" t="s">
        <v>51</v>
      </c>
      <c r="G25" s="10" t="s">
        <v>52</v>
      </c>
      <c r="H25" s="8" t="s">
        <v>53</v>
      </c>
      <c r="I25" s="9" t="s">
        <v>54</v>
      </c>
      <c r="J25" s="9" t="s">
        <v>55</v>
      </c>
      <c r="K25" s="7"/>
      <c r="L25" s="9" t="s">
        <v>48</v>
      </c>
      <c r="M25" s="7"/>
      <c r="N25" s="7"/>
      <c r="O25" s="9" t="s">
        <v>49</v>
      </c>
      <c r="P25" s="26"/>
      <c r="Q25" s="7"/>
      <c r="R25" s="7"/>
      <c r="S25" s="7"/>
      <c r="T25" s="7"/>
      <c r="U25" s="7"/>
      <c r="V25" s="7"/>
      <c r="W25" s="7"/>
      <c r="X25" s="7"/>
    </row>
    <row r="26">
      <c r="A26" s="11"/>
      <c r="B26" s="12" t="s">
        <v>56</v>
      </c>
      <c r="C26" s="13" t="s">
        <v>57</v>
      </c>
      <c r="D26" s="13" t="s">
        <v>57</v>
      </c>
      <c r="E26" s="13" t="s">
        <v>57</v>
      </c>
      <c r="F26" s="13" t="s">
        <v>57</v>
      </c>
      <c r="G26" s="14" t="s">
        <v>57</v>
      </c>
      <c r="H26" s="12" t="s">
        <v>24</v>
      </c>
      <c r="I26" s="27" t="s">
        <v>23</v>
      </c>
      <c r="J26" s="13" t="s">
        <v>58</v>
      </c>
      <c r="K26" s="13" t="s">
        <v>59</v>
      </c>
      <c r="L26" s="13" t="s">
        <v>60</v>
      </c>
      <c r="M26" s="13" t="s">
        <v>61</v>
      </c>
      <c r="N26" s="13" t="s">
        <v>59</v>
      </c>
      <c r="O26" s="13" t="s">
        <v>60</v>
      </c>
      <c r="P26" s="14" t="s">
        <v>61</v>
      </c>
      <c r="Q26" s="11"/>
      <c r="R26" s="11"/>
      <c r="S26" s="11"/>
      <c r="T26" s="11"/>
      <c r="U26" s="11"/>
      <c r="V26" s="11"/>
      <c r="W26" s="11"/>
      <c r="X26" s="11"/>
    </row>
    <row r="27">
      <c r="A27" s="2" t="s">
        <v>62</v>
      </c>
      <c r="B27" s="15">
        <v>77.0</v>
      </c>
      <c r="C27" s="2">
        <v>23.06</v>
      </c>
      <c r="D27" s="2">
        <v>9.24</v>
      </c>
      <c r="E27" s="2">
        <v>35.5</v>
      </c>
      <c r="F27" s="2">
        <v>25.8</v>
      </c>
      <c r="G27" s="16">
        <v>3615.0</v>
      </c>
      <c r="H27" s="28">
        <v>24.0</v>
      </c>
      <c r="I27" s="29">
        <v>666.0</v>
      </c>
      <c r="J27" s="2">
        <v>57.5</v>
      </c>
      <c r="K27" s="2">
        <v>2.31</v>
      </c>
      <c r="L27" s="2">
        <v>31.6</v>
      </c>
      <c r="M27" s="2">
        <v>0.55</v>
      </c>
      <c r="N27" s="2">
        <v>0.92</v>
      </c>
      <c r="O27" s="2">
        <v>12.6</v>
      </c>
      <c r="P27" s="16">
        <v>0.22</v>
      </c>
    </row>
    <row r="28">
      <c r="A28" s="2" t="s">
        <v>63</v>
      </c>
      <c r="B28" s="15">
        <v>64.0</v>
      </c>
      <c r="C28" s="2">
        <v>26.14</v>
      </c>
      <c r="D28" s="2" t="s">
        <v>64</v>
      </c>
      <c r="E28" s="2">
        <v>40.3</v>
      </c>
      <c r="F28" s="2">
        <v>29.3</v>
      </c>
      <c r="G28" s="16">
        <v>5700.0</v>
      </c>
      <c r="H28" s="30"/>
      <c r="P28" s="31"/>
    </row>
    <row r="29">
      <c r="A29" s="2" t="s">
        <v>65</v>
      </c>
      <c r="B29" s="15">
        <v>86.0</v>
      </c>
      <c r="C29" s="2">
        <v>37.76</v>
      </c>
      <c r="D29" s="2">
        <v>11.01</v>
      </c>
      <c r="E29" s="2">
        <v>58.2</v>
      </c>
      <c r="F29" s="2">
        <v>42.3</v>
      </c>
      <c r="G29" s="16">
        <v>6903.0</v>
      </c>
      <c r="H29" s="28">
        <v>20.0</v>
      </c>
      <c r="I29" s="32">
        <v>535.0</v>
      </c>
      <c r="J29" s="2">
        <v>38.5</v>
      </c>
      <c r="K29" s="2">
        <v>1.89</v>
      </c>
      <c r="L29" s="2">
        <v>23.1</v>
      </c>
      <c r="M29" s="2">
        <v>0.6</v>
      </c>
      <c r="N29" s="2">
        <v>0.55</v>
      </c>
      <c r="O29" s="2">
        <v>6.7</v>
      </c>
      <c r="P29" s="16">
        <v>0.17</v>
      </c>
    </row>
    <row r="30">
      <c r="A30" s="2" t="s">
        <v>66</v>
      </c>
      <c r="B30" s="15">
        <v>85.0</v>
      </c>
      <c r="C30" s="2">
        <v>44.24</v>
      </c>
      <c r="D30" s="2">
        <v>13.12</v>
      </c>
      <c r="E30" s="2">
        <v>68.1</v>
      </c>
      <c r="F30" s="2">
        <v>50.7</v>
      </c>
      <c r="G30" s="16">
        <v>7809.0</v>
      </c>
      <c r="H30" s="28">
        <v>20.0</v>
      </c>
      <c r="I30" s="32">
        <v>691.0</v>
      </c>
      <c r="J30" s="2">
        <v>49.7</v>
      </c>
      <c r="K30" s="2">
        <v>2.21</v>
      </c>
      <c r="L30" s="2">
        <v>27.3</v>
      </c>
      <c r="M30" s="2">
        <v>0.55</v>
      </c>
      <c r="N30" s="2">
        <v>0.66</v>
      </c>
      <c r="O30" s="2">
        <v>8.1</v>
      </c>
      <c r="P30" s="16">
        <v>0.16</v>
      </c>
    </row>
    <row r="31">
      <c r="A31" s="2" t="s">
        <v>67</v>
      </c>
      <c r="B31" s="15">
        <v>85.0</v>
      </c>
      <c r="C31" s="2">
        <v>64.11</v>
      </c>
      <c r="D31" s="2">
        <v>18.25</v>
      </c>
      <c r="E31" s="2">
        <v>98.7</v>
      </c>
      <c r="F31" s="2">
        <v>71.8</v>
      </c>
      <c r="G31" s="16">
        <v>7500.0</v>
      </c>
      <c r="H31" s="28">
        <v>20.0</v>
      </c>
      <c r="I31" s="32">
        <v>930.0</v>
      </c>
      <c r="J31" s="2">
        <v>67.0</v>
      </c>
      <c r="K31" s="2">
        <v>3.21</v>
      </c>
      <c r="L31" s="2">
        <v>39.6</v>
      </c>
      <c r="M31" s="2">
        <v>0.59</v>
      </c>
      <c r="N31" s="2">
        <v>0.91</v>
      </c>
      <c r="O31" s="2">
        <v>11.3</v>
      </c>
      <c r="P31" s="16">
        <v>0.17</v>
      </c>
    </row>
    <row r="32">
      <c r="A32" s="33" t="s">
        <v>68</v>
      </c>
      <c r="B32" s="15">
        <v>84.0</v>
      </c>
      <c r="C32" s="2">
        <v>66.68</v>
      </c>
      <c r="D32" s="2">
        <v>19.07</v>
      </c>
      <c r="E32" s="2">
        <v>102.7</v>
      </c>
      <c r="F32" s="2">
        <v>74.7</v>
      </c>
      <c r="G32" s="16">
        <v>7600.0</v>
      </c>
      <c r="H32" s="28">
        <v>20.0</v>
      </c>
      <c r="I32" s="32">
        <v>1177.0</v>
      </c>
      <c r="J32" s="2">
        <v>84.7</v>
      </c>
      <c r="K32" s="2">
        <v>3.33</v>
      </c>
      <c r="L32" s="2">
        <v>39.7</v>
      </c>
      <c r="M32" s="2">
        <v>0.47</v>
      </c>
      <c r="N32" s="2">
        <v>0.95</v>
      </c>
      <c r="O32" s="2">
        <v>11.4</v>
      </c>
      <c r="P32" s="16">
        <v>0.13</v>
      </c>
    </row>
    <row r="33">
      <c r="A33" s="2" t="s">
        <v>69</v>
      </c>
      <c r="B33" s="15">
        <v>90.0</v>
      </c>
      <c r="C33" s="2">
        <v>26.62</v>
      </c>
      <c r="D33" s="2">
        <v>8.58</v>
      </c>
      <c r="E33" s="2">
        <v>45.0</v>
      </c>
      <c r="F33" s="2">
        <v>32.7</v>
      </c>
      <c r="G33" s="16">
        <v>7758.0</v>
      </c>
      <c r="H33" s="28">
        <v>12.0</v>
      </c>
      <c r="I33" s="32">
        <v>815.0</v>
      </c>
      <c r="J33" s="2">
        <v>35.2</v>
      </c>
      <c r="K33" s="2">
        <v>1.33</v>
      </c>
      <c r="L33" s="2">
        <v>15.5</v>
      </c>
      <c r="M33" s="2">
        <v>0.44</v>
      </c>
      <c r="N33" s="2">
        <v>0.43</v>
      </c>
      <c r="O33" s="2">
        <v>5.0</v>
      </c>
      <c r="P33" s="16">
        <v>0.14</v>
      </c>
    </row>
    <row r="34">
      <c r="A34" s="2" t="s">
        <v>70</v>
      </c>
      <c r="B34" s="15">
        <v>97.0</v>
      </c>
      <c r="C34" s="2">
        <v>18.94</v>
      </c>
      <c r="D34" s="2">
        <v>6.34</v>
      </c>
      <c r="E34" s="2">
        <v>32.0</v>
      </c>
      <c r="F34" s="2">
        <v>23.3</v>
      </c>
      <c r="G34" s="16">
        <v>8211.0</v>
      </c>
      <c r="H34" s="28">
        <v>12.0</v>
      </c>
      <c r="I34" s="32">
        <v>477.0</v>
      </c>
      <c r="J34" s="2">
        <v>20.6</v>
      </c>
      <c r="K34" s="2">
        <v>0.95</v>
      </c>
      <c r="L34" s="2">
        <v>10.2</v>
      </c>
      <c r="M34" s="2">
        <v>0.5</v>
      </c>
      <c r="N34" s="2">
        <v>0.32</v>
      </c>
      <c r="O34" s="2">
        <v>3.4</v>
      </c>
      <c r="P34" s="16">
        <v>0.17</v>
      </c>
    </row>
    <row r="35">
      <c r="A35" s="2" t="s">
        <v>71</v>
      </c>
      <c r="B35" s="15">
        <v>97.0</v>
      </c>
      <c r="C35" s="2">
        <v>20.8</v>
      </c>
      <c r="D35" s="2">
        <v>7.79</v>
      </c>
      <c r="E35" s="2">
        <v>32.5</v>
      </c>
      <c r="F35" s="2">
        <v>25.6</v>
      </c>
      <c r="G35" s="16">
        <v>8450.0</v>
      </c>
      <c r="H35" s="28">
        <v>10.0</v>
      </c>
      <c r="I35" s="32">
        <v>644.0</v>
      </c>
      <c r="J35" s="2">
        <v>23.2</v>
      </c>
      <c r="K35" s="2">
        <v>1.04</v>
      </c>
      <c r="L35" s="2">
        <v>11.2</v>
      </c>
      <c r="M35" s="2">
        <v>0.48</v>
      </c>
      <c r="N35" s="2">
        <v>0.39</v>
      </c>
      <c r="O35" s="2">
        <v>4.2</v>
      </c>
      <c r="P35" s="16">
        <v>0.18</v>
      </c>
    </row>
    <row r="36">
      <c r="A36" s="33" t="s">
        <v>72</v>
      </c>
      <c r="B36" s="15">
        <v>90.0</v>
      </c>
      <c r="C36" s="2">
        <v>13.51</v>
      </c>
      <c r="D36" s="2">
        <v>5.18</v>
      </c>
      <c r="E36" s="2">
        <v>22.8</v>
      </c>
      <c r="F36" s="2">
        <v>16.6</v>
      </c>
      <c r="G36" s="16">
        <v>2594.0</v>
      </c>
      <c r="H36" s="28">
        <v>12.0</v>
      </c>
      <c r="I36" s="32">
        <v>855.0</v>
      </c>
      <c r="J36" s="2">
        <v>36.9</v>
      </c>
      <c r="K36" s="2">
        <v>1.35</v>
      </c>
      <c r="L36" s="2">
        <v>15.7</v>
      </c>
      <c r="M36" s="2">
        <v>0.43</v>
      </c>
      <c r="N36" s="2">
        <v>0.52</v>
      </c>
      <c r="O36" s="2">
        <v>6.0</v>
      </c>
      <c r="P36" s="16">
        <v>0.16</v>
      </c>
    </row>
    <row r="37">
      <c r="A37" s="2" t="s">
        <v>73</v>
      </c>
      <c r="B37" s="15">
        <v>28.0</v>
      </c>
      <c r="C37" s="2" t="s">
        <v>74</v>
      </c>
      <c r="D37" s="2" t="s">
        <v>75</v>
      </c>
      <c r="E37" s="2" t="s">
        <v>76</v>
      </c>
      <c r="F37" s="2" t="s">
        <v>77</v>
      </c>
      <c r="G37" s="31"/>
      <c r="H37" s="30"/>
      <c r="P37" s="31"/>
    </row>
    <row r="38">
      <c r="A38" s="2" t="s">
        <v>78</v>
      </c>
      <c r="B38" s="15">
        <v>28.0</v>
      </c>
      <c r="C38" s="2">
        <v>2.84</v>
      </c>
      <c r="D38" s="2">
        <v>2.6</v>
      </c>
      <c r="E38" s="2">
        <v>4.2</v>
      </c>
      <c r="F38" s="2">
        <v>3.1</v>
      </c>
      <c r="G38" s="16">
        <v>976.0</v>
      </c>
      <c r="H38" s="28">
        <v>16.0</v>
      </c>
      <c r="I38" s="32">
        <v>280.0</v>
      </c>
      <c r="J38" s="2">
        <v>16.1</v>
      </c>
      <c r="K38" s="2">
        <v>0.14</v>
      </c>
      <c r="L38" s="2">
        <v>5.8</v>
      </c>
      <c r="M38" s="2">
        <v>0.36</v>
      </c>
      <c r="N38" s="2">
        <v>0.13</v>
      </c>
      <c r="O38" s="2">
        <v>5.4</v>
      </c>
      <c r="P38" s="16">
        <v>0.34</v>
      </c>
    </row>
    <row r="39">
      <c r="A39" s="2" t="s">
        <v>79</v>
      </c>
      <c r="B39" s="15">
        <v>28.0</v>
      </c>
      <c r="C39" s="2">
        <v>3.54</v>
      </c>
      <c r="D39" s="2">
        <v>3.24</v>
      </c>
      <c r="E39" s="2">
        <v>5.2</v>
      </c>
      <c r="F39" s="2">
        <v>3.8</v>
      </c>
      <c r="G39" s="16">
        <v>998.0</v>
      </c>
      <c r="H39" s="28">
        <v>16.0</v>
      </c>
      <c r="I39" s="32">
        <v>293.0</v>
      </c>
      <c r="J39" s="2">
        <v>16.9</v>
      </c>
      <c r="K39" s="2">
        <v>0.18</v>
      </c>
      <c r="L39" s="2">
        <v>7.5</v>
      </c>
      <c r="M39" s="2">
        <v>0.44</v>
      </c>
      <c r="N39" s="2">
        <v>0.16</v>
      </c>
      <c r="O39" s="2">
        <v>6.7</v>
      </c>
      <c r="P39" s="16">
        <v>0.4</v>
      </c>
    </row>
    <row r="40">
      <c r="A40" s="2" t="s">
        <v>80</v>
      </c>
      <c r="B40" s="15">
        <v>28.0</v>
      </c>
      <c r="C40" s="2">
        <v>3.57</v>
      </c>
      <c r="D40" s="2">
        <v>3.36</v>
      </c>
      <c r="E40" s="2">
        <v>5.2</v>
      </c>
      <c r="F40" s="2">
        <v>3.8</v>
      </c>
      <c r="G40" s="16">
        <v>1000.0</v>
      </c>
      <c r="H40" s="28">
        <v>16.0</v>
      </c>
      <c r="I40" s="32">
        <v>336.0</v>
      </c>
      <c r="J40" s="2">
        <v>19.4</v>
      </c>
      <c r="K40" s="2">
        <v>0.18</v>
      </c>
      <c r="L40" s="2">
        <v>7.5</v>
      </c>
      <c r="M40" s="2">
        <v>0.39</v>
      </c>
      <c r="N40" s="2">
        <v>0.17</v>
      </c>
      <c r="O40" s="2">
        <v>7.1</v>
      </c>
      <c r="P40" s="16">
        <v>0.37</v>
      </c>
    </row>
    <row r="41">
      <c r="A41" s="33" t="s">
        <v>81</v>
      </c>
      <c r="B41" s="15">
        <v>30.0</v>
      </c>
      <c r="C41" s="2">
        <v>3.99</v>
      </c>
      <c r="D41" s="2">
        <v>3.71</v>
      </c>
      <c r="E41" s="2">
        <v>5.9</v>
      </c>
      <c r="F41" s="2">
        <v>4.3</v>
      </c>
      <c r="G41" s="16">
        <v>1074.0</v>
      </c>
      <c r="H41" s="28">
        <v>16.0</v>
      </c>
      <c r="I41" s="32">
        <v>291.0</v>
      </c>
      <c r="J41" s="2">
        <v>16.8</v>
      </c>
      <c r="K41" s="2">
        <v>0.2</v>
      </c>
      <c r="L41" s="2">
        <v>7.7</v>
      </c>
      <c r="M41" s="2">
        <v>0.46</v>
      </c>
      <c r="N41" s="2">
        <v>0.19</v>
      </c>
      <c r="O41" s="2">
        <v>7.1</v>
      </c>
      <c r="P41" s="16">
        <v>0.42</v>
      </c>
    </row>
    <row r="42">
      <c r="A42" s="2" t="s">
        <v>82</v>
      </c>
      <c r="B42" s="15">
        <v>105.0</v>
      </c>
      <c r="C42" s="2">
        <v>45.58</v>
      </c>
      <c r="D42" s="2">
        <v>14.89</v>
      </c>
      <c r="E42" s="2">
        <v>68.4</v>
      </c>
      <c r="F42" s="2">
        <v>49.7</v>
      </c>
      <c r="G42" s="16">
        <v>8778.0</v>
      </c>
      <c r="H42" s="28">
        <v>12.0</v>
      </c>
      <c r="I42" s="32">
        <v>655.0</v>
      </c>
      <c r="J42" s="2">
        <v>28.3</v>
      </c>
      <c r="K42" s="2">
        <v>2.28</v>
      </c>
      <c r="L42" s="2">
        <v>22.4</v>
      </c>
      <c r="M42" s="2">
        <v>0.79</v>
      </c>
      <c r="N42" s="2">
        <v>0.74</v>
      </c>
      <c r="O42" s="2">
        <v>7.3</v>
      </c>
      <c r="P42" s="16">
        <v>0.26</v>
      </c>
    </row>
    <row r="43">
      <c r="A43" s="2" t="s">
        <v>83</v>
      </c>
      <c r="B43" s="15">
        <v>90.0</v>
      </c>
      <c r="C43" s="2">
        <v>50.67</v>
      </c>
      <c r="D43" s="2">
        <v>22.03</v>
      </c>
      <c r="E43" s="2">
        <v>76.2</v>
      </c>
      <c r="F43" s="2">
        <v>55.4</v>
      </c>
      <c r="G43" s="16">
        <v>9361.0</v>
      </c>
      <c r="H43" s="28">
        <v>12.0</v>
      </c>
      <c r="I43" s="32">
        <v>866.0</v>
      </c>
      <c r="J43" s="2">
        <v>37.4</v>
      </c>
      <c r="K43" s="2">
        <v>2.53</v>
      </c>
      <c r="L43" s="2">
        <v>29.1</v>
      </c>
      <c r="M43" s="2">
        <v>0.78</v>
      </c>
      <c r="N43" s="2">
        <v>1.1</v>
      </c>
      <c r="O43" s="2">
        <v>12.6</v>
      </c>
      <c r="P43" s="16">
        <v>0.34</v>
      </c>
    </row>
    <row r="44">
      <c r="A44" s="2" t="s">
        <v>84</v>
      </c>
      <c r="B44" s="15">
        <v>105.0</v>
      </c>
      <c r="C44" s="2">
        <v>55.42</v>
      </c>
      <c r="D44" s="2">
        <v>37.64</v>
      </c>
      <c r="E44" s="2">
        <v>83.1</v>
      </c>
      <c r="F44" s="2">
        <v>60.5</v>
      </c>
      <c r="G44" s="16">
        <v>7954.0</v>
      </c>
      <c r="H44" s="28">
        <v>12.0</v>
      </c>
      <c r="I44" s="32">
        <v>917.0</v>
      </c>
      <c r="J44" s="2">
        <v>42.2</v>
      </c>
      <c r="K44" s="2">
        <v>2.77</v>
      </c>
      <c r="L44" s="2">
        <v>27.2</v>
      </c>
      <c r="M44" s="2">
        <v>0.64</v>
      </c>
      <c r="N44" s="2">
        <v>1.88</v>
      </c>
      <c r="O44" s="2">
        <v>18.4</v>
      </c>
      <c r="P44" s="16">
        <v>0.44</v>
      </c>
    </row>
    <row r="45">
      <c r="A45" s="33" t="s">
        <v>85</v>
      </c>
      <c r="B45" s="15">
        <v>105.0</v>
      </c>
      <c r="C45" s="2">
        <v>55.88</v>
      </c>
      <c r="D45" s="2">
        <v>34.12</v>
      </c>
      <c r="E45" s="2">
        <v>83.8</v>
      </c>
      <c r="F45" s="2">
        <v>61.0</v>
      </c>
      <c r="G45" s="16">
        <v>8546.0</v>
      </c>
      <c r="H45" s="15">
        <v>14.0</v>
      </c>
      <c r="I45" s="32">
        <v>849.0</v>
      </c>
      <c r="J45" s="2">
        <v>42.7</v>
      </c>
      <c r="K45" s="2">
        <v>2.74</v>
      </c>
      <c r="L45" s="2">
        <v>27.4</v>
      </c>
      <c r="M45" s="2">
        <v>0.64</v>
      </c>
      <c r="N45" s="2">
        <v>1.71</v>
      </c>
      <c r="O45" s="2">
        <v>16.7</v>
      </c>
      <c r="P45" s="16">
        <v>0.4</v>
      </c>
    </row>
    <row r="46">
      <c r="A46" s="34" t="s">
        <v>86</v>
      </c>
      <c r="B46" s="15">
        <v>418.0</v>
      </c>
      <c r="C46" s="2">
        <v>272.0</v>
      </c>
      <c r="D46" s="2">
        <v>167.0</v>
      </c>
      <c r="E46" s="2">
        <v>409.0</v>
      </c>
      <c r="F46" s="2">
        <v>296.0</v>
      </c>
      <c r="G46" s="16">
        <v>28446.0</v>
      </c>
      <c r="H46" s="28">
        <v>12.0</v>
      </c>
      <c r="I46" s="32">
        <v>791.0</v>
      </c>
      <c r="J46" s="2">
        <v>34.2</v>
      </c>
      <c r="K46" s="2">
        <v>13.62</v>
      </c>
      <c r="L46" s="2">
        <v>32.6</v>
      </c>
      <c r="M46" s="2">
        <v>0.95</v>
      </c>
      <c r="N46" s="2">
        <v>8.35</v>
      </c>
      <c r="O46" s="2">
        <v>20.0</v>
      </c>
      <c r="P46" s="16">
        <v>0.58</v>
      </c>
    </row>
    <row r="47">
      <c r="A47" s="34" t="s">
        <v>87</v>
      </c>
      <c r="B47" s="15">
        <v>84.0</v>
      </c>
      <c r="C47" s="2">
        <v>11.03</v>
      </c>
      <c r="D47" s="2">
        <v>5.15</v>
      </c>
      <c r="E47" s="2">
        <v>16.6</v>
      </c>
      <c r="F47" s="2">
        <v>12.1</v>
      </c>
      <c r="G47" s="16">
        <v>3426.0</v>
      </c>
      <c r="H47" s="28">
        <v>12.0</v>
      </c>
      <c r="I47" s="32">
        <v>615.0</v>
      </c>
      <c r="J47" s="2">
        <v>26.6</v>
      </c>
      <c r="K47" s="2">
        <v>1.1</v>
      </c>
      <c r="L47" s="2">
        <v>13.1</v>
      </c>
      <c r="M47" s="2">
        <v>0.49</v>
      </c>
      <c r="N47" s="2">
        <v>0.51</v>
      </c>
      <c r="O47" s="2">
        <v>6.1</v>
      </c>
      <c r="P47" s="16">
        <v>0.23</v>
      </c>
    </row>
    <row r="48">
      <c r="A48" s="33" t="s">
        <v>88</v>
      </c>
      <c r="B48" s="20">
        <v>87.0</v>
      </c>
      <c r="C48" s="21">
        <v>33.87</v>
      </c>
      <c r="D48" s="21">
        <v>17.06</v>
      </c>
      <c r="E48" s="21">
        <v>50.9</v>
      </c>
      <c r="F48" s="21">
        <v>37.0</v>
      </c>
      <c r="G48" s="35">
        <v>12700.0</v>
      </c>
      <c r="H48" s="36">
        <v>12.0</v>
      </c>
      <c r="I48" s="37">
        <v>894.0</v>
      </c>
      <c r="J48" s="21">
        <v>38.6</v>
      </c>
      <c r="K48" s="21">
        <v>1.69</v>
      </c>
      <c r="L48" s="21">
        <v>19.6</v>
      </c>
      <c r="M48" s="21">
        <v>0.51</v>
      </c>
      <c r="N48" s="21">
        <v>0.85</v>
      </c>
      <c r="O48" s="21">
        <v>9.8</v>
      </c>
      <c r="P48" s="22">
        <v>0.25</v>
      </c>
    </row>
    <row r="50">
      <c r="A50" s="3" t="s">
        <v>89</v>
      </c>
    </row>
    <row r="51">
      <c r="A51" s="3"/>
      <c r="B51" s="4" t="s">
        <v>90</v>
      </c>
      <c r="C51" s="6"/>
    </row>
    <row r="52">
      <c r="A52" s="38"/>
      <c r="B52" s="8" t="s">
        <v>91</v>
      </c>
      <c r="C52" s="10" t="s">
        <v>92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2"/>
      <c r="B53" s="15" t="s">
        <v>93</v>
      </c>
      <c r="C53" s="16" t="s">
        <v>93</v>
      </c>
    </row>
    <row r="54">
      <c r="A54" s="2" t="s">
        <v>94</v>
      </c>
      <c r="B54" s="15">
        <v>7.5</v>
      </c>
      <c r="C54" s="16">
        <v>70.0</v>
      </c>
    </row>
    <row r="55">
      <c r="A55" s="2" t="s">
        <v>95</v>
      </c>
      <c r="B55" s="15">
        <v>0.5</v>
      </c>
      <c r="C55" s="16">
        <v>10.0</v>
      </c>
    </row>
    <row r="56">
      <c r="A56" s="2" t="s">
        <v>96</v>
      </c>
      <c r="B56" s="15">
        <v>3.0</v>
      </c>
      <c r="C56" s="16">
        <v>56.0</v>
      </c>
    </row>
    <row r="57">
      <c r="A57" s="2" t="s">
        <v>97</v>
      </c>
      <c r="B57" s="15">
        <v>2.5</v>
      </c>
      <c r="C57" s="16">
        <v>12.0</v>
      </c>
    </row>
    <row r="58">
      <c r="A58" s="2" t="s">
        <v>98</v>
      </c>
      <c r="B58" s="15">
        <v>1.0</v>
      </c>
      <c r="C58" s="16">
        <v>10.0</v>
      </c>
    </row>
    <row r="59">
      <c r="A59" s="2" t="s">
        <v>99</v>
      </c>
      <c r="B59" s="20">
        <v>1.0</v>
      </c>
      <c r="C59" s="22">
        <v>10.0</v>
      </c>
    </row>
    <row r="60">
      <c r="A60" s="3"/>
    </row>
    <row r="61">
      <c r="A61" s="3" t="s">
        <v>100</v>
      </c>
    </row>
    <row r="62">
      <c r="B62" s="4" t="s">
        <v>101</v>
      </c>
      <c r="C62" s="5"/>
      <c r="D62" s="5"/>
      <c r="E62" s="5"/>
      <c r="F62" s="5"/>
      <c r="G62" s="5"/>
      <c r="H62" s="5"/>
      <c r="I62" s="5"/>
      <c r="J62" s="5"/>
      <c r="K62" s="5"/>
      <c r="L62" s="6"/>
    </row>
    <row r="63">
      <c r="B63" s="15">
        <v>0.0</v>
      </c>
      <c r="C63" s="2">
        <v>10.0</v>
      </c>
      <c r="D63" s="29">
        <f t="shared" ref="D63:L63" si="1">C63+10</f>
        <v>20</v>
      </c>
      <c r="E63" s="29">
        <f t="shared" si="1"/>
        <v>30</v>
      </c>
      <c r="F63" s="29">
        <f t="shared" si="1"/>
        <v>40</v>
      </c>
      <c r="G63" s="29">
        <f t="shared" si="1"/>
        <v>50</v>
      </c>
      <c r="H63" s="29">
        <f t="shared" si="1"/>
        <v>60</v>
      </c>
      <c r="I63" s="29">
        <f t="shared" si="1"/>
        <v>70</v>
      </c>
      <c r="J63" s="29">
        <f t="shared" si="1"/>
        <v>80</v>
      </c>
      <c r="K63" s="29">
        <f t="shared" si="1"/>
        <v>90</v>
      </c>
      <c r="L63" s="31">
        <f t="shared" si="1"/>
        <v>100</v>
      </c>
    </row>
    <row r="64">
      <c r="A64" s="2"/>
      <c r="B64" s="15" t="s">
        <v>102</v>
      </c>
      <c r="L64" s="31"/>
    </row>
    <row r="65">
      <c r="A65" s="2" t="s">
        <v>29</v>
      </c>
      <c r="B65" s="15">
        <v>700.0</v>
      </c>
      <c r="C65" s="2">
        <v>1100.0</v>
      </c>
      <c r="D65" s="2">
        <v>1400.0</v>
      </c>
      <c r="E65" s="2">
        <v>1600.0</v>
      </c>
      <c r="F65" s="2">
        <v>1200.0</v>
      </c>
      <c r="G65" s="2">
        <v>500.0</v>
      </c>
      <c r="H65" s="2">
        <v>200.0</v>
      </c>
      <c r="I65" s="2">
        <v>250.0</v>
      </c>
      <c r="J65" s="2">
        <v>100.0</v>
      </c>
      <c r="K65" s="2">
        <v>0.0</v>
      </c>
      <c r="L65" s="31"/>
    </row>
    <row r="66">
      <c r="A66" s="2" t="s">
        <v>31</v>
      </c>
      <c r="B66" s="15">
        <v>40.0</v>
      </c>
      <c r="C66" s="2">
        <v>90.0</v>
      </c>
      <c r="D66" s="2">
        <v>170.0</v>
      </c>
      <c r="E66" s="2">
        <v>530.0</v>
      </c>
      <c r="F66" s="2">
        <v>650.0</v>
      </c>
      <c r="G66" s="2">
        <v>1400.0</v>
      </c>
      <c r="H66" s="2">
        <v>50.0</v>
      </c>
      <c r="I66" s="2">
        <v>300.0</v>
      </c>
      <c r="J66" s="2">
        <v>500.0</v>
      </c>
      <c r="K66" s="2">
        <v>250.0</v>
      </c>
      <c r="L66" s="16">
        <v>100.0</v>
      </c>
      <c r="M66" s="2">
        <v>0.0</v>
      </c>
    </row>
    <row r="67">
      <c r="A67" s="2" t="s">
        <v>37</v>
      </c>
      <c r="B67" s="15">
        <v>20.0</v>
      </c>
      <c r="C67" s="2">
        <v>30.0</v>
      </c>
      <c r="D67" s="2">
        <v>200.0</v>
      </c>
      <c r="E67" s="2">
        <v>700.0</v>
      </c>
      <c r="F67" s="2">
        <v>250.0</v>
      </c>
      <c r="G67" s="2">
        <v>0.0</v>
      </c>
      <c r="L67" s="31"/>
    </row>
    <row r="68">
      <c r="A68" s="2" t="s">
        <v>103</v>
      </c>
      <c r="B68" s="20">
        <v>20.0</v>
      </c>
      <c r="C68" s="21">
        <v>40.0</v>
      </c>
      <c r="D68" s="21">
        <v>200.0</v>
      </c>
      <c r="E68" s="21">
        <v>600.0</v>
      </c>
      <c r="F68" s="21">
        <v>1200.0</v>
      </c>
      <c r="G68" s="21">
        <v>1350.0</v>
      </c>
      <c r="H68" s="21">
        <v>1200.0</v>
      </c>
      <c r="I68" s="21">
        <v>600.0</v>
      </c>
      <c r="J68" s="21">
        <v>500.0</v>
      </c>
      <c r="K68" s="21">
        <v>300.0</v>
      </c>
      <c r="L68" s="22">
        <v>200.0</v>
      </c>
      <c r="M68" s="2">
        <v>0.0</v>
      </c>
    </row>
    <row r="69">
      <c r="B69" s="3" t="s">
        <v>104</v>
      </c>
    </row>
    <row r="72">
      <c r="A72" s="1" t="s">
        <v>105</v>
      </c>
    </row>
    <row r="73">
      <c r="A73" s="3"/>
    </row>
    <row r="74">
      <c r="B74" s="39" t="s">
        <v>106</v>
      </c>
      <c r="C74" s="5"/>
      <c r="D74" s="40"/>
    </row>
    <row r="75">
      <c r="A75" s="7"/>
      <c r="B75" s="41" t="s">
        <v>107</v>
      </c>
      <c r="C75" s="9" t="s">
        <v>108</v>
      </c>
      <c r="D75" s="10" t="s">
        <v>109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1"/>
      <c r="B76" s="15" t="s">
        <v>26</v>
      </c>
      <c r="C76" s="13" t="s">
        <v>60</v>
      </c>
      <c r="D76" s="14" t="s">
        <v>60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2" t="s">
        <v>110</v>
      </c>
      <c r="B77" s="15">
        <v>85.0</v>
      </c>
      <c r="C77" s="2">
        <v>0.67</v>
      </c>
      <c r="D77" s="16">
        <v>6.06</v>
      </c>
    </row>
    <row r="78">
      <c r="A78" s="2" t="s">
        <v>111</v>
      </c>
      <c r="B78" s="15">
        <v>75.0</v>
      </c>
      <c r="C78" s="2">
        <v>5.99</v>
      </c>
      <c r="D78" s="16">
        <v>8.98</v>
      </c>
    </row>
    <row r="79">
      <c r="A79" s="2" t="s">
        <v>40</v>
      </c>
      <c r="B79" s="15">
        <v>45.0</v>
      </c>
      <c r="C79" s="2">
        <v>3.77</v>
      </c>
      <c r="D79" s="16">
        <v>7.0</v>
      </c>
    </row>
    <row r="80">
      <c r="A80" s="2" t="s">
        <v>112</v>
      </c>
      <c r="B80" s="15">
        <v>75.0</v>
      </c>
      <c r="C80" s="2">
        <v>1.15</v>
      </c>
      <c r="D80" s="16">
        <v>10.33</v>
      </c>
    </row>
    <row r="81">
      <c r="A81" s="2" t="s">
        <v>36</v>
      </c>
      <c r="B81" s="15">
        <v>85.0</v>
      </c>
      <c r="C81" s="2">
        <v>15.0</v>
      </c>
      <c r="D81" s="16">
        <v>10.0</v>
      </c>
    </row>
    <row r="82">
      <c r="A82" s="2" t="s">
        <v>113</v>
      </c>
      <c r="B82" s="15">
        <v>50.0</v>
      </c>
      <c r="C82" s="2">
        <v>1.0</v>
      </c>
      <c r="D82" s="16">
        <v>9.0</v>
      </c>
    </row>
    <row r="83">
      <c r="A83" s="2" t="s">
        <v>37</v>
      </c>
      <c r="B83" s="15">
        <v>28.0</v>
      </c>
      <c r="C83" s="2">
        <v>0.73</v>
      </c>
      <c r="D83" s="16">
        <v>6.57</v>
      </c>
    </row>
    <row r="84">
      <c r="A84" s="2" t="s">
        <v>114</v>
      </c>
      <c r="B84" s="15">
        <v>50.0</v>
      </c>
      <c r="C84" s="2">
        <v>2.25</v>
      </c>
      <c r="D84" s="16">
        <v>9.0</v>
      </c>
    </row>
    <row r="85">
      <c r="A85" s="2" t="s">
        <v>115</v>
      </c>
      <c r="B85" s="15">
        <v>75.0</v>
      </c>
      <c r="C85" s="2">
        <v>16.1</v>
      </c>
      <c r="D85" s="16">
        <v>10.73</v>
      </c>
    </row>
    <row r="86">
      <c r="A86" s="2" t="s">
        <v>34</v>
      </c>
      <c r="B86" s="15">
        <v>104.0</v>
      </c>
      <c r="C86" s="2">
        <v>16.88</v>
      </c>
      <c r="D86" s="16">
        <v>5.63</v>
      </c>
    </row>
    <row r="87">
      <c r="A87" s="2" t="s">
        <v>116</v>
      </c>
      <c r="B87" s="15">
        <v>85.0</v>
      </c>
      <c r="C87" s="2">
        <v>12.74</v>
      </c>
      <c r="D87" s="16">
        <v>10.43</v>
      </c>
    </row>
    <row r="88">
      <c r="A88" s="2" t="s">
        <v>41</v>
      </c>
      <c r="B88" s="15">
        <v>25.0</v>
      </c>
      <c r="C88" s="2">
        <v>5.5</v>
      </c>
      <c r="D88" s="16">
        <v>5.5</v>
      </c>
    </row>
    <row r="89">
      <c r="A89" s="2" t="s">
        <v>42</v>
      </c>
      <c r="B89" s="15">
        <v>38.0</v>
      </c>
      <c r="C89" s="2">
        <v>3.5</v>
      </c>
      <c r="D89" s="16">
        <v>6.5</v>
      </c>
    </row>
    <row r="90">
      <c r="A90" s="2" t="s">
        <v>35</v>
      </c>
      <c r="B90" s="15">
        <v>85.0</v>
      </c>
      <c r="C90" s="2">
        <v>21.16</v>
      </c>
      <c r="D90" s="16">
        <v>9.07</v>
      </c>
    </row>
    <row r="91">
      <c r="A91" s="2" t="s">
        <v>117</v>
      </c>
      <c r="B91" s="15">
        <v>85.0</v>
      </c>
      <c r="C91" s="2">
        <v>17.82</v>
      </c>
      <c r="D91" s="16">
        <v>11.88</v>
      </c>
    </row>
    <row r="92">
      <c r="A92" s="2" t="s">
        <v>31</v>
      </c>
      <c r="B92" s="15">
        <v>97.0</v>
      </c>
      <c r="C92" s="2">
        <v>6.8</v>
      </c>
      <c r="D92" s="16">
        <v>6.0</v>
      </c>
    </row>
    <row r="93">
      <c r="A93" s="2" t="s">
        <v>38</v>
      </c>
      <c r="B93" s="15">
        <v>30.0</v>
      </c>
      <c r="C93" s="2">
        <v>0.73</v>
      </c>
      <c r="D93" s="16">
        <v>6.57</v>
      </c>
    </row>
    <row r="94">
      <c r="A94" s="2" t="s">
        <v>43</v>
      </c>
      <c r="B94" s="15">
        <v>85.0</v>
      </c>
      <c r="C94" s="2">
        <v>14.46</v>
      </c>
      <c r="D94" s="16">
        <v>7.79</v>
      </c>
    </row>
    <row r="95">
      <c r="A95" s="2" t="s">
        <v>33</v>
      </c>
      <c r="B95" s="15">
        <v>85.0</v>
      </c>
      <c r="C95" s="2">
        <v>22.5</v>
      </c>
      <c r="D95" s="16">
        <v>15.0</v>
      </c>
    </row>
    <row r="96">
      <c r="A96" s="2" t="s">
        <v>39</v>
      </c>
      <c r="B96" s="15">
        <v>85.0</v>
      </c>
      <c r="C96" s="2">
        <v>12.74</v>
      </c>
      <c r="D96" s="16">
        <v>10.43</v>
      </c>
    </row>
    <row r="97">
      <c r="A97" s="2" t="s">
        <v>29</v>
      </c>
      <c r="B97" s="15">
        <v>79.0</v>
      </c>
      <c r="C97" s="2">
        <v>30.0</v>
      </c>
      <c r="D97" s="16">
        <v>20.0</v>
      </c>
    </row>
    <row r="98">
      <c r="A98" s="2" t="s">
        <v>32</v>
      </c>
      <c r="B98" s="20">
        <v>132.0</v>
      </c>
      <c r="C98" s="21">
        <v>9.03</v>
      </c>
      <c r="D98" s="22">
        <v>21.06</v>
      </c>
    </row>
    <row r="100">
      <c r="B100" s="39" t="s">
        <v>118</v>
      </c>
      <c r="C100" s="40"/>
    </row>
    <row r="101">
      <c r="A101" s="7"/>
      <c r="B101" s="8" t="s">
        <v>119</v>
      </c>
      <c r="C101" s="10" t="s">
        <v>120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1"/>
      <c r="B102" s="12" t="s">
        <v>121</v>
      </c>
      <c r="C102" s="14" t="s">
        <v>122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2" t="s">
        <v>110</v>
      </c>
      <c r="B103" s="20">
        <v>28.0</v>
      </c>
      <c r="C103" s="22">
        <f>(B103/(1.66*10^-6))/(3.6*10^6)/24</f>
        <v>0.1952253458</v>
      </c>
      <c r="D103" s="2" t="s">
        <v>123</v>
      </c>
    </row>
    <row r="105">
      <c r="A105" s="2" t="s">
        <v>124</v>
      </c>
      <c r="C105" s="29">
        <f>1.66*10^-6</f>
        <v>0.00000166</v>
      </c>
    </row>
    <row r="106">
      <c r="A106" s="2" t="s">
        <v>125</v>
      </c>
      <c r="C106" s="29">
        <f>3.6*10^6</f>
        <v>3600000</v>
      </c>
    </row>
    <row r="107">
      <c r="A107" s="2" t="s">
        <v>126</v>
      </c>
      <c r="C107" s="2">
        <v>24.0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127</v>
      </c>
      <c r="C1" s="2"/>
      <c r="D1" s="2"/>
      <c r="E1" s="2"/>
    </row>
    <row r="2"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55</v>
      </c>
    </row>
    <row r="3">
      <c r="B3" s="2" t="s">
        <v>56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24</v>
      </c>
      <c r="I3" s="2" t="s">
        <v>58</v>
      </c>
    </row>
    <row r="4">
      <c r="A4" s="2" t="s">
        <v>29</v>
      </c>
      <c r="B4" s="43">
        <f>average('Reference Tables'!B27:B32)</f>
        <v>80.16666667</v>
      </c>
      <c r="C4" s="43">
        <f>average('Reference Tables'!C27:C32)</f>
        <v>43.665</v>
      </c>
      <c r="D4" s="43">
        <f>average('Reference Tables'!D27:D32)</f>
        <v>14.138</v>
      </c>
      <c r="E4" s="43">
        <f>average('Reference Tables'!E27:E32)</f>
        <v>67.25</v>
      </c>
      <c r="F4" s="43">
        <f>average('Reference Tables'!F27:F32)</f>
        <v>49.1</v>
      </c>
      <c r="G4" s="43">
        <f>average('Reference Tables'!G27:G32)</f>
        <v>6521.166667</v>
      </c>
      <c r="H4" s="43">
        <f>average('Reference Tables'!H27:H32)</f>
        <v>20.8</v>
      </c>
      <c r="I4" s="43">
        <f>average('Reference Tables'!J27:J32)</f>
        <v>59.48</v>
      </c>
    </row>
    <row r="5">
      <c r="A5" s="2" t="s">
        <v>31</v>
      </c>
      <c r="B5" s="43">
        <f>average('Reference Tables'!B33:B36)</f>
        <v>93.5</v>
      </c>
      <c r="C5" s="43">
        <f>average('Reference Tables'!C33:C36)</f>
        <v>19.9675</v>
      </c>
      <c r="D5" s="43">
        <f>average('Reference Tables'!D33:D36)</f>
        <v>6.9725</v>
      </c>
      <c r="E5" s="43">
        <f>average('Reference Tables'!E33:E36)</f>
        <v>33.075</v>
      </c>
      <c r="F5" s="43">
        <f>average('Reference Tables'!F33:F36)</f>
        <v>24.55</v>
      </c>
      <c r="G5" s="43">
        <f>average('Reference Tables'!G33:G36)</f>
        <v>6753.25</v>
      </c>
      <c r="H5" s="43">
        <f>average('Reference Tables'!H33:H36)</f>
        <v>11.5</v>
      </c>
      <c r="I5" s="43">
        <f>average('Reference Tables'!J33:J36)</f>
        <v>28.975</v>
      </c>
    </row>
    <row r="6">
      <c r="A6" s="2" t="s">
        <v>37</v>
      </c>
      <c r="B6" s="43">
        <f>average('Reference Tables'!B37:B41)</f>
        <v>28.4</v>
      </c>
      <c r="C6" s="43">
        <f>average('Reference Tables'!C37:C41)</f>
        <v>3.485</v>
      </c>
      <c r="D6" s="43">
        <f>average('Reference Tables'!D37:D41)</f>
        <v>3.2275</v>
      </c>
      <c r="E6" s="43">
        <f>average('Reference Tables'!E37:E41)</f>
        <v>5.125</v>
      </c>
      <c r="F6" s="43">
        <f>average('Reference Tables'!F37:F41)</f>
        <v>3.75</v>
      </c>
      <c r="G6" s="43">
        <f>average('Reference Tables'!G37:G41)</f>
        <v>1012</v>
      </c>
      <c r="H6" s="43">
        <f>average('Reference Tables'!H37:H41)</f>
        <v>16</v>
      </c>
      <c r="I6" s="43">
        <f>average('Reference Tables'!J37:J41)</f>
        <v>17.3</v>
      </c>
    </row>
    <row r="7">
      <c r="A7" s="2" t="s">
        <v>103</v>
      </c>
      <c r="B7" s="43">
        <f>average('Reference Tables'!B42:B45)</f>
        <v>101.25</v>
      </c>
      <c r="C7" s="43">
        <f>average('Reference Tables'!C42:C45)</f>
        <v>51.8875</v>
      </c>
      <c r="D7" s="43">
        <f>average('Reference Tables'!D42:D45)</f>
        <v>27.17</v>
      </c>
      <c r="E7" s="43">
        <f>average('Reference Tables'!E42:E45)</f>
        <v>77.875</v>
      </c>
      <c r="F7" s="43">
        <f>average('Reference Tables'!F42:F45)</f>
        <v>56.65</v>
      </c>
      <c r="G7" s="43">
        <f>average('Reference Tables'!G42:G45)</f>
        <v>8659.75</v>
      </c>
      <c r="H7" s="43">
        <f>average('Reference Tables'!H42:H45)</f>
        <v>12.5</v>
      </c>
      <c r="I7" s="43">
        <f>average('Reference Tables'!J42:J45)</f>
        <v>37.65</v>
      </c>
    </row>
    <row r="8">
      <c r="A8" s="2" t="s">
        <v>39</v>
      </c>
      <c r="B8" s="43">
        <f>average('Reference Tables'!B47:B48)</f>
        <v>85.5</v>
      </c>
      <c r="C8" s="43">
        <f>average('Reference Tables'!C47:C48)</f>
        <v>22.45</v>
      </c>
      <c r="D8" s="43">
        <f>average('Reference Tables'!D47:D48)</f>
        <v>11.105</v>
      </c>
      <c r="E8" s="43">
        <f>average('Reference Tables'!E47:E48)</f>
        <v>33.75</v>
      </c>
      <c r="F8" s="43">
        <f>average('Reference Tables'!F47:F48)</f>
        <v>24.55</v>
      </c>
      <c r="G8" s="43">
        <f>average('Reference Tables'!G47:G48)</f>
        <v>8063</v>
      </c>
      <c r="H8" s="43">
        <f>average('Reference Tables'!H47:H48)</f>
        <v>12</v>
      </c>
      <c r="I8" s="43">
        <f>average('Reference Tables'!J47:J48)</f>
        <v>32.6</v>
      </c>
    </row>
    <row r="10">
      <c r="A10" s="44" t="s">
        <v>128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45"/>
      <c r="B11" s="45" t="s">
        <v>47</v>
      </c>
      <c r="C11" s="45" t="s">
        <v>48</v>
      </c>
      <c r="D11" s="45" t="s">
        <v>49</v>
      </c>
      <c r="E11" s="45" t="s">
        <v>50</v>
      </c>
      <c r="F11" s="45" t="s">
        <v>51</v>
      </c>
      <c r="G11" s="45" t="s">
        <v>52</v>
      </c>
      <c r="H11" s="45" t="s">
        <v>53</v>
      </c>
      <c r="I11" s="45" t="s">
        <v>55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45"/>
      <c r="B12" s="45" t="s">
        <v>56</v>
      </c>
      <c r="C12" s="45" t="s">
        <v>57</v>
      </c>
      <c r="D12" s="45" t="s">
        <v>57</v>
      </c>
      <c r="E12" s="45" t="s">
        <v>57</v>
      </c>
      <c r="F12" s="45" t="s">
        <v>57</v>
      </c>
      <c r="G12" s="45" t="s">
        <v>57</v>
      </c>
      <c r="H12" s="45" t="s">
        <v>24</v>
      </c>
      <c r="I12" s="45" t="s">
        <v>58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46" t="s">
        <v>68</v>
      </c>
      <c r="B13" s="47">
        <f t="array" ref="B13">index('Reference Tables'!B$27:B$48, match($A13,'Reference Tables'!$A$27:$A$48, 0))</f>
        <v>84</v>
      </c>
      <c r="C13" s="47">
        <f t="array" ref="C13">index('Reference Tables'!C$27:C$48, match($A13,'Reference Tables'!$A$27:$A$48, 0))</f>
        <v>66.68</v>
      </c>
      <c r="D13" s="47">
        <f t="array" ref="D13">index('Reference Tables'!D$27:D$48, match($A13,'Reference Tables'!$A$27:$A$48, 0))</f>
        <v>19.07</v>
      </c>
      <c r="E13" s="47">
        <f t="array" ref="E13">index('Reference Tables'!E$27:E$48, match($A13,'Reference Tables'!$A$27:$A$48, 0))</f>
        <v>102.7</v>
      </c>
      <c r="F13" s="47">
        <f t="array" ref="F13">index('Reference Tables'!F$27:F$48, match($A13,'Reference Tables'!$A$27:$A$48, 0))</f>
        <v>74.7</v>
      </c>
      <c r="G13" s="47">
        <f t="array" ref="G13">index('Reference Tables'!G$27:G$48, match($A13,'Reference Tables'!$A$27:$A$48, 0))</f>
        <v>7600</v>
      </c>
      <c r="H13" s="47">
        <f t="array" ref="H13">index('Reference Tables'!H$27:H$48, match($A13,'Reference Tables'!$A$27:$A$48, 0))</f>
        <v>20</v>
      </c>
      <c r="I13" s="47">
        <f t="array" ref="I13">index('Reference Tables'!J$27:J$48, match($A13,'Reference Tables'!$A$27:$A$48, 0))</f>
        <v>84.7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46" t="s">
        <v>72</v>
      </c>
      <c r="B14" s="47">
        <f t="array" ref="B14">index('Reference Tables'!B$27:B$48, match($A14,'Reference Tables'!$A$27:$A$48, 0))</f>
        <v>90</v>
      </c>
      <c r="C14" s="47">
        <f t="array" ref="C14">index('Reference Tables'!C$27:C$48, match($A14,'Reference Tables'!$A$27:$A$48, 0))</f>
        <v>13.51</v>
      </c>
      <c r="D14" s="47">
        <f t="array" ref="D14">index('Reference Tables'!D$27:D$48, match($A14,'Reference Tables'!$A$27:$A$48, 0))</f>
        <v>5.18</v>
      </c>
      <c r="E14" s="47">
        <f t="array" ref="E14">index('Reference Tables'!E$27:E$48, match($A14,'Reference Tables'!$A$27:$A$48, 0))</f>
        <v>22.8</v>
      </c>
      <c r="F14" s="47">
        <f t="array" ref="F14">index('Reference Tables'!F$27:F$48, match($A14,'Reference Tables'!$A$27:$A$48, 0))</f>
        <v>16.6</v>
      </c>
      <c r="G14" s="47">
        <f t="array" ref="G14">index('Reference Tables'!G$27:G$48, match($A14,'Reference Tables'!$A$27:$A$48, 0))</f>
        <v>2594</v>
      </c>
      <c r="H14" s="47">
        <f t="array" ref="H14">index('Reference Tables'!H$27:H$48, match($A14,'Reference Tables'!$A$27:$A$48, 0))</f>
        <v>12</v>
      </c>
      <c r="I14" s="47">
        <f t="array" ref="I14">index('Reference Tables'!J$27:J$48, match($A14,'Reference Tables'!$A$27:$A$48, 0))</f>
        <v>36.9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46" t="s">
        <v>81</v>
      </c>
      <c r="B15" s="47">
        <f t="array" ref="B15">index('Reference Tables'!B$27:B$48, match($A15,'Reference Tables'!$A$27:$A$48, 0))</f>
        <v>30</v>
      </c>
      <c r="C15" s="47">
        <f t="array" ref="C15">index('Reference Tables'!C$27:C$48, match($A15,'Reference Tables'!$A$27:$A$48, 0))</f>
        <v>3.99</v>
      </c>
      <c r="D15" s="47">
        <f t="array" ref="D15">index('Reference Tables'!D$27:D$48, match($A15,'Reference Tables'!$A$27:$A$48, 0))</f>
        <v>3.71</v>
      </c>
      <c r="E15" s="47">
        <f t="array" ref="E15">index('Reference Tables'!E$27:E$48, match($A15,'Reference Tables'!$A$27:$A$48, 0))</f>
        <v>5.9</v>
      </c>
      <c r="F15" s="47">
        <f t="array" ref="F15">index('Reference Tables'!F$27:F$48, match($A15,'Reference Tables'!$A$27:$A$48, 0))</f>
        <v>4.3</v>
      </c>
      <c r="G15" s="47">
        <f t="array" ref="G15">index('Reference Tables'!G$27:G$48, match($A15,'Reference Tables'!$A$27:$A$48, 0))</f>
        <v>1074</v>
      </c>
      <c r="H15" s="47">
        <f t="array" ref="H15">index('Reference Tables'!H$27:H$48, match($A15,'Reference Tables'!$A$27:$A$48, 0))</f>
        <v>16</v>
      </c>
      <c r="I15" s="47">
        <f t="array" ref="I15">index('Reference Tables'!J$27:J$48, match($A15,'Reference Tables'!$A$27:$A$48, 0))</f>
        <v>16.8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6" t="s">
        <v>85</v>
      </c>
      <c r="B16" s="47">
        <f t="array" ref="B16">index('Reference Tables'!B$27:B$48, match($A16,'Reference Tables'!$A$27:$A$48, 0))</f>
        <v>105</v>
      </c>
      <c r="C16" s="47">
        <f t="array" ref="C16">index('Reference Tables'!C$27:C$48, match($A16,'Reference Tables'!$A$27:$A$48, 0))</f>
        <v>55.88</v>
      </c>
      <c r="D16" s="47">
        <f t="array" ref="D16">index('Reference Tables'!D$27:D$48, match($A16,'Reference Tables'!$A$27:$A$48, 0))</f>
        <v>34.12</v>
      </c>
      <c r="E16" s="47">
        <f t="array" ref="E16">index('Reference Tables'!E$27:E$48, match($A16,'Reference Tables'!$A$27:$A$48, 0))</f>
        <v>83.8</v>
      </c>
      <c r="F16" s="47">
        <f t="array" ref="F16">index('Reference Tables'!F$27:F$48, match($A16,'Reference Tables'!$A$27:$A$48, 0))</f>
        <v>61</v>
      </c>
      <c r="G16" s="47">
        <f t="array" ref="G16">index('Reference Tables'!G$27:G$48, match($A16,'Reference Tables'!$A$27:$A$48, 0))</f>
        <v>8546</v>
      </c>
      <c r="H16" s="47">
        <f t="array" ref="H16">index('Reference Tables'!H$27:H$48, match($A16,'Reference Tables'!$A$27:$A$48, 0))</f>
        <v>14</v>
      </c>
      <c r="I16" s="47">
        <f t="array" ref="I16">index('Reference Tables'!J$27:J$48, match($A16,'Reference Tables'!$A$27:$A$48, 0))</f>
        <v>42.7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6" t="s">
        <v>88</v>
      </c>
      <c r="B17" s="47">
        <f t="array" ref="B17">index('Reference Tables'!B$27:B$48, match($A17,'Reference Tables'!$A$27:$A$48, 0))</f>
        <v>87</v>
      </c>
      <c r="C17" s="47">
        <f t="array" ref="C17">index('Reference Tables'!C$27:C$48, match($A17,'Reference Tables'!$A$27:$A$48, 0))</f>
        <v>33.87</v>
      </c>
      <c r="D17" s="47">
        <f t="array" ref="D17">index('Reference Tables'!D$27:D$48, match($A17,'Reference Tables'!$A$27:$A$48, 0))</f>
        <v>17.06</v>
      </c>
      <c r="E17" s="47">
        <f t="array" ref="E17">index('Reference Tables'!E$27:E$48, match($A17,'Reference Tables'!$A$27:$A$48, 0))</f>
        <v>50.9</v>
      </c>
      <c r="F17" s="47">
        <f t="array" ref="F17">index('Reference Tables'!F$27:F$48, match($A17,'Reference Tables'!$A$27:$A$48, 0))</f>
        <v>37</v>
      </c>
      <c r="G17" s="47">
        <f t="array" ref="G17">index('Reference Tables'!G$27:G$48, match($A17,'Reference Tables'!$A$27:$A$48, 0))</f>
        <v>12700</v>
      </c>
      <c r="H17" s="47">
        <f t="array" ref="H17">index('Reference Tables'!H$27:H$48, match($A17,'Reference Tables'!$A$27:$A$48, 0))</f>
        <v>12</v>
      </c>
      <c r="I17" s="47">
        <f t="array" ref="I17">index('Reference Tables'!J$27:J$48, match($A17,'Reference Tables'!$A$27:$A$48, 0))</f>
        <v>38.6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6"/>
      <c r="B18" s="47"/>
      <c r="C18" s="47"/>
      <c r="D18" s="47"/>
      <c r="E18" s="47"/>
      <c r="F18" s="47"/>
      <c r="G18" s="47"/>
      <c r="H18" s="47"/>
      <c r="I18" s="47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2" t="s">
        <v>129</v>
      </c>
      <c r="B19" s="33" t="s">
        <v>130</v>
      </c>
      <c r="C19" s="2"/>
      <c r="D19" s="2"/>
      <c r="E19" s="2"/>
    </row>
    <row r="20"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55</v>
      </c>
    </row>
    <row r="21">
      <c r="B21" s="2" t="s">
        <v>56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24</v>
      </c>
      <c r="I21" s="2" t="s">
        <v>58</v>
      </c>
    </row>
    <row r="22">
      <c r="A22" s="2" t="s">
        <v>29</v>
      </c>
      <c r="B22" s="43">
        <f t="shared" ref="B22:I22" si="1">IF($B$19="Best", B13, IF($B$19="Average", B4, NA))</f>
        <v>84</v>
      </c>
      <c r="C22" s="43">
        <f t="shared" si="1"/>
        <v>66.68</v>
      </c>
      <c r="D22" s="43">
        <f t="shared" si="1"/>
        <v>19.07</v>
      </c>
      <c r="E22" s="43">
        <f t="shared" si="1"/>
        <v>102.7</v>
      </c>
      <c r="F22" s="43">
        <f t="shared" si="1"/>
        <v>74.7</v>
      </c>
      <c r="G22" s="43">
        <f t="shared" si="1"/>
        <v>7600</v>
      </c>
      <c r="H22" s="43">
        <f t="shared" si="1"/>
        <v>20</v>
      </c>
      <c r="I22" s="43">
        <f t="shared" si="1"/>
        <v>84.7</v>
      </c>
    </row>
    <row r="23">
      <c r="A23" s="2" t="s">
        <v>31</v>
      </c>
      <c r="B23" s="43">
        <f t="shared" ref="B23:I23" si="2">IF($B$19="Best", B14, IF($B$19="Average", B5, NA))</f>
        <v>90</v>
      </c>
      <c r="C23" s="43">
        <f t="shared" si="2"/>
        <v>13.51</v>
      </c>
      <c r="D23" s="43">
        <f t="shared" si="2"/>
        <v>5.18</v>
      </c>
      <c r="E23" s="43">
        <f t="shared" si="2"/>
        <v>22.8</v>
      </c>
      <c r="F23" s="43">
        <f t="shared" si="2"/>
        <v>16.6</v>
      </c>
      <c r="G23" s="43">
        <f t="shared" si="2"/>
        <v>2594</v>
      </c>
      <c r="H23" s="43">
        <f t="shared" si="2"/>
        <v>12</v>
      </c>
      <c r="I23" s="43">
        <f t="shared" si="2"/>
        <v>36.9</v>
      </c>
    </row>
    <row r="24">
      <c r="A24" s="2" t="s">
        <v>37</v>
      </c>
      <c r="B24" s="43">
        <f t="shared" ref="B24:I24" si="3">IF($B$19="Best", B15, IF($B$19="Average", B6, NA))</f>
        <v>30</v>
      </c>
      <c r="C24" s="43">
        <f t="shared" si="3"/>
        <v>3.99</v>
      </c>
      <c r="D24" s="43">
        <f t="shared" si="3"/>
        <v>3.71</v>
      </c>
      <c r="E24" s="43">
        <f t="shared" si="3"/>
        <v>5.9</v>
      </c>
      <c r="F24" s="43">
        <f t="shared" si="3"/>
        <v>4.3</v>
      </c>
      <c r="G24" s="43">
        <f t="shared" si="3"/>
        <v>1074</v>
      </c>
      <c r="H24" s="43">
        <f t="shared" si="3"/>
        <v>16</v>
      </c>
      <c r="I24" s="43">
        <f t="shared" si="3"/>
        <v>16.8</v>
      </c>
    </row>
    <row r="25">
      <c r="A25" s="2" t="s">
        <v>103</v>
      </c>
      <c r="B25" s="43">
        <f t="shared" ref="B25:I25" si="4">IF($B$19="Best", B16, IF($B$19="Average", B7, NA))</f>
        <v>105</v>
      </c>
      <c r="C25" s="43">
        <f t="shared" si="4"/>
        <v>55.88</v>
      </c>
      <c r="D25" s="43">
        <f t="shared" si="4"/>
        <v>34.12</v>
      </c>
      <c r="E25" s="43">
        <f t="shared" si="4"/>
        <v>83.8</v>
      </c>
      <c r="F25" s="43">
        <f t="shared" si="4"/>
        <v>61</v>
      </c>
      <c r="G25" s="43">
        <f t="shared" si="4"/>
        <v>8546</v>
      </c>
      <c r="H25" s="43">
        <f t="shared" si="4"/>
        <v>14</v>
      </c>
      <c r="I25" s="43">
        <f t="shared" si="4"/>
        <v>42.7</v>
      </c>
    </row>
    <row r="26">
      <c r="A26" s="2" t="s">
        <v>39</v>
      </c>
      <c r="B26" s="43">
        <f t="shared" ref="B26:I26" si="5">IF($B$19="Best", B17, IF($B$19="Average", B8, NA))</f>
        <v>87</v>
      </c>
      <c r="C26" s="43">
        <f t="shared" si="5"/>
        <v>33.87</v>
      </c>
      <c r="D26" s="43">
        <f t="shared" si="5"/>
        <v>17.06</v>
      </c>
      <c r="E26" s="43">
        <f t="shared" si="5"/>
        <v>50.9</v>
      </c>
      <c r="F26" s="43">
        <f t="shared" si="5"/>
        <v>37</v>
      </c>
      <c r="G26" s="43">
        <f t="shared" si="5"/>
        <v>12700</v>
      </c>
      <c r="H26" s="43">
        <f t="shared" si="5"/>
        <v>12</v>
      </c>
      <c r="I26" s="43">
        <f t="shared" si="5"/>
        <v>38.6</v>
      </c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2" t="s">
        <v>131</v>
      </c>
      <c r="B28" s="2">
        <v>20.0</v>
      </c>
      <c r="C28" s="2" t="s">
        <v>132</v>
      </c>
      <c r="D28" s="2"/>
      <c r="E28" s="2"/>
      <c r="F28" s="2"/>
      <c r="G28" s="2"/>
    </row>
    <row r="29">
      <c r="A29" s="42" t="s">
        <v>133</v>
      </c>
      <c r="C29" s="2"/>
      <c r="D29" s="2"/>
      <c r="E29" s="2"/>
      <c r="J29" s="42" t="s">
        <v>134</v>
      </c>
    </row>
    <row r="30">
      <c r="C30" s="2" t="s">
        <v>48</v>
      </c>
      <c r="D30" s="2" t="s">
        <v>49</v>
      </c>
      <c r="E30" s="2" t="s">
        <v>50</v>
      </c>
      <c r="F30" s="2" t="s">
        <v>51</v>
      </c>
      <c r="G30" s="2" t="s">
        <v>52</v>
      </c>
      <c r="J30" s="2" t="s">
        <v>135</v>
      </c>
    </row>
    <row r="31"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J31" s="2" t="s">
        <v>136</v>
      </c>
    </row>
    <row r="32">
      <c r="A32" s="2" t="s">
        <v>29</v>
      </c>
      <c r="B32" s="43"/>
      <c r="C32" s="43">
        <f t="shared" ref="C32:G32" si="6">C22/$B22/$B$28*1000</f>
        <v>39.69047619</v>
      </c>
      <c r="D32" s="43">
        <f t="shared" si="6"/>
        <v>11.35119048</v>
      </c>
      <c r="E32" s="43">
        <f t="shared" si="6"/>
        <v>61.13095238</v>
      </c>
      <c r="F32" s="43">
        <f t="shared" si="6"/>
        <v>44.46428571</v>
      </c>
      <c r="G32" s="43">
        <f t="shared" si="6"/>
        <v>4523.809524</v>
      </c>
      <c r="J32" s="48">
        <f t="shared" ref="J32:J36" si="8">D32/C32</f>
        <v>0.2859928014</v>
      </c>
    </row>
    <row r="33">
      <c r="A33" s="2" t="s">
        <v>31</v>
      </c>
      <c r="B33" s="43"/>
      <c r="C33" s="43">
        <f t="shared" ref="C33:G33" si="7">C23/$B23/$B$28*1000</f>
        <v>7.505555556</v>
      </c>
      <c r="D33" s="43">
        <f t="shared" si="7"/>
        <v>2.877777778</v>
      </c>
      <c r="E33" s="43">
        <f t="shared" si="7"/>
        <v>12.66666667</v>
      </c>
      <c r="F33" s="43">
        <f t="shared" si="7"/>
        <v>9.222222222</v>
      </c>
      <c r="G33" s="43">
        <f t="shared" si="7"/>
        <v>1441.111111</v>
      </c>
      <c r="J33" s="48">
        <f t="shared" si="8"/>
        <v>0.3834196891</v>
      </c>
    </row>
    <row r="34">
      <c r="A34" s="2" t="s">
        <v>37</v>
      </c>
      <c r="B34" s="43"/>
      <c r="C34" s="43">
        <f t="shared" ref="C34:G34" si="9">C24/$B24/$B$28*1000</f>
        <v>6.65</v>
      </c>
      <c r="D34" s="43">
        <f t="shared" si="9"/>
        <v>6.183333333</v>
      </c>
      <c r="E34" s="43">
        <f t="shared" si="9"/>
        <v>9.833333333</v>
      </c>
      <c r="F34" s="43">
        <f t="shared" si="9"/>
        <v>7.166666667</v>
      </c>
      <c r="G34" s="43">
        <f t="shared" si="9"/>
        <v>1790</v>
      </c>
      <c r="J34" s="48">
        <f t="shared" si="8"/>
        <v>0.9298245614</v>
      </c>
    </row>
    <row r="35">
      <c r="A35" s="2" t="s">
        <v>103</v>
      </c>
      <c r="B35" s="43"/>
      <c r="C35" s="43">
        <f t="shared" ref="C35:G35" si="10">C25/$B25/$B$28*1000</f>
        <v>26.60952381</v>
      </c>
      <c r="D35" s="43">
        <f t="shared" si="10"/>
        <v>16.24761905</v>
      </c>
      <c r="E35" s="43">
        <f t="shared" si="10"/>
        <v>39.9047619</v>
      </c>
      <c r="F35" s="43">
        <f t="shared" si="10"/>
        <v>29.04761905</v>
      </c>
      <c r="G35" s="43">
        <f t="shared" si="10"/>
        <v>4069.52381</v>
      </c>
      <c r="J35" s="48">
        <f t="shared" si="8"/>
        <v>0.6105941303</v>
      </c>
    </row>
    <row r="36">
      <c r="A36" s="2" t="s">
        <v>39</v>
      </c>
      <c r="B36" s="43"/>
      <c r="C36" s="43">
        <f t="shared" ref="C36:G36" si="11">C26/$B26/$B$28*1000</f>
        <v>19.46551724</v>
      </c>
      <c r="D36" s="43">
        <f t="shared" si="11"/>
        <v>9.804597701</v>
      </c>
      <c r="E36" s="43">
        <f t="shared" si="11"/>
        <v>29.25287356</v>
      </c>
      <c r="F36" s="43">
        <f t="shared" si="11"/>
        <v>21.26436782</v>
      </c>
      <c r="G36" s="43">
        <f t="shared" si="11"/>
        <v>7298.850575</v>
      </c>
      <c r="J36" s="48">
        <f t="shared" si="8"/>
        <v>0.5036905816</v>
      </c>
    </row>
    <row r="38">
      <c r="A38" s="2"/>
      <c r="B38" s="2"/>
      <c r="C38" s="2"/>
      <c r="D38" s="2"/>
      <c r="E38" s="2"/>
      <c r="F38" s="2"/>
      <c r="G38" s="2"/>
    </row>
    <row r="39">
      <c r="A39" s="42" t="s">
        <v>137</v>
      </c>
    </row>
    <row r="40">
      <c r="B40" s="2">
        <v>0.0</v>
      </c>
      <c r="C40" s="2">
        <v>10.0</v>
      </c>
      <c r="D40" s="29">
        <f t="shared" ref="D40:K40" si="12">C40+10</f>
        <v>20</v>
      </c>
      <c r="E40" s="29">
        <f t="shared" si="12"/>
        <v>30</v>
      </c>
      <c r="F40" s="29">
        <f t="shared" si="12"/>
        <v>40</v>
      </c>
      <c r="G40" s="29">
        <f t="shared" si="12"/>
        <v>50</v>
      </c>
      <c r="H40" s="29">
        <f t="shared" si="12"/>
        <v>60</v>
      </c>
      <c r="I40" s="29">
        <f t="shared" si="12"/>
        <v>70</v>
      </c>
      <c r="J40" s="29">
        <f t="shared" si="12"/>
        <v>80</v>
      </c>
      <c r="K40" s="29">
        <f t="shared" si="12"/>
        <v>90</v>
      </c>
    </row>
    <row r="41">
      <c r="B41" s="2" t="s">
        <v>102</v>
      </c>
    </row>
    <row r="42">
      <c r="A42" s="2" t="s">
        <v>29</v>
      </c>
      <c r="B42" s="49">
        <f>average('Reference Tables'!B65:C65)</f>
        <v>900</v>
      </c>
      <c r="C42" s="49">
        <f>average('Reference Tables'!C65:D65)</f>
        <v>1250</v>
      </c>
      <c r="D42" s="49">
        <f>average('Reference Tables'!D65:E65)</f>
        <v>1500</v>
      </c>
      <c r="E42" s="49">
        <f>average('Reference Tables'!E65:F65)</f>
        <v>1400</v>
      </c>
      <c r="F42" s="49">
        <f>average('Reference Tables'!F65:G65)</f>
        <v>850</v>
      </c>
      <c r="G42" s="49">
        <f>average('Reference Tables'!G65:H65)</f>
        <v>350</v>
      </c>
      <c r="H42" s="49">
        <f>average('Reference Tables'!H65:I65)</f>
        <v>225</v>
      </c>
      <c r="I42" s="49">
        <f>average('Reference Tables'!I65:J65)</f>
        <v>175</v>
      </c>
      <c r="J42" s="49">
        <f>average('Reference Tables'!J65:K65)</f>
        <v>50</v>
      </c>
      <c r="K42" s="49"/>
    </row>
    <row r="43">
      <c r="A43" s="2" t="s">
        <v>31</v>
      </c>
      <c r="B43" s="49">
        <f>average('Reference Tables'!B66:C66)</f>
        <v>65</v>
      </c>
      <c r="C43" s="49">
        <f>average('Reference Tables'!C66:D66)</f>
        <v>130</v>
      </c>
      <c r="D43" s="49">
        <f>average('Reference Tables'!D66:E66)</f>
        <v>350</v>
      </c>
      <c r="E43" s="49">
        <f>average('Reference Tables'!E66:F66)</f>
        <v>590</v>
      </c>
      <c r="F43" s="49">
        <f>average('Reference Tables'!F66:G66)</f>
        <v>1025</v>
      </c>
      <c r="G43" s="49">
        <f>average('Reference Tables'!G66:H66)</f>
        <v>725</v>
      </c>
      <c r="H43" s="49">
        <f>average('Reference Tables'!H66:I66)</f>
        <v>175</v>
      </c>
      <c r="I43" s="49">
        <f>average('Reference Tables'!I66:J66)</f>
        <v>400</v>
      </c>
      <c r="J43" s="49">
        <f>average('Reference Tables'!J66:K66)</f>
        <v>375</v>
      </c>
      <c r="K43" s="49">
        <f>average('Reference Tables'!K66:L66)</f>
        <v>175</v>
      </c>
      <c r="M43" s="49"/>
    </row>
    <row r="44">
      <c r="A44" s="2" t="s">
        <v>37</v>
      </c>
      <c r="B44" s="49">
        <f>average('Reference Tables'!B67:C67)</f>
        <v>25</v>
      </c>
      <c r="C44" s="49">
        <f>average('Reference Tables'!C67:D67)</f>
        <v>115</v>
      </c>
      <c r="D44" s="49">
        <f>average('Reference Tables'!D67:E67)</f>
        <v>450</v>
      </c>
      <c r="E44" s="49">
        <f>average('Reference Tables'!E67:F67)</f>
        <v>475</v>
      </c>
      <c r="F44" s="49">
        <f>average('Reference Tables'!F67:G67)</f>
        <v>125</v>
      </c>
      <c r="G44" s="49"/>
      <c r="H44" s="49"/>
      <c r="I44" s="49"/>
      <c r="J44" s="49"/>
      <c r="K44" s="49"/>
    </row>
    <row r="45">
      <c r="A45" s="2" t="s">
        <v>103</v>
      </c>
      <c r="B45" s="49">
        <f>average('Reference Tables'!B68:C68)</f>
        <v>30</v>
      </c>
      <c r="C45" s="49">
        <f>average('Reference Tables'!C68:D68)</f>
        <v>120</v>
      </c>
      <c r="D45" s="49">
        <f>average('Reference Tables'!D68:E68)</f>
        <v>400</v>
      </c>
      <c r="E45" s="49">
        <f>average('Reference Tables'!E68:F68)</f>
        <v>900</v>
      </c>
      <c r="F45" s="49">
        <f>average('Reference Tables'!F68:G68)</f>
        <v>1275</v>
      </c>
      <c r="G45" s="49">
        <f>average('Reference Tables'!G68:H68)</f>
        <v>1275</v>
      </c>
      <c r="H45" s="49">
        <f>average('Reference Tables'!H68:I68)</f>
        <v>900</v>
      </c>
      <c r="I45" s="49">
        <f>average('Reference Tables'!I68:J68)</f>
        <v>550</v>
      </c>
      <c r="J45" s="49">
        <f>average('Reference Tables'!J68:K68)</f>
        <v>400</v>
      </c>
      <c r="K45" s="49">
        <f>average('Reference Tables'!K68:L68)</f>
        <v>250</v>
      </c>
      <c r="M45" s="49"/>
      <c r="N45" s="49"/>
    </row>
    <row r="46">
      <c r="B46" s="49"/>
    </row>
    <row r="47">
      <c r="A47" s="42" t="s">
        <v>138</v>
      </c>
    </row>
    <row r="48">
      <c r="B48" s="50" t="s">
        <v>92</v>
      </c>
      <c r="C48" s="2" t="s">
        <v>139</v>
      </c>
      <c r="D48" s="2" t="s">
        <v>140</v>
      </c>
    </row>
    <row r="49">
      <c r="B49" s="50" t="s">
        <v>93</v>
      </c>
      <c r="C49" s="2" t="s">
        <v>141</v>
      </c>
      <c r="D49" s="2" t="s">
        <v>142</v>
      </c>
    </row>
    <row r="50">
      <c r="A50" s="2" t="s">
        <v>94</v>
      </c>
      <c r="B50" s="29">
        <f>'Reference Tables'!C54</f>
        <v>70</v>
      </c>
      <c r="C50" s="2">
        <v>14.0</v>
      </c>
      <c r="D50" s="29">
        <f t="shared" ref="D50:D52" si="13">(B50/1000)*C50</f>
        <v>0.98</v>
      </c>
    </row>
    <row r="51">
      <c r="A51" s="2" t="s">
        <v>95</v>
      </c>
      <c r="B51" s="29">
        <f>'Reference Tables'!C55</f>
        <v>10</v>
      </c>
      <c r="C51" s="2">
        <v>30.0</v>
      </c>
      <c r="D51" s="29">
        <f t="shared" si="13"/>
        <v>0.3</v>
      </c>
    </row>
    <row r="52">
      <c r="A52" s="2" t="s">
        <v>96</v>
      </c>
      <c r="B52" s="29">
        <f>'Reference Tables'!C56</f>
        <v>56</v>
      </c>
      <c r="C52" s="2">
        <v>39.0</v>
      </c>
      <c r="D52" s="29">
        <f t="shared" si="13"/>
        <v>2.184</v>
      </c>
    </row>
    <row r="54">
      <c r="A54" s="42" t="s">
        <v>143</v>
      </c>
      <c r="B54" s="2"/>
      <c r="C54" s="2"/>
      <c r="D54" s="2"/>
      <c r="E54" s="2"/>
      <c r="F54" s="2"/>
    </row>
    <row r="55">
      <c r="B55" s="2" t="s">
        <v>144</v>
      </c>
      <c r="C55" s="2" t="s">
        <v>94</v>
      </c>
      <c r="D55" s="2" t="s">
        <v>95</v>
      </c>
      <c r="E55" s="2" t="s">
        <v>96</v>
      </c>
      <c r="F55" s="2" t="s">
        <v>145</v>
      </c>
    </row>
    <row r="56">
      <c r="B56" s="2" t="s">
        <v>146</v>
      </c>
      <c r="C56" s="2" t="s">
        <v>60</v>
      </c>
      <c r="D56" s="2" t="s">
        <v>60</v>
      </c>
      <c r="E56" s="2" t="s">
        <v>60</v>
      </c>
      <c r="F56" s="2" t="s">
        <v>60</v>
      </c>
    </row>
    <row r="57">
      <c r="A57" s="2" t="s">
        <v>29</v>
      </c>
      <c r="B57" s="51">
        <f t="shared" ref="B57:B60" si="14">average(B42:K42)/1000</f>
        <v>0.7444444444</v>
      </c>
      <c r="C57" s="51">
        <f t="shared" ref="C57:C60" si="15">$B57*$D$50</f>
        <v>0.7295555556</v>
      </c>
      <c r="D57" s="51">
        <f t="shared" ref="D57:D60" si="16">$B57*$D$51</f>
        <v>0.2233333333</v>
      </c>
      <c r="E57" s="51">
        <f t="shared" ref="E57:E60" si="17">$B57*$D$52</f>
        <v>1.625866667</v>
      </c>
      <c r="F57" s="51">
        <f t="shared" ref="F57:F60" si="18">sum(C57:E57)</f>
        <v>2.578755556</v>
      </c>
    </row>
    <row r="58">
      <c r="A58" s="2" t="s">
        <v>31</v>
      </c>
      <c r="B58" s="51">
        <f t="shared" si="14"/>
        <v>0.401</v>
      </c>
      <c r="C58" s="51">
        <f t="shared" si="15"/>
        <v>0.39298</v>
      </c>
      <c r="D58" s="51">
        <f t="shared" si="16"/>
        <v>0.1203</v>
      </c>
      <c r="E58" s="51">
        <f t="shared" si="17"/>
        <v>0.875784</v>
      </c>
      <c r="F58" s="51">
        <f t="shared" si="18"/>
        <v>1.389064</v>
      </c>
    </row>
    <row r="59">
      <c r="A59" s="2" t="s">
        <v>37</v>
      </c>
      <c r="B59" s="51">
        <f t="shared" si="14"/>
        <v>0.238</v>
      </c>
      <c r="C59" s="51">
        <f t="shared" si="15"/>
        <v>0.23324</v>
      </c>
      <c r="D59" s="51">
        <f t="shared" si="16"/>
        <v>0.0714</v>
      </c>
      <c r="E59" s="51">
        <f t="shared" si="17"/>
        <v>0.519792</v>
      </c>
      <c r="F59" s="51">
        <f t="shared" si="18"/>
        <v>0.824432</v>
      </c>
    </row>
    <row r="60">
      <c r="A60" s="2" t="s">
        <v>103</v>
      </c>
      <c r="B60" s="51">
        <f t="shared" si="14"/>
        <v>0.61</v>
      </c>
      <c r="C60" s="51">
        <f t="shared" si="15"/>
        <v>0.5978</v>
      </c>
      <c r="D60" s="51">
        <f t="shared" si="16"/>
        <v>0.183</v>
      </c>
      <c r="E60" s="51">
        <f t="shared" si="17"/>
        <v>1.33224</v>
      </c>
      <c r="F60" s="51">
        <f t="shared" si="18"/>
        <v>2.11304</v>
      </c>
    </row>
    <row r="64">
      <c r="A64" s="42" t="s">
        <v>147</v>
      </c>
    </row>
    <row r="65">
      <c r="B65" s="2" t="s">
        <v>148</v>
      </c>
      <c r="C65" s="2" t="s">
        <v>149</v>
      </c>
      <c r="D65" s="2" t="s">
        <v>53</v>
      </c>
      <c r="E65" s="2" t="s">
        <v>150</v>
      </c>
      <c r="F65" s="2" t="s">
        <v>17</v>
      </c>
    </row>
    <row r="66">
      <c r="A66" s="2"/>
      <c r="B66" s="2" t="s">
        <v>136</v>
      </c>
      <c r="C66" s="2" t="s">
        <v>23</v>
      </c>
      <c r="D66" s="2" t="s">
        <v>24</v>
      </c>
      <c r="E66" s="2" t="s">
        <v>58</v>
      </c>
      <c r="F66" s="2" t="s">
        <v>56</v>
      </c>
    </row>
    <row r="67">
      <c r="A67" s="2" t="s">
        <v>39</v>
      </c>
      <c r="B67" s="29">
        <f t="array" ref="B67">average(index('Reference Tables'!$P$8:$Q$21,match($A67,'Reference Tables'!$A$8:$A$21,0)))/100</f>
        <v>0.45</v>
      </c>
      <c r="C67" s="29">
        <f t="array" ref="C67">average(index('Reference Tables'!$E$8:$F$21,match($A67,'Reference Tables'!$A$8:$A$21,0)))</f>
        <v>625</v>
      </c>
      <c r="D67" s="29">
        <f t="array" ref="D67">average(index('Reference Tables'!$G$8:$G$21,match($A67,'Reference Tables'!$A$8:$A$21,0)))</f>
        <v>12</v>
      </c>
      <c r="E67" s="43">
        <f t="shared" ref="E67:E76" si="19">C67*60*60*D67/1000000</f>
        <v>27</v>
      </c>
      <c r="F67" s="29">
        <f t="array" ref="F67">index('Reference Tables'!L8:L21,match(A67,'Reference Tables'!A8:A21,0))</f>
        <v>35</v>
      </c>
    </row>
    <row r="68">
      <c r="A68" s="2" t="s">
        <v>33</v>
      </c>
      <c r="B68" s="29">
        <f t="array" ref="B68">average(index('Reference Tables'!$P$8:$Q$21,match($A68,'Reference Tables'!$A$8:$A$21,0)))/100</f>
        <v>0.4</v>
      </c>
      <c r="C68" s="29">
        <f t="array" ref="C68">average(index('Reference Tables'!$E$8:$F$21,match($A68,'Reference Tables'!$A$8:$A$21,0)))</f>
        <v>650</v>
      </c>
      <c r="D68" s="29">
        <f t="array" ref="D68">average(index('Reference Tables'!$G$8:$G$21,match($A68,'Reference Tables'!$A$8:$A$21,0)))</f>
        <v>12</v>
      </c>
      <c r="E68" s="43">
        <f t="shared" si="19"/>
        <v>28.08</v>
      </c>
      <c r="F68" s="29" t="str">
        <f t="array" ref="F68">index('Reference Tables'!L9:L22,match(A68,'Reference Tables'!A9:A22,0))</f>
        <v>NA</v>
      </c>
    </row>
    <row r="69">
      <c r="A69" s="2" t="s">
        <v>34</v>
      </c>
      <c r="B69" s="29">
        <f t="array" ref="B69">average(index('Reference Tables'!$P$8:$Q$21,match($A69,'Reference Tables'!$A$8:$A$21,0)))/100</f>
        <v>0.25</v>
      </c>
      <c r="C69" s="29">
        <f t="array" ref="C69">average(index('Reference Tables'!$E$8:$F$21,match($A69,'Reference Tables'!$A$8:$A$21,0)))</f>
        <v>625</v>
      </c>
      <c r="D69" s="29">
        <f t="array" ref="D69">average(index('Reference Tables'!$G$8:$G$21,match($A69,'Reference Tables'!$A$8:$A$21,0)))</f>
        <v>12</v>
      </c>
      <c r="E69" s="43">
        <f t="shared" si="19"/>
        <v>27</v>
      </c>
      <c r="F69" s="29">
        <f t="array" ref="F69">index('Reference Tables'!L10:L23,match(A69,'Reference Tables'!A10:A23,0))</f>
        <v>35</v>
      </c>
    </row>
    <row r="70">
      <c r="A70" s="2" t="s">
        <v>35</v>
      </c>
      <c r="B70" s="29">
        <f t="array" ref="B70">average(index('Reference Tables'!$P$8:$Q$21,match($A70,'Reference Tables'!$A$8:$A$21,0)))/100</f>
        <v>0.3</v>
      </c>
      <c r="C70" s="29">
        <f t="array" ref="C70">average(index('Reference Tables'!$E$8:$F$21,match($A70,'Reference Tables'!$A$8:$A$21,0)))</f>
        <v>775</v>
      </c>
      <c r="D70" s="29">
        <f t="array" ref="D70">average(index('Reference Tables'!$G$8:$G$21,match($A70,'Reference Tables'!$A$8:$A$21,0)))</f>
        <v>12</v>
      </c>
      <c r="E70" s="43">
        <f t="shared" si="19"/>
        <v>33.48</v>
      </c>
      <c r="F70" s="29">
        <f t="array" ref="F70">index('Reference Tables'!L11:L24,match(A70,'Reference Tables'!A11:A24,0))</f>
        <v>45</v>
      </c>
    </row>
    <row r="71">
      <c r="A71" s="2" t="s">
        <v>36</v>
      </c>
      <c r="B71" s="29">
        <f t="array" ref="B71">average(index('Reference Tables'!$P$8:$Q$21,match($A71,'Reference Tables'!$A$8:$A$21,0)))/100</f>
        <v>0.4</v>
      </c>
      <c r="C71" s="29">
        <f t="array" ref="C71">average(index('Reference Tables'!$E$8:$F$21,match($A71,'Reference Tables'!$A$8:$A$21,0)))</f>
        <v>375</v>
      </c>
      <c r="D71" s="29">
        <f t="array" ref="D71">average(index('Reference Tables'!$G$8:$G$21,match($A71,'Reference Tables'!$A$8:$A$21,0)))</f>
        <v>18</v>
      </c>
      <c r="E71" s="43">
        <f t="shared" si="19"/>
        <v>24.3</v>
      </c>
      <c r="F71" s="29">
        <f t="array" ref="F71">index('Reference Tables'!L12:L25,match(A71,'Reference Tables'!A12:A25,0))</f>
        <v>28</v>
      </c>
    </row>
    <row r="72">
      <c r="A72" s="2" t="s">
        <v>38</v>
      </c>
      <c r="B72" s="29">
        <f t="array" ref="B72">average(index('Reference Tables'!$P$8:$Q$21,match($A72,'Reference Tables'!$A$8:$A$21,0)))/100</f>
        <v>0.9</v>
      </c>
      <c r="C72" s="29">
        <f t="array" ref="C72">average(index('Reference Tables'!$E$8:$F$21,match($A72,'Reference Tables'!$A$8:$A$21,0)))</f>
        <v>300</v>
      </c>
      <c r="D72" s="29">
        <f t="array" ref="D72">average(index('Reference Tables'!$G$8:$G$21,match($A72,'Reference Tables'!$A$8:$A$21,0)))</f>
        <v>16</v>
      </c>
      <c r="E72" s="43">
        <f t="shared" si="19"/>
        <v>17.28</v>
      </c>
      <c r="F72" s="29" t="str">
        <f t="array" ref="F72">index('Reference Tables'!L13:L26,match(A72,'Reference Tables'!A13:A26,0))</f>
        <v>NA</v>
      </c>
    </row>
    <row r="73">
      <c r="A73" s="2" t="s">
        <v>40</v>
      </c>
      <c r="B73" s="29">
        <f t="array" ref="B73">average(index('Reference Tables'!$P$8:$Q$21,match($A73,'Reference Tables'!$A$8:$A$21,0)))/100</f>
        <v>0.6</v>
      </c>
      <c r="C73" s="29">
        <f t="array" ref="C73">average(index('Reference Tables'!$E$8:$F$21,match($A73,'Reference Tables'!$A$8:$A$21,0)))</f>
        <v>300</v>
      </c>
      <c r="D73" s="29">
        <f t="array" ref="D73">average(index('Reference Tables'!$G$8:$G$21,match($A73,'Reference Tables'!$A$8:$A$21,0)))</f>
        <v>16</v>
      </c>
      <c r="E73" s="43">
        <f t="shared" si="19"/>
        <v>17.28</v>
      </c>
      <c r="F73" s="29" t="str">
        <f t="array" ref="F73">index('Reference Tables'!L14:L27,match(A73,'Reference Tables'!A14:A27,0))</f>
        <v>NA</v>
      </c>
    </row>
    <row r="74">
      <c r="A74" s="2" t="s">
        <v>41</v>
      </c>
      <c r="B74" s="29">
        <f t="array" ref="B74">average(index('Reference Tables'!$P$8:$Q$21,match($A74,'Reference Tables'!$A$8:$A$21,0)))/100</f>
        <v>0.5</v>
      </c>
      <c r="C74" s="29">
        <f t="array" ref="C74">average(index('Reference Tables'!$E$8:$F$21,match($A74,'Reference Tables'!$A$8:$A$21,0)))</f>
        <v>300</v>
      </c>
      <c r="D74" s="29">
        <f t="array" ref="D74">average(index('Reference Tables'!$G$8:$G$21,match($A74,'Reference Tables'!$A$8:$A$21,0)))</f>
        <v>16</v>
      </c>
      <c r="E74" s="43">
        <f t="shared" si="19"/>
        <v>17.28</v>
      </c>
      <c r="F74" s="29" t="str">
        <f t="array" ref="F74">index('Reference Tables'!L15:L28,match(A74,'Reference Tables'!A15:A28,0))</f>
        <v>NA</v>
      </c>
    </row>
    <row r="75">
      <c r="A75" s="2" t="s">
        <v>42</v>
      </c>
      <c r="B75" s="29">
        <f t="array" ref="B75">average(index('Reference Tables'!$P$8:$Q$21,match($A75,'Reference Tables'!$A$8:$A$21,0)))/100</f>
        <v>0.6</v>
      </c>
      <c r="C75" s="29">
        <f t="array" ref="C75">average(index('Reference Tables'!$E$8:$F$21,match($A75,'Reference Tables'!$A$8:$A$21,0)))</f>
        <v>300</v>
      </c>
      <c r="D75" s="29">
        <f t="array" ref="D75">average(index('Reference Tables'!$G$8:$G$21,match($A75,'Reference Tables'!$A$8:$A$21,0)))</f>
        <v>16</v>
      </c>
      <c r="E75" s="43">
        <f t="shared" si="19"/>
        <v>17.28</v>
      </c>
      <c r="F75" s="29" t="str">
        <f t="array" ref="F75">index('Reference Tables'!L16:L29,match(A75,'Reference Tables'!A16:A29,0))</f>
        <v>NA</v>
      </c>
    </row>
    <row r="76">
      <c r="A76" s="2" t="s">
        <v>43</v>
      </c>
      <c r="B76" s="29">
        <f t="array" ref="B76">average(index('Reference Tables'!$P$8:$Q$21,match($A76,'Reference Tables'!$A$8:$A$21,0)))/100</f>
        <v>0.35</v>
      </c>
      <c r="C76" s="29">
        <f t="array" ref="C76">average(index('Reference Tables'!$E$8:$F$21,match($A76,'Reference Tables'!$A$8:$A$21,0)))</f>
        <v>500</v>
      </c>
      <c r="D76" s="29">
        <f t="array" ref="D76">average(index('Reference Tables'!$G$8:$G$21,match($A76,'Reference Tables'!$A$8:$A$21,0)))</f>
        <v>12</v>
      </c>
      <c r="E76" s="43">
        <f t="shared" si="19"/>
        <v>21.6</v>
      </c>
      <c r="F76" s="29">
        <f t="array" ref="F76">index('Reference Tables'!L17:L30,match(A76,'Reference Tables'!A17:A30,0))</f>
        <v>60</v>
      </c>
    </row>
    <row r="79">
      <c r="A79" s="42" t="s">
        <v>151</v>
      </c>
      <c r="H79" s="42" t="s">
        <v>152</v>
      </c>
      <c r="K79" s="42" t="s">
        <v>153</v>
      </c>
    </row>
    <row r="80">
      <c r="B80" s="2" t="s">
        <v>108</v>
      </c>
      <c r="C80" s="2" t="s">
        <v>109</v>
      </c>
      <c r="E80" s="2" t="s">
        <v>154</v>
      </c>
      <c r="F80" s="2" t="s">
        <v>148</v>
      </c>
      <c r="H80" s="2" t="s">
        <v>155</v>
      </c>
      <c r="I80" s="2" t="s">
        <v>156</v>
      </c>
      <c r="K80" s="2" t="s">
        <v>154</v>
      </c>
      <c r="L80" s="2" t="s">
        <v>148</v>
      </c>
      <c r="M80" s="2" t="s">
        <v>108</v>
      </c>
      <c r="N80" s="2" t="s">
        <v>109</v>
      </c>
    </row>
    <row r="81">
      <c r="A81" s="52"/>
      <c r="B81" s="21" t="s">
        <v>60</v>
      </c>
      <c r="C81" s="21" t="s">
        <v>60</v>
      </c>
      <c r="E81" s="21" t="s">
        <v>60</v>
      </c>
      <c r="F81" s="21" t="s">
        <v>136</v>
      </c>
      <c r="H81" s="21" t="s">
        <v>157</v>
      </c>
      <c r="I81" s="21" t="s">
        <v>157</v>
      </c>
      <c r="K81" s="21" t="s">
        <v>60</v>
      </c>
      <c r="L81" s="21" t="s">
        <v>136</v>
      </c>
      <c r="M81" s="21" t="s">
        <v>60</v>
      </c>
      <c r="N81" s="21" t="s">
        <v>60</v>
      </c>
    </row>
    <row r="82">
      <c r="A82" s="2" t="s">
        <v>29</v>
      </c>
      <c r="B82" s="29">
        <f t="array" ref="B82">average(index('Reference Tables'!C$77:C$98,match($A82,'Reference Tables'!$A$77:$A$98,0)))</f>
        <v>30</v>
      </c>
      <c r="C82" s="29">
        <f t="array" ref="C82">average(index('Reference Tables'!D$77:D$98,match($A82,'Reference Tables'!$A$77:$A$98,0)))</f>
        <v>20</v>
      </c>
      <c r="E82" s="48">
        <f t="shared" ref="E82:E103" si="20">sum(B82:C82)</f>
        <v>50</v>
      </c>
      <c r="F82" s="48">
        <f t="shared" ref="F82:F103" si="21">C82/E82</f>
        <v>0.4</v>
      </c>
      <c r="H82" s="43">
        <f t="shared" ref="H82:H86" si="22">C32</f>
        <v>39.69047619</v>
      </c>
      <c r="I82" s="48">
        <f t="shared" ref="I82:I86" si="23">J32</f>
        <v>0.2859928014</v>
      </c>
      <c r="K82" s="48"/>
      <c r="M82" s="48"/>
      <c r="N82" s="48"/>
    </row>
    <row r="83">
      <c r="A83" s="2" t="s">
        <v>31</v>
      </c>
      <c r="B83" s="29">
        <f t="array" ref="B83">average(index('Reference Tables'!C$77:C$98,match($A83,'Reference Tables'!$A$77:$A$98,0)))</f>
        <v>6.8</v>
      </c>
      <c r="C83" s="29">
        <f t="array" ref="C83">average(index('Reference Tables'!D$77:D$98,match($A83,'Reference Tables'!$A$77:$A$98,0)))</f>
        <v>6</v>
      </c>
      <c r="E83" s="48">
        <f t="shared" si="20"/>
        <v>12.8</v>
      </c>
      <c r="F83" s="48">
        <f t="shared" si="21"/>
        <v>0.46875</v>
      </c>
      <c r="H83" s="43">
        <f t="shared" si="22"/>
        <v>7.505555556</v>
      </c>
      <c r="I83" s="48">
        <f t="shared" si="23"/>
        <v>0.3834196891</v>
      </c>
      <c r="K83" s="48"/>
      <c r="M83" s="48"/>
      <c r="N83" s="48"/>
    </row>
    <row r="84">
      <c r="A84" s="2" t="s">
        <v>37</v>
      </c>
      <c r="B84" s="29">
        <f t="array" ref="B84">average(index('Reference Tables'!C$77:C$98,match($A84,'Reference Tables'!$A$77:$A$98,0)))</f>
        <v>0.73</v>
      </c>
      <c r="C84" s="29">
        <f t="array" ref="C84">average(index('Reference Tables'!D$77:D$98,match($A84,'Reference Tables'!$A$77:$A$98,0)))</f>
        <v>6.57</v>
      </c>
      <c r="E84" s="48">
        <f t="shared" si="20"/>
        <v>7.3</v>
      </c>
      <c r="F84" s="48">
        <f t="shared" si="21"/>
        <v>0.9</v>
      </c>
      <c r="H84" s="43">
        <f t="shared" si="22"/>
        <v>6.65</v>
      </c>
      <c r="I84" s="48">
        <f t="shared" si="23"/>
        <v>0.9298245614</v>
      </c>
      <c r="K84" s="48"/>
      <c r="M84" s="48"/>
      <c r="N84" s="48"/>
    </row>
    <row r="85">
      <c r="A85" s="2" t="s">
        <v>32</v>
      </c>
      <c r="B85" s="29">
        <f t="array" ref="B85">average(index('Reference Tables'!C$77:C$98,match($A85,'Reference Tables'!$A$77:$A$98,0)))</f>
        <v>9.03</v>
      </c>
      <c r="C85" s="29">
        <f t="array" ref="C85">average(index('Reference Tables'!D$77:D$98,match($A85,'Reference Tables'!$A$77:$A$98,0)))</f>
        <v>21.06</v>
      </c>
      <c r="E85" s="48">
        <f t="shared" si="20"/>
        <v>30.09</v>
      </c>
      <c r="F85" s="48">
        <f t="shared" si="21"/>
        <v>0.6999002991</v>
      </c>
      <c r="H85" s="43">
        <f t="shared" si="22"/>
        <v>26.60952381</v>
      </c>
      <c r="I85" s="48">
        <f t="shared" si="23"/>
        <v>0.6105941303</v>
      </c>
      <c r="K85" s="48"/>
      <c r="M85" s="48"/>
      <c r="N85" s="48"/>
    </row>
    <row r="86">
      <c r="A86" s="2" t="s">
        <v>39</v>
      </c>
      <c r="B86" s="29">
        <f t="array" ref="B86">average(index('Reference Tables'!C$77:C$98,match($A86,'Reference Tables'!$A$77:$A$98,0)))</f>
        <v>12.74</v>
      </c>
      <c r="C86" s="29">
        <f t="array" ref="C86">average(index('Reference Tables'!D$77:D$98,match($A86,'Reference Tables'!$A$77:$A$98,0)))</f>
        <v>10.43</v>
      </c>
      <c r="E86" s="48">
        <f t="shared" si="20"/>
        <v>23.17</v>
      </c>
      <c r="F86" s="48">
        <f t="shared" si="21"/>
        <v>0.4501510574</v>
      </c>
      <c r="H86" s="43">
        <f t="shared" si="22"/>
        <v>19.46551724</v>
      </c>
      <c r="I86" s="48">
        <f t="shared" si="23"/>
        <v>0.5036905816</v>
      </c>
      <c r="K86" s="48"/>
      <c r="M86" s="48"/>
      <c r="N86" s="48"/>
    </row>
    <row r="87">
      <c r="A87" s="2" t="s">
        <v>33</v>
      </c>
      <c r="B87" s="29">
        <f t="array" ref="B87">average(index('Reference Tables'!C$77:C$98,match($A87,'Reference Tables'!$A$77:$A$98,0)))</f>
        <v>22.5</v>
      </c>
      <c r="C87" s="29">
        <f t="array" ref="C87">average(index('Reference Tables'!D$77:D$98,match($A87,'Reference Tables'!$A$77:$A$98,0)))</f>
        <v>15</v>
      </c>
      <c r="E87" s="48">
        <f t="shared" si="20"/>
        <v>37.5</v>
      </c>
      <c r="F87" s="48">
        <f t="shared" si="21"/>
        <v>0.4</v>
      </c>
      <c r="I87" s="29">
        <f t="shared" ref="I87:I95" si="24">B68</f>
        <v>0.4</v>
      </c>
      <c r="K87" s="48">
        <f t="shared" ref="K87:K103" si="25">E87*$H$99</f>
        <v>30.37483974</v>
      </c>
      <c r="M87" s="48">
        <f t="shared" ref="M87:M95" si="26">K87*(1-I87)</f>
        <v>18.22490384</v>
      </c>
      <c r="N87" s="48">
        <f t="shared" ref="N87:N95" si="27">K87*I87</f>
        <v>12.14993589</v>
      </c>
    </row>
    <row r="88">
      <c r="A88" s="2" t="s">
        <v>34</v>
      </c>
      <c r="B88" s="29">
        <f t="array" ref="B88">average(index('Reference Tables'!C$77:C$98,match($A88,'Reference Tables'!$A$77:$A$98,0)))</f>
        <v>16.88</v>
      </c>
      <c r="C88" s="29">
        <f t="array" ref="C88">average(index('Reference Tables'!D$77:D$98,match($A88,'Reference Tables'!$A$77:$A$98,0)))</f>
        <v>5.63</v>
      </c>
      <c r="E88" s="48">
        <f t="shared" si="20"/>
        <v>22.51</v>
      </c>
      <c r="F88" s="48">
        <f t="shared" si="21"/>
        <v>0.2501110618</v>
      </c>
      <c r="I88" s="29">
        <f t="shared" si="24"/>
        <v>0.25</v>
      </c>
      <c r="K88" s="48">
        <f t="shared" si="25"/>
        <v>18.2330038</v>
      </c>
      <c r="M88" s="48">
        <f t="shared" si="26"/>
        <v>13.67475285</v>
      </c>
      <c r="N88" s="48">
        <f t="shared" si="27"/>
        <v>4.55825095</v>
      </c>
    </row>
    <row r="89">
      <c r="A89" s="2" t="s">
        <v>35</v>
      </c>
      <c r="B89" s="29">
        <f t="array" ref="B89">average(index('Reference Tables'!C$77:C$98,match($A89,'Reference Tables'!$A$77:$A$98,0)))</f>
        <v>21.16</v>
      </c>
      <c r="C89" s="29">
        <f t="array" ref="C89">average(index('Reference Tables'!D$77:D$98,match($A89,'Reference Tables'!$A$77:$A$98,0)))</f>
        <v>9.07</v>
      </c>
      <c r="E89" s="48">
        <f t="shared" si="20"/>
        <v>30.23</v>
      </c>
      <c r="F89" s="48">
        <f t="shared" si="21"/>
        <v>0.3000330797</v>
      </c>
      <c r="I89" s="29">
        <f t="shared" si="24"/>
        <v>0.3</v>
      </c>
      <c r="K89" s="48">
        <f t="shared" si="25"/>
        <v>24.48617081</v>
      </c>
      <c r="M89" s="48">
        <f t="shared" si="26"/>
        <v>17.14031956</v>
      </c>
      <c r="N89" s="48">
        <f t="shared" si="27"/>
        <v>7.345851242</v>
      </c>
    </row>
    <row r="90">
      <c r="A90" s="2" t="s">
        <v>36</v>
      </c>
      <c r="B90" s="29">
        <f t="array" ref="B90">average(index('Reference Tables'!C$77:C$98,match($A90,'Reference Tables'!$A$77:$A$98,0)))</f>
        <v>15</v>
      </c>
      <c r="C90" s="29">
        <f t="array" ref="C90">average(index('Reference Tables'!D$77:D$98,match($A90,'Reference Tables'!$A$77:$A$98,0)))</f>
        <v>10</v>
      </c>
      <c r="E90" s="48">
        <f t="shared" si="20"/>
        <v>25</v>
      </c>
      <c r="F90" s="48">
        <f t="shared" si="21"/>
        <v>0.4</v>
      </c>
      <c r="I90" s="29">
        <f t="shared" si="24"/>
        <v>0.4</v>
      </c>
      <c r="K90" s="48">
        <f t="shared" si="25"/>
        <v>20.24989316</v>
      </c>
      <c r="M90" s="48">
        <f t="shared" si="26"/>
        <v>12.14993589</v>
      </c>
      <c r="N90" s="48">
        <f t="shared" si="27"/>
        <v>8.099957263</v>
      </c>
    </row>
    <row r="91">
      <c r="A91" s="2" t="s">
        <v>38</v>
      </c>
      <c r="B91" s="29">
        <f t="array" ref="B91">average(index('Reference Tables'!C$77:C$98,match($A91,'Reference Tables'!$A$77:$A$98,0)))</f>
        <v>0.73</v>
      </c>
      <c r="C91" s="29">
        <f t="array" ref="C91">average(index('Reference Tables'!D$77:D$98,match($A91,'Reference Tables'!$A$77:$A$98,0)))</f>
        <v>6.57</v>
      </c>
      <c r="E91" s="48">
        <f t="shared" si="20"/>
        <v>7.3</v>
      </c>
      <c r="F91" s="48">
        <f t="shared" si="21"/>
        <v>0.9</v>
      </c>
      <c r="I91" s="29">
        <f t="shared" si="24"/>
        <v>0.9</v>
      </c>
      <c r="K91" s="48">
        <f t="shared" si="25"/>
        <v>5.912968802</v>
      </c>
      <c r="M91" s="48">
        <f t="shared" si="26"/>
        <v>0.5912968802</v>
      </c>
      <c r="N91" s="48">
        <f t="shared" si="27"/>
        <v>5.321671922</v>
      </c>
    </row>
    <row r="92">
      <c r="A92" s="2" t="s">
        <v>40</v>
      </c>
      <c r="B92" s="29">
        <f t="array" ref="B92">average(index('Reference Tables'!C$77:C$98,match($A92,'Reference Tables'!$A$77:$A$98,0)))</f>
        <v>3.77</v>
      </c>
      <c r="C92" s="29">
        <f t="array" ref="C92">average(index('Reference Tables'!D$77:D$98,match($A92,'Reference Tables'!$A$77:$A$98,0)))</f>
        <v>7</v>
      </c>
      <c r="E92" s="48">
        <f t="shared" si="20"/>
        <v>10.77</v>
      </c>
      <c r="F92" s="48">
        <f t="shared" si="21"/>
        <v>0.6499535747</v>
      </c>
      <c r="I92" s="29">
        <f t="shared" si="24"/>
        <v>0.6</v>
      </c>
      <c r="K92" s="48">
        <f t="shared" si="25"/>
        <v>8.723653972</v>
      </c>
      <c r="M92" s="48">
        <f t="shared" si="26"/>
        <v>3.489461589</v>
      </c>
      <c r="N92" s="48">
        <f t="shared" si="27"/>
        <v>5.234192383</v>
      </c>
    </row>
    <row r="93">
      <c r="A93" s="2" t="s">
        <v>41</v>
      </c>
      <c r="B93" s="29">
        <f t="array" ref="B93">average(index('Reference Tables'!C$77:C$98,match($A93,'Reference Tables'!$A$77:$A$98,0)))</f>
        <v>5.5</v>
      </c>
      <c r="C93" s="29">
        <f t="array" ref="C93">average(index('Reference Tables'!D$77:D$98,match($A93,'Reference Tables'!$A$77:$A$98,0)))</f>
        <v>5.5</v>
      </c>
      <c r="E93" s="48">
        <f t="shared" si="20"/>
        <v>11</v>
      </c>
      <c r="F93" s="48">
        <f t="shared" si="21"/>
        <v>0.5</v>
      </c>
      <c r="I93" s="29">
        <f t="shared" si="24"/>
        <v>0.5</v>
      </c>
      <c r="K93" s="48">
        <f t="shared" si="25"/>
        <v>8.909952989</v>
      </c>
      <c r="M93" s="48">
        <f t="shared" si="26"/>
        <v>4.454976495</v>
      </c>
      <c r="N93" s="48">
        <f t="shared" si="27"/>
        <v>4.454976495</v>
      </c>
    </row>
    <row r="94">
      <c r="A94" s="2" t="s">
        <v>42</v>
      </c>
      <c r="B94" s="29">
        <f t="array" ref="B94">average(index('Reference Tables'!C$77:C$98,match($A94,'Reference Tables'!$A$77:$A$98,0)))</f>
        <v>3.5</v>
      </c>
      <c r="C94" s="29">
        <f t="array" ref="C94">average(index('Reference Tables'!D$77:D$98,match($A94,'Reference Tables'!$A$77:$A$98,0)))</f>
        <v>6.5</v>
      </c>
      <c r="E94" s="48">
        <f t="shared" si="20"/>
        <v>10</v>
      </c>
      <c r="F94" s="48">
        <f t="shared" si="21"/>
        <v>0.65</v>
      </c>
      <c r="I94" s="29">
        <f t="shared" si="24"/>
        <v>0.6</v>
      </c>
      <c r="K94" s="48">
        <f t="shared" si="25"/>
        <v>8.099957263</v>
      </c>
      <c r="M94" s="48">
        <f t="shared" si="26"/>
        <v>3.239982905</v>
      </c>
      <c r="N94" s="48">
        <f t="shared" si="27"/>
        <v>4.859974358</v>
      </c>
    </row>
    <row r="95">
      <c r="A95" s="2" t="s">
        <v>43</v>
      </c>
      <c r="B95" s="29">
        <f t="array" ref="B95">average(index('Reference Tables'!C$77:C$98,match($A95,'Reference Tables'!$A$77:$A$98,0)))</f>
        <v>14.46</v>
      </c>
      <c r="C95" s="29">
        <f t="array" ref="C95">average(index('Reference Tables'!D$77:D$98,match($A95,'Reference Tables'!$A$77:$A$98,0)))</f>
        <v>7.79</v>
      </c>
      <c r="E95" s="48">
        <f t="shared" si="20"/>
        <v>22.25</v>
      </c>
      <c r="F95" s="48">
        <f t="shared" si="21"/>
        <v>0.3501123596</v>
      </c>
      <c r="I95" s="29">
        <f t="shared" si="24"/>
        <v>0.35</v>
      </c>
      <c r="K95" s="48">
        <f t="shared" si="25"/>
        <v>18.02240491</v>
      </c>
      <c r="M95" s="48">
        <f t="shared" si="26"/>
        <v>11.71456319</v>
      </c>
      <c r="N95" s="48">
        <f t="shared" si="27"/>
        <v>6.307841719</v>
      </c>
    </row>
    <row r="96">
      <c r="A96" s="2" t="s">
        <v>110</v>
      </c>
      <c r="B96" s="29">
        <f t="array" ref="B96">average(index('Reference Tables'!C$77:C$98,match($A96,'Reference Tables'!$A$77:$A$98,0)))</f>
        <v>0.67</v>
      </c>
      <c r="C96" s="29">
        <f t="array" ref="C96">average(index('Reference Tables'!D$77:D$98,match($A96,'Reference Tables'!$A$77:$A$98,0)))</f>
        <v>6.06</v>
      </c>
      <c r="E96" s="48">
        <f t="shared" si="20"/>
        <v>6.73</v>
      </c>
      <c r="F96" s="48">
        <f t="shared" si="21"/>
        <v>0.9004457652</v>
      </c>
      <c r="K96" s="48">
        <f t="shared" si="25"/>
        <v>5.451271238</v>
      </c>
      <c r="L96" s="48">
        <f t="shared" ref="L96:L103" si="28">F96</f>
        <v>0.9004457652</v>
      </c>
      <c r="M96" s="48">
        <f t="shared" ref="M96:M103" si="29">K96*(1-L96)</f>
        <v>0.5426971366</v>
      </c>
      <c r="N96" s="48">
        <f t="shared" ref="N96:N103" si="30">K96*L96</f>
        <v>4.908574101</v>
      </c>
    </row>
    <row r="97">
      <c r="A97" s="2" t="s">
        <v>111</v>
      </c>
      <c r="B97" s="29">
        <f t="array" ref="B97">average(index('Reference Tables'!C$77:C$98,match($A97,'Reference Tables'!$A$77:$A$98,0)))</f>
        <v>5.99</v>
      </c>
      <c r="C97" s="29">
        <f t="array" ref="C97">average(index('Reference Tables'!D$77:D$98,match($A97,'Reference Tables'!$A$77:$A$98,0)))</f>
        <v>8.98</v>
      </c>
      <c r="E97" s="48">
        <f t="shared" si="20"/>
        <v>14.97</v>
      </c>
      <c r="F97" s="48">
        <f t="shared" si="21"/>
        <v>0.5998663995</v>
      </c>
      <c r="H97" s="1" t="s">
        <v>158</v>
      </c>
      <c r="K97" s="48">
        <f t="shared" si="25"/>
        <v>12.12563602</v>
      </c>
      <c r="L97" s="48">
        <f t="shared" si="28"/>
        <v>0.5998663995</v>
      </c>
      <c r="M97" s="48">
        <f t="shared" si="29"/>
        <v>4.851874401</v>
      </c>
      <c r="N97" s="48">
        <f t="shared" si="30"/>
        <v>7.273761622</v>
      </c>
    </row>
    <row r="98">
      <c r="A98" s="2" t="s">
        <v>112</v>
      </c>
      <c r="B98" s="29">
        <f t="array" ref="B98">average(index('Reference Tables'!C$77:C$98,match($A98,'Reference Tables'!$A$77:$A$98,0)))</f>
        <v>1.15</v>
      </c>
      <c r="C98" s="29">
        <f t="array" ref="C98">average(index('Reference Tables'!D$77:D$98,match($A98,'Reference Tables'!$A$77:$A$98,0)))</f>
        <v>10.33</v>
      </c>
      <c r="E98" s="48">
        <f t="shared" si="20"/>
        <v>11.48</v>
      </c>
      <c r="F98" s="48">
        <f t="shared" si="21"/>
        <v>0.899825784</v>
      </c>
      <c r="H98" s="3" t="s">
        <v>159</v>
      </c>
      <c r="K98" s="48">
        <f t="shared" si="25"/>
        <v>9.298750938</v>
      </c>
      <c r="L98" s="48">
        <f t="shared" si="28"/>
        <v>0.899825784</v>
      </c>
      <c r="M98" s="48">
        <f t="shared" si="29"/>
        <v>0.9314950853</v>
      </c>
      <c r="N98" s="48">
        <f t="shared" si="30"/>
        <v>8.367255853</v>
      </c>
    </row>
    <row r="99">
      <c r="A99" s="2" t="s">
        <v>113</v>
      </c>
      <c r="B99" s="29">
        <f t="array" ref="B99">average(index('Reference Tables'!C$77:C$98,match($A99,'Reference Tables'!$A$77:$A$98,0)))</f>
        <v>1</v>
      </c>
      <c r="C99" s="29">
        <f t="array" ref="C99">average(index('Reference Tables'!D$77:D$98,match($A99,'Reference Tables'!$A$77:$A$98,0)))</f>
        <v>9</v>
      </c>
      <c r="E99" s="48">
        <f t="shared" si="20"/>
        <v>10</v>
      </c>
      <c r="F99" s="48">
        <f t="shared" si="21"/>
        <v>0.9</v>
      </c>
      <c r="H99" s="53">
        <f>sum(H82:H86)/sum(E82:E86)</f>
        <v>0.8099957263</v>
      </c>
      <c r="K99" s="48">
        <f t="shared" si="25"/>
        <v>8.099957263</v>
      </c>
      <c r="L99" s="48">
        <f t="shared" si="28"/>
        <v>0.9</v>
      </c>
      <c r="M99" s="48">
        <f t="shared" si="29"/>
        <v>0.8099957263</v>
      </c>
      <c r="N99" s="48">
        <f t="shared" si="30"/>
        <v>7.289961537</v>
      </c>
    </row>
    <row r="100">
      <c r="A100" s="2" t="s">
        <v>114</v>
      </c>
      <c r="B100" s="29">
        <f t="array" ref="B100">average(index('Reference Tables'!C$77:C$98,match($A100,'Reference Tables'!$A$77:$A$98,0)))</f>
        <v>2.25</v>
      </c>
      <c r="C100" s="29">
        <f t="array" ref="C100">average(index('Reference Tables'!D$77:D$98,match($A100,'Reference Tables'!$A$77:$A$98,0)))</f>
        <v>9</v>
      </c>
      <c r="E100" s="48">
        <f t="shared" si="20"/>
        <v>11.25</v>
      </c>
      <c r="F100" s="48">
        <f t="shared" si="21"/>
        <v>0.8</v>
      </c>
      <c r="K100" s="48">
        <f t="shared" si="25"/>
        <v>9.112451921</v>
      </c>
      <c r="L100" s="48">
        <f t="shared" si="28"/>
        <v>0.8</v>
      </c>
      <c r="M100" s="48">
        <f t="shared" si="29"/>
        <v>1.822490384</v>
      </c>
      <c r="N100" s="48">
        <f t="shared" si="30"/>
        <v>7.289961537</v>
      </c>
    </row>
    <row r="101">
      <c r="A101" s="2" t="s">
        <v>115</v>
      </c>
      <c r="B101" s="29">
        <f t="array" ref="B101">average(index('Reference Tables'!C$77:C$98,match($A101,'Reference Tables'!$A$77:$A$98,0)))</f>
        <v>16.1</v>
      </c>
      <c r="C101" s="29">
        <f t="array" ref="C101">average(index('Reference Tables'!D$77:D$98,match($A101,'Reference Tables'!$A$77:$A$98,0)))</f>
        <v>10.73</v>
      </c>
      <c r="E101" s="48">
        <f t="shared" si="20"/>
        <v>26.83</v>
      </c>
      <c r="F101" s="48">
        <f t="shared" si="21"/>
        <v>0.3999254566</v>
      </c>
      <c r="K101" s="48">
        <f t="shared" si="25"/>
        <v>21.73218534</v>
      </c>
      <c r="L101" s="48">
        <f t="shared" si="28"/>
        <v>0.3999254566</v>
      </c>
      <c r="M101" s="48">
        <f t="shared" si="29"/>
        <v>13.04093119</v>
      </c>
      <c r="N101" s="48">
        <f t="shared" si="30"/>
        <v>8.691254143</v>
      </c>
    </row>
    <row r="102">
      <c r="A102" s="2" t="s">
        <v>116</v>
      </c>
      <c r="B102" s="29">
        <f t="array" ref="B102">average(index('Reference Tables'!C$77:C$98,match($A102,'Reference Tables'!$A$77:$A$98,0)))</f>
        <v>12.74</v>
      </c>
      <c r="C102" s="29">
        <f t="array" ref="C102">average(index('Reference Tables'!D$77:D$98,match($A102,'Reference Tables'!$A$77:$A$98,0)))</f>
        <v>10.43</v>
      </c>
      <c r="E102" s="48">
        <f t="shared" si="20"/>
        <v>23.17</v>
      </c>
      <c r="F102" s="48">
        <f t="shared" si="21"/>
        <v>0.4501510574</v>
      </c>
      <c r="K102" s="48">
        <f t="shared" si="25"/>
        <v>18.76760098</v>
      </c>
      <c r="L102" s="48">
        <f t="shared" si="28"/>
        <v>0.4501510574</v>
      </c>
      <c r="M102" s="48">
        <f t="shared" si="29"/>
        <v>10.31934555</v>
      </c>
      <c r="N102" s="48">
        <f t="shared" si="30"/>
        <v>8.448255425</v>
      </c>
    </row>
    <row r="103">
      <c r="A103" s="2" t="s">
        <v>117</v>
      </c>
      <c r="B103" s="29">
        <f t="array" ref="B103">average(index('Reference Tables'!C$77:C$98,match($A103,'Reference Tables'!$A$77:$A$98,0)))</f>
        <v>17.82</v>
      </c>
      <c r="C103" s="29">
        <f t="array" ref="C103">average(index('Reference Tables'!D$77:D$98,match($A103,'Reference Tables'!$A$77:$A$98,0)))</f>
        <v>11.88</v>
      </c>
      <c r="E103" s="48">
        <f t="shared" si="20"/>
        <v>29.7</v>
      </c>
      <c r="F103" s="48">
        <f t="shared" si="21"/>
        <v>0.4</v>
      </c>
      <c r="K103" s="48">
        <f t="shared" si="25"/>
        <v>24.05687307</v>
      </c>
      <c r="L103" s="48">
        <f t="shared" si="28"/>
        <v>0.4</v>
      </c>
      <c r="M103" s="48">
        <f t="shared" si="29"/>
        <v>14.43412384</v>
      </c>
      <c r="N103" s="48">
        <f t="shared" si="30"/>
        <v>9.622749228</v>
      </c>
    </row>
    <row r="106">
      <c r="A106" s="42" t="s">
        <v>160</v>
      </c>
    </row>
    <row r="107">
      <c r="B107" s="2" t="s">
        <v>161</v>
      </c>
    </row>
    <row r="108">
      <c r="A108" s="2" t="s">
        <v>162</v>
      </c>
      <c r="B108" s="29">
        <f>(1/'Reference Tables'!C105)/'Reference Tables'!C106</f>
        <v>0.1673360107</v>
      </c>
    </row>
  </sheetData>
  <dataValidations>
    <dataValidation type="list" allowBlank="1" sqref="B19">
      <formula1>"Average,Best"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11" width="8.88"/>
    <col customWidth="1" min="12" max="12" width="6.88"/>
    <col customWidth="1" min="13" max="14" width="8.88"/>
    <col customWidth="1" min="15" max="16" width="6.13"/>
    <col customWidth="1" min="17" max="17" width="8.88"/>
  </cols>
  <sheetData>
    <row r="1">
      <c r="B1" s="3"/>
      <c r="E1" s="1"/>
      <c r="F1" s="1"/>
      <c r="G1" s="1"/>
      <c r="H1" s="1"/>
      <c r="M1" s="1"/>
    </row>
    <row r="2">
      <c r="A2" s="54" t="s">
        <v>163</v>
      </c>
      <c r="B2" s="3"/>
      <c r="E2" s="55"/>
      <c r="F2" s="55"/>
      <c r="G2" s="55" t="s">
        <v>164</v>
      </c>
      <c r="H2" s="1"/>
      <c r="M2" s="1"/>
    </row>
    <row r="3">
      <c r="A3" s="56" t="s">
        <v>165</v>
      </c>
      <c r="D3" s="1"/>
      <c r="E3" s="57"/>
      <c r="F3" s="57"/>
      <c r="G3" s="57" t="s">
        <v>166</v>
      </c>
      <c r="H3" s="1"/>
      <c r="M3" s="1"/>
    </row>
    <row r="4">
      <c r="A4" s="58" t="s">
        <v>167</v>
      </c>
      <c r="D4" s="1"/>
      <c r="E4" s="57"/>
      <c r="F4" s="57"/>
      <c r="G4" s="57" t="s">
        <v>168</v>
      </c>
      <c r="H4" s="1"/>
      <c r="M4" s="1"/>
    </row>
    <row r="5">
      <c r="A5" s="59" t="s">
        <v>169</v>
      </c>
      <c r="D5" s="1"/>
      <c r="E5" s="2"/>
      <c r="F5" s="2"/>
      <c r="G5" s="2" t="s">
        <v>170</v>
      </c>
      <c r="H5" s="1"/>
      <c r="M5" s="1"/>
    </row>
    <row r="6">
      <c r="A6" s="60" t="s">
        <v>171</v>
      </c>
      <c r="D6" s="1"/>
      <c r="E6" s="57"/>
      <c r="F6" s="57"/>
      <c r="G6" s="57" t="s">
        <v>172</v>
      </c>
      <c r="H6" s="1"/>
      <c r="M6" s="1"/>
    </row>
    <row r="7">
      <c r="D7" s="1"/>
      <c r="E7" s="1"/>
      <c r="F7" s="1"/>
      <c r="G7" s="1"/>
      <c r="H7" s="1"/>
      <c r="M7" s="1"/>
    </row>
    <row r="8">
      <c r="A8" s="1" t="s">
        <v>173</v>
      </c>
      <c r="D8" s="4" t="s">
        <v>174</v>
      </c>
      <c r="E8" s="61"/>
      <c r="F8" s="61"/>
      <c r="G8" s="61"/>
      <c r="H8" s="4" t="s">
        <v>175</v>
      </c>
      <c r="I8" s="62"/>
      <c r="J8" s="5"/>
      <c r="K8" s="5"/>
      <c r="L8" s="6"/>
      <c r="M8" s="4" t="s">
        <v>176</v>
      </c>
      <c r="N8" s="62"/>
      <c r="O8" s="5"/>
      <c r="P8" s="5"/>
      <c r="Q8" s="6"/>
      <c r="S8" s="1"/>
    </row>
    <row r="9">
      <c r="B9" s="2" t="s">
        <v>177</v>
      </c>
      <c r="C9" s="2" t="s">
        <v>178</v>
      </c>
      <c r="D9" s="15" t="s">
        <v>179</v>
      </c>
      <c r="E9" s="2" t="s">
        <v>180</v>
      </c>
      <c r="F9" s="2" t="s">
        <v>181</v>
      </c>
      <c r="G9" s="2" t="s">
        <v>182</v>
      </c>
      <c r="H9" s="15" t="s">
        <v>183</v>
      </c>
      <c r="I9" s="2" t="s">
        <v>184</v>
      </c>
      <c r="J9" s="2" t="s">
        <v>185</v>
      </c>
      <c r="K9" s="2" t="s">
        <v>186</v>
      </c>
      <c r="L9" s="16" t="s">
        <v>187</v>
      </c>
      <c r="M9" s="15" t="s">
        <v>188</v>
      </c>
      <c r="N9" s="2" t="s">
        <v>189</v>
      </c>
      <c r="O9" s="2" t="s">
        <v>190</v>
      </c>
      <c r="P9" s="2" t="s">
        <v>191</v>
      </c>
      <c r="Q9" s="16" t="s">
        <v>187</v>
      </c>
    </row>
    <row r="10">
      <c r="A10" s="52"/>
      <c r="B10" s="21"/>
      <c r="C10" s="52"/>
      <c r="D10" s="20"/>
      <c r="E10" s="21"/>
      <c r="F10" s="21"/>
      <c r="G10" s="21"/>
      <c r="H10" s="15"/>
      <c r="I10" s="21"/>
      <c r="J10" s="21"/>
      <c r="K10" s="2" t="s">
        <v>192</v>
      </c>
      <c r="L10" s="22"/>
      <c r="M10" s="21"/>
      <c r="N10" s="21"/>
      <c r="O10" s="21"/>
      <c r="P10" s="21"/>
      <c r="Q10" s="16"/>
      <c r="R10" s="52"/>
      <c r="S10" s="21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</row>
    <row r="11">
      <c r="A11" s="2" t="s">
        <v>29</v>
      </c>
      <c r="B11" s="2"/>
      <c r="D11" s="63">
        <f>Calculations!J32</f>
        <v>0.2859928014</v>
      </c>
      <c r="E11" s="64">
        <f>Calculations!H22</f>
        <v>20</v>
      </c>
      <c r="F11" s="64">
        <f>Calculations!B22</f>
        <v>84</v>
      </c>
      <c r="G11" s="17" t="s">
        <v>193</v>
      </c>
      <c r="H11" s="65">
        <f>Calculations!E32/1000/24</f>
        <v>0.002547123016</v>
      </c>
      <c r="I11" s="66">
        <f>Calculations!G32/1000/24</f>
        <v>0.1884920635</v>
      </c>
      <c r="J11" s="67">
        <f>Calculations!F57/1000/24</f>
        <v>0.0001074481481</v>
      </c>
      <c r="K11" s="68">
        <f>Calculations!I22/24</f>
        <v>3.529166667</v>
      </c>
      <c r="L11" s="5"/>
      <c r="M11" s="69">
        <f>Calculations!F32/1000/24</f>
        <v>0.001852678571</v>
      </c>
      <c r="N11" s="70">
        <f t="shared" ref="N11:N36" si="1">0-Q11-M11+J11+I11+H11</f>
        <v>0.1876401862</v>
      </c>
      <c r="O11" s="5"/>
      <c r="P11" s="5"/>
      <c r="Q11" s="71">
        <f>Calculations!C32/1000/24</f>
        <v>0.001653769841</v>
      </c>
    </row>
    <row r="12">
      <c r="A12" s="2" t="s">
        <v>31</v>
      </c>
      <c r="B12" s="2"/>
      <c r="D12" s="63">
        <f>Calculations!J33</f>
        <v>0.3834196891</v>
      </c>
      <c r="E12" s="64">
        <f>Calculations!H23</f>
        <v>12</v>
      </c>
      <c r="F12" s="64">
        <f>Calculations!B23</f>
        <v>90</v>
      </c>
      <c r="G12" s="17" t="s">
        <v>193</v>
      </c>
      <c r="H12" s="69">
        <f>Calculations!E33/1000/24</f>
        <v>0.0005277777778</v>
      </c>
      <c r="I12" s="70">
        <f>Calculations!G32/1000/24</f>
        <v>0.1884920635</v>
      </c>
      <c r="J12" s="72">
        <f>Calculations!F58/1000/24</f>
        <v>0.00005787766667</v>
      </c>
      <c r="K12" s="48">
        <f>Calculations!I23/24</f>
        <v>1.5375</v>
      </c>
      <c r="M12" s="69">
        <f>Calculations!F33/1000/24</f>
        <v>0.0003842592593</v>
      </c>
      <c r="N12" s="70">
        <f t="shared" si="1"/>
        <v>0.1883807282</v>
      </c>
      <c r="Q12" s="73">
        <f>Calculations!C33/1000/24</f>
        <v>0.0003127314815</v>
      </c>
    </row>
    <row r="13">
      <c r="A13" s="2" t="s">
        <v>37</v>
      </c>
      <c r="B13" s="2"/>
      <c r="D13" s="63">
        <f>Calculations!J34</f>
        <v>0.9298245614</v>
      </c>
      <c r="E13" s="64">
        <f>Calculations!H24</f>
        <v>16</v>
      </c>
      <c r="F13" s="64">
        <f>Calculations!B24</f>
        <v>30</v>
      </c>
      <c r="G13" s="17" t="s">
        <v>193</v>
      </c>
      <c r="H13" s="69">
        <f>Calculations!E34/1000/24</f>
        <v>0.0004097222222</v>
      </c>
      <c r="I13" s="70">
        <f>Calculations!G33/1000/24</f>
        <v>0.0600462963</v>
      </c>
      <c r="J13" s="72">
        <f>Calculations!F59/1000/24</f>
        <v>0.00003435133333</v>
      </c>
      <c r="K13" s="48">
        <f>Calculations!I24/24</f>
        <v>0.7</v>
      </c>
      <c r="M13" s="69">
        <f>Calculations!F34/1000/24</f>
        <v>0.0002986111111</v>
      </c>
      <c r="N13" s="70">
        <f t="shared" si="1"/>
        <v>0.05991467541</v>
      </c>
      <c r="Q13" s="73">
        <f>Calculations!C34/1000/24</f>
        <v>0.0002770833333</v>
      </c>
    </row>
    <row r="14">
      <c r="A14" s="2" t="s">
        <v>32</v>
      </c>
      <c r="B14" s="2"/>
      <c r="D14" s="63">
        <f>Calculations!J35</f>
        <v>0.6105941303</v>
      </c>
      <c r="E14" s="64">
        <f>Calculations!H25</f>
        <v>14</v>
      </c>
      <c r="F14" s="64">
        <f>Calculations!B25</f>
        <v>105</v>
      </c>
      <c r="G14" s="17" t="s">
        <v>193</v>
      </c>
      <c r="H14" s="69">
        <f>Calculations!E35/1000/24</f>
        <v>0.001662698413</v>
      </c>
      <c r="I14" s="70">
        <f>Calculations!G34/1000/24</f>
        <v>0.07458333333</v>
      </c>
      <c r="J14" s="72">
        <f>Calculations!F60/1000/24</f>
        <v>0.00008804333333</v>
      </c>
      <c r="K14" s="48">
        <f>Calculations!I25/24</f>
        <v>1.779166667</v>
      </c>
      <c r="M14" s="69">
        <f>Calculations!F35/1000/24</f>
        <v>0.00121031746</v>
      </c>
      <c r="N14" s="70">
        <f t="shared" si="1"/>
        <v>0.07401502746</v>
      </c>
      <c r="Q14" s="73">
        <f>Calculations!C35/1000/24</f>
        <v>0.001108730159</v>
      </c>
    </row>
    <row r="15">
      <c r="A15" s="2" t="s">
        <v>39</v>
      </c>
      <c r="B15" s="2" t="s">
        <v>37</v>
      </c>
      <c r="C15" s="49">
        <f t="shared" ref="C15:C32" si="2">Q15/index(Q$11:Q$32, match(B15, A$11:A$32, 0))</f>
        <v>2.92714545</v>
      </c>
      <c r="D15" s="63">
        <f>Calculations!J36</f>
        <v>0.5036905816</v>
      </c>
      <c r="E15" s="17">
        <f>Calculations!D67</f>
        <v>12</v>
      </c>
      <c r="F15" s="64">
        <f>Calculations!B26</f>
        <v>87</v>
      </c>
      <c r="G15" s="17" t="s">
        <v>193</v>
      </c>
      <c r="H15" s="69">
        <f>Calculations!E36/1000/24</f>
        <v>0.001218869732</v>
      </c>
      <c r="I15" s="70">
        <f>Calculations!G35/1000/24</f>
        <v>0.1695634921</v>
      </c>
      <c r="J15" s="74">
        <f t="array" ref="J15">index(J$11:J$36,match($B15,$A$11:$A$36, 0))*$C15</f>
        <v>0.0001005513491</v>
      </c>
      <c r="K15" s="48">
        <f>Calculations!I26/24</f>
        <v>1.608333333</v>
      </c>
      <c r="M15" s="69">
        <f>Calculations!F36/1000/24</f>
        <v>0.0008860153257</v>
      </c>
      <c r="N15" s="70">
        <f t="shared" si="1"/>
        <v>0.1691858346</v>
      </c>
      <c r="Q15" s="73">
        <f>Calculations!C36/1000/24</f>
        <v>0.0008110632184</v>
      </c>
    </row>
    <row r="16">
      <c r="A16" s="2" t="s">
        <v>33</v>
      </c>
      <c r="B16" s="2" t="s">
        <v>32</v>
      </c>
      <c r="C16" s="49">
        <f t="shared" si="2"/>
        <v>1.141502567</v>
      </c>
      <c r="D16" s="30">
        <f>Calculations!B67</f>
        <v>0.45</v>
      </c>
      <c r="E16" s="17">
        <f>Calculations!D68</f>
        <v>12</v>
      </c>
      <c r="F16" s="75">
        <f t="array" ref="F16">INDEX('Reference Tables'!B$77:B$98, MATCH(A16,'Reference Tables'!A$77:A$98, 0))</f>
        <v>85</v>
      </c>
      <c r="G16" s="17" t="s">
        <v>193</v>
      </c>
      <c r="H16" s="76">
        <f t="shared" ref="H16:J16" si="3">index(H$11:H$36,match($B16,$A$11:$A$36, 0))*$C16</f>
        <v>0.001897974506</v>
      </c>
      <c r="I16" s="74">
        <f t="shared" si="3"/>
        <v>0.08513706646</v>
      </c>
      <c r="J16" s="74">
        <f t="shared" si="3"/>
        <v>0.000100501691</v>
      </c>
      <c r="K16" s="48">
        <f>Calculations!E68/24</f>
        <v>1.17</v>
      </c>
      <c r="L16" s="31"/>
      <c r="M16" s="76">
        <f t="shared" ref="M16:M32" si="5">index(M$11:M$36,match($B16,$A$11:$A$36, 0))*$C16</f>
        <v>0.001381580488</v>
      </c>
      <c r="N16" s="70">
        <f t="shared" si="1"/>
        <v>0.08448834385</v>
      </c>
      <c r="Q16" s="73">
        <f>Calculations!K87/1000/24</f>
        <v>0.001265618322</v>
      </c>
    </row>
    <row r="17">
      <c r="A17" s="2" t="s">
        <v>34</v>
      </c>
      <c r="B17" s="2" t="s">
        <v>31</v>
      </c>
      <c r="C17" s="49">
        <f t="shared" si="2"/>
        <v>2.429267716</v>
      </c>
      <c r="D17" s="30">
        <f t="array" ref="D17">average(index('Reference Tables'!$P$8:$Q$21,match(A17,'Reference Tables'!$A$8:$A$21,0)))/100</f>
        <v>0.25</v>
      </c>
      <c r="E17" s="17">
        <f>Calculations!D69</f>
        <v>12</v>
      </c>
      <c r="F17" s="17">
        <f>Calculations!F69</f>
        <v>35</v>
      </c>
      <c r="G17" s="17" t="s">
        <v>193</v>
      </c>
      <c r="H17" s="76">
        <f t="shared" ref="H17:J17" si="4">index(H$11:H$36,match($B17,$A$11:$A$36, 0))*$C17</f>
        <v>0.001282113517</v>
      </c>
      <c r="I17" s="74">
        <f t="shared" si="4"/>
        <v>0.4578976845</v>
      </c>
      <c r="J17" s="74">
        <f t="shared" si="4"/>
        <v>0.0001406003471</v>
      </c>
      <c r="K17" s="48">
        <f>Calculations!E69/24</f>
        <v>1.125</v>
      </c>
      <c r="L17" s="31"/>
      <c r="M17" s="76">
        <f t="shared" si="5"/>
        <v>0.000933468613</v>
      </c>
      <c r="N17" s="70">
        <f t="shared" si="1"/>
        <v>0.4576272213</v>
      </c>
      <c r="Q17" s="73">
        <f>Calculations!K88/1000/24</f>
        <v>0.0007597084916</v>
      </c>
    </row>
    <row r="18">
      <c r="A18" s="2" t="s">
        <v>35</v>
      </c>
      <c r="B18" s="2" t="s">
        <v>29</v>
      </c>
      <c r="C18" s="49">
        <f t="shared" si="2"/>
        <v>0.6169281187</v>
      </c>
      <c r="D18" s="30">
        <f t="array" ref="D18">average(index('Reference Tables'!$P$8:$Q$21,match(A18,'Reference Tables'!$A$8:$A$21,0)))/100</f>
        <v>0.3</v>
      </c>
      <c r="E18" s="17">
        <f>Calculations!D70</f>
        <v>12</v>
      </c>
      <c r="F18" s="17">
        <f>Calculations!F70</f>
        <v>45</v>
      </c>
      <c r="G18" s="17" t="s">
        <v>193</v>
      </c>
      <c r="H18" s="76">
        <f t="shared" ref="H18:J18" si="6">index(H$11:H$36,match($B18,$A$11:$A$36, 0))*$C18</f>
        <v>0.00157139181</v>
      </c>
      <c r="I18" s="74">
        <f t="shared" si="6"/>
        <v>0.1162860541</v>
      </c>
      <c r="J18" s="74">
        <f t="shared" si="6"/>
        <v>0.00006628778389</v>
      </c>
      <c r="K18" s="48">
        <f>Calculations!E70/24</f>
        <v>1.395</v>
      </c>
      <c r="L18" s="31"/>
      <c r="M18" s="76">
        <f t="shared" si="5"/>
        <v>0.001142969506</v>
      </c>
      <c r="N18" s="70">
        <f t="shared" si="1"/>
        <v>0.1157605071</v>
      </c>
      <c r="Q18" s="73">
        <f>Calculations!K89/1000/24</f>
        <v>0.001020257117</v>
      </c>
    </row>
    <row r="19">
      <c r="A19" s="2" t="s">
        <v>36</v>
      </c>
      <c r="B19" s="2" t="s">
        <v>31</v>
      </c>
      <c r="C19" s="49">
        <f t="shared" si="2"/>
        <v>2.697987245</v>
      </c>
      <c r="D19" s="30">
        <f t="array" ref="D19">average(index('Reference Tables'!$P$8:$Q$21,match(A19,'Reference Tables'!$A$8:$A$21,0)))/100</f>
        <v>0.4</v>
      </c>
      <c r="E19" s="17">
        <f>Calculations!D71</f>
        <v>18</v>
      </c>
      <c r="F19" s="17">
        <f>Calculations!F71</f>
        <v>28</v>
      </c>
      <c r="G19" s="17" t="s">
        <v>193</v>
      </c>
      <c r="H19" s="76">
        <f t="shared" ref="H19:J19" si="7">index(H$11:H$36,match($B19,$A$11:$A$36, 0))*$C19</f>
        <v>0.001423937713</v>
      </c>
      <c r="I19" s="74">
        <f t="shared" si="7"/>
        <v>0.5085491831</v>
      </c>
      <c r="J19" s="74">
        <f t="shared" si="7"/>
        <v>0.0001561532065</v>
      </c>
      <c r="K19" s="48">
        <f>Calculations!E71/24</f>
        <v>1.0125</v>
      </c>
      <c r="L19" s="31"/>
      <c r="M19" s="76">
        <f t="shared" si="5"/>
        <v>0.00103672658</v>
      </c>
      <c r="N19" s="70">
        <f t="shared" si="1"/>
        <v>0.5082488019</v>
      </c>
      <c r="Q19" s="73">
        <f>Calculations!K90/1000/24</f>
        <v>0.0008437455482</v>
      </c>
    </row>
    <row r="20">
      <c r="A20" s="2" t="s">
        <v>38</v>
      </c>
      <c r="B20" s="2" t="s">
        <v>37</v>
      </c>
      <c r="C20" s="49">
        <f t="shared" si="2"/>
        <v>0.8891682409</v>
      </c>
      <c r="D20" s="30">
        <f t="array" ref="D20">average(index('Reference Tables'!$P$8:$Q$21,match(A20,'Reference Tables'!$A$8:$A$21,0)))/100</f>
        <v>0.9</v>
      </c>
      <c r="E20" s="17">
        <f>Calculations!D72</f>
        <v>16</v>
      </c>
      <c r="F20" s="75">
        <f t="array" ref="F20">INDEX('Reference Tables'!B$77:B$98, MATCH(A20,'Reference Tables'!A$77:A$98, 0))</f>
        <v>30</v>
      </c>
      <c r="G20" s="17" t="s">
        <v>193</v>
      </c>
      <c r="H20" s="76">
        <f t="shared" ref="H20:J20" si="8">index(H$11:H$36,match($B20,$A$11:$A$36, 0))*$C20</f>
        <v>0.0003643119876</v>
      </c>
      <c r="I20" s="74">
        <f t="shared" si="8"/>
        <v>0.05339125965</v>
      </c>
      <c r="J20" s="74">
        <f t="shared" si="8"/>
        <v>0.00003054411463</v>
      </c>
      <c r="K20" s="48">
        <f>Calculations!E72/24</f>
        <v>0.72</v>
      </c>
      <c r="L20" s="31"/>
      <c r="M20" s="76">
        <f t="shared" si="5"/>
        <v>0.0002655155164</v>
      </c>
      <c r="N20" s="70">
        <f t="shared" si="1"/>
        <v>0.05327422654</v>
      </c>
      <c r="Q20" s="73">
        <f>Calculations!K91/1000/24</f>
        <v>0.0002463737001</v>
      </c>
    </row>
    <row r="21">
      <c r="A21" s="2" t="s">
        <v>40</v>
      </c>
      <c r="B21" s="2" t="s">
        <v>37</v>
      </c>
      <c r="C21" s="49">
        <f t="shared" si="2"/>
        <v>1.311827665</v>
      </c>
      <c r="D21" s="30">
        <f t="array" ref="D21">average(index('Reference Tables'!$P$8:$Q$21,match(A21,'Reference Tables'!$A$8:$A$21,0)))/100</f>
        <v>0.6</v>
      </c>
      <c r="E21" s="17">
        <f>Calculations!D73</f>
        <v>16</v>
      </c>
      <c r="F21" s="75">
        <f t="array" ref="F21">INDEX('Reference Tables'!B$77:B$98, MATCH(A21,'Reference Tables'!A$77:A$98, 0))</f>
        <v>45</v>
      </c>
      <c r="G21" s="17" t="s">
        <v>193</v>
      </c>
      <c r="H21" s="76">
        <f t="shared" ref="H21:J21" si="9">index(H$11:H$36,match($B21,$A$11:$A$36, 0))*$C21</f>
        <v>0.0005374849461</v>
      </c>
      <c r="I21" s="74">
        <f t="shared" si="9"/>
        <v>0.07877039266</v>
      </c>
      <c r="J21" s="74">
        <f t="shared" si="9"/>
        <v>0.0000450630294</v>
      </c>
      <c r="K21" s="48">
        <f>Calculations!E73/24</f>
        <v>0.72</v>
      </c>
      <c r="L21" s="31"/>
      <c r="M21" s="76">
        <f t="shared" si="5"/>
        <v>0.0003917263166</v>
      </c>
      <c r="N21" s="70">
        <f t="shared" si="1"/>
        <v>0.07859772874</v>
      </c>
      <c r="Q21" s="73">
        <f>Calculations!K92/1000/24</f>
        <v>0.0003634855822</v>
      </c>
    </row>
    <row r="22">
      <c r="A22" s="2" t="s">
        <v>41</v>
      </c>
      <c r="B22" s="2" t="s">
        <v>32</v>
      </c>
      <c r="C22" s="49">
        <f t="shared" si="2"/>
        <v>0.334840753</v>
      </c>
      <c r="D22" s="30">
        <f t="array" ref="D22">average(index('Reference Tables'!$P$8:$Q$21,match(A22,'Reference Tables'!$A$8:$A$21,0)))/100</f>
        <v>0.5</v>
      </c>
      <c r="E22" s="17">
        <f>Calculations!D74</f>
        <v>16</v>
      </c>
      <c r="F22" s="75">
        <f t="array" ref="F22">INDEX('Reference Tables'!B$77:B$98, MATCH(A22,'Reference Tables'!A$77:A$98, 0))</f>
        <v>25</v>
      </c>
      <c r="G22" s="17" t="s">
        <v>193</v>
      </c>
      <c r="H22" s="76">
        <f t="shared" ref="H22:J22" si="10">index(H$11:H$36,match($B22,$A$11:$A$36, 0))*$C22</f>
        <v>0.0005567391885</v>
      </c>
      <c r="I22" s="74">
        <f t="shared" si="10"/>
        <v>0.02497353949</v>
      </c>
      <c r="J22" s="74">
        <f t="shared" si="10"/>
        <v>0.00002948049603</v>
      </c>
      <c r="K22" s="48">
        <f>Calculations!E74/24</f>
        <v>0.72</v>
      </c>
      <c r="L22" s="31"/>
      <c r="M22" s="76">
        <f t="shared" si="5"/>
        <v>0.0004052636098</v>
      </c>
      <c r="N22" s="70">
        <f t="shared" si="1"/>
        <v>0.02478324753</v>
      </c>
      <c r="Q22" s="73">
        <f>Calculations!K93/1000/24</f>
        <v>0.0003712480412</v>
      </c>
    </row>
    <row r="23">
      <c r="A23" s="2" t="s">
        <v>42</v>
      </c>
      <c r="B23" s="2" t="s">
        <v>32</v>
      </c>
      <c r="C23" s="49">
        <f t="shared" si="2"/>
        <v>0.3044006845</v>
      </c>
      <c r="D23" s="30">
        <f t="array" ref="D23">average(index('Reference Tables'!$P$8:$Q$21,match(A23,'Reference Tables'!$A$8:$A$21,0)))/100</f>
        <v>0.6</v>
      </c>
      <c r="E23" s="17">
        <f>Calculations!D75</f>
        <v>16</v>
      </c>
      <c r="F23" s="75">
        <f t="array" ref="F23">INDEX('Reference Tables'!B$77:B$98, MATCH(A23,'Reference Tables'!A$77:A$98, 0))</f>
        <v>38</v>
      </c>
      <c r="G23" s="17" t="s">
        <v>193</v>
      </c>
      <c r="H23" s="76">
        <f t="shared" ref="H23:J23" si="11">index(H$11:H$36,match($B23,$A$11:$A$36, 0))*$C23</f>
        <v>0.000506126535</v>
      </c>
      <c r="I23" s="74">
        <f t="shared" si="11"/>
        <v>0.02270321772</v>
      </c>
      <c r="J23" s="74">
        <f t="shared" si="11"/>
        <v>0.00002680045094</v>
      </c>
      <c r="K23" s="48">
        <f>Calculations!E75/24</f>
        <v>0.72</v>
      </c>
      <c r="L23" s="31"/>
      <c r="M23" s="76">
        <f t="shared" si="5"/>
        <v>0.0003684214634</v>
      </c>
      <c r="N23" s="70">
        <f t="shared" si="1"/>
        <v>0.02253022503</v>
      </c>
      <c r="Q23" s="73">
        <f>Calculations!K94/1000/24</f>
        <v>0.0003374982193</v>
      </c>
    </row>
    <row r="24">
      <c r="A24" s="2" t="s">
        <v>43</v>
      </c>
      <c r="B24" s="2" t="s">
        <v>39</v>
      </c>
      <c r="C24" s="49">
        <f t="shared" si="2"/>
        <v>0.9258631398</v>
      </c>
      <c r="D24" s="30">
        <f t="array" ref="D24">average(index('Reference Tables'!$P$8:$Q$21,match(A24,'Reference Tables'!$A$8:$A$21,0)))/100</f>
        <v>0.35</v>
      </c>
      <c r="E24" s="17">
        <f>Calculations!D76</f>
        <v>12</v>
      </c>
      <c r="F24" s="17">
        <f>Calculations!F76</f>
        <v>60</v>
      </c>
      <c r="G24" s="17" t="s">
        <v>193</v>
      </c>
      <c r="H24" s="76">
        <f t="shared" ref="H24:J24" si="12">index(H$11:H$36,match($B24,$A$11:$A$36, 0))*$C24</f>
        <v>0.001128506557</v>
      </c>
      <c r="I24" s="74">
        <f t="shared" si="12"/>
        <v>0.1569925872</v>
      </c>
      <c r="J24" s="74">
        <f t="shared" si="12"/>
        <v>0.00009309678775</v>
      </c>
      <c r="K24" s="48">
        <f>Calculations!E76/24</f>
        <v>0.9</v>
      </c>
      <c r="L24" s="31"/>
      <c r="M24" s="76">
        <f t="shared" si="5"/>
        <v>0.0008203289313</v>
      </c>
      <c r="N24" s="70">
        <f t="shared" si="1"/>
        <v>0.156642928</v>
      </c>
      <c r="Q24" s="73">
        <f>Calculations!K95/1000/24</f>
        <v>0.0007509335379</v>
      </c>
    </row>
    <row r="25">
      <c r="A25" s="2" t="s">
        <v>110</v>
      </c>
      <c r="B25" s="2" t="s">
        <v>40</v>
      </c>
      <c r="C25" s="49">
        <f t="shared" si="2"/>
        <v>0.6248839369</v>
      </c>
      <c r="D25" s="63">
        <f>Calculations!L96</f>
        <v>0.9004457652</v>
      </c>
      <c r="E25" s="77">
        <f t="shared" ref="E25:E32" si="14">index(E$11:E$36,match($B25,$A$11:$A$36, 0))</f>
        <v>16</v>
      </c>
      <c r="F25" s="75">
        <f t="array" ref="F25">INDEX('Reference Tables'!B$77:B$98, MATCH(A25,'Reference Tables'!A$77:A$98, 0))</f>
        <v>85</v>
      </c>
      <c r="G25" s="17" t="s">
        <v>193</v>
      </c>
      <c r="H25" s="76">
        <f t="shared" ref="H25:J25" si="13">index(H$11:H$36,match($B25,$A$11:$A$36, 0))*$C25</f>
        <v>0.0003358657091</v>
      </c>
      <c r="I25" s="74">
        <f t="shared" si="13"/>
        <v>0.04922235308</v>
      </c>
      <c r="J25" s="74">
        <f t="shared" si="13"/>
        <v>0.00002815916322</v>
      </c>
      <c r="K25" s="78">
        <f t="shared" ref="K25:K32" si="16">index(K$11:K$36,match($B25,$A$11:$A$36, 0))</f>
        <v>0.72</v>
      </c>
      <c r="L25" s="31"/>
      <c r="M25" s="76">
        <f t="shared" si="5"/>
        <v>0.0002447834829</v>
      </c>
      <c r="N25" s="70">
        <f t="shared" si="1"/>
        <v>0.04911445816</v>
      </c>
      <c r="Q25" s="73">
        <f>Calculations!K96/1000/24</f>
        <v>0.0002271363016</v>
      </c>
    </row>
    <row r="26">
      <c r="A26" s="2" t="s">
        <v>111</v>
      </c>
      <c r="B26" s="2" t="s">
        <v>32</v>
      </c>
      <c r="C26" s="49">
        <f t="shared" si="2"/>
        <v>0.4556878248</v>
      </c>
      <c r="D26" s="63">
        <f>Calculations!L97</f>
        <v>0.5998663995</v>
      </c>
      <c r="E26" s="79">
        <f t="shared" si="14"/>
        <v>14</v>
      </c>
      <c r="F26" s="75">
        <f t="array" ref="F26">INDEX('Reference Tables'!B$77:B$98, MATCH(A26,'Reference Tables'!A$77:A$98, 0))</f>
        <v>75</v>
      </c>
      <c r="G26" s="17" t="s">
        <v>193</v>
      </c>
      <c r="H26" s="76">
        <f t="shared" ref="H26:J26" si="15">index(H$11:H$36,match($B26,$A$11:$A$36, 0))*$C26</f>
        <v>0.0007576714229</v>
      </c>
      <c r="I26" s="74">
        <f t="shared" si="15"/>
        <v>0.03398671693</v>
      </c>
      <c r="J26" s="74">
        <f t="shared" si="15"/>
        <v>0.00004012027505</v>
      </c>
      <c r="K26" s="78">
        <f t="shared" si="16"/>
        <v>1.779166667</v>
      </c>
      <c r="L26" s="31"/>
      <c r="M26" s="76">
        <f t="shared" si="5"/>
        <v>0.0005515269308</v>
      </c>
      <c r="N26" s="70">
        <f t="shared" si="1"/>
        <v>0.03372774686</v>
      </c>
      <c r="Q26" s="73">
        <f>Calculations!K97/1000/24</f>
        <v>0.0005052348343</v>
      </c>
    </row>
    <row r="27">
      <c r="A27" s="2" t="s">
        <v>112</v>
      </c>
      <c r="B27" s="2" t="s">
        <v>40</v>
      </c>
      <c r="C27" s="49">
        <f t="shared" si="2"/>
        <v>1.065923863</v>
      </c>
      <c r="D27" s="63">
        <f>Calculations!L98</f>
        <v>0.899825784</v>
      </c>
      <c r="E27" s="77">
        <f t="shared" si="14"/>
        <v>16</v>
      </c>
      <c r="F27" s="75">
        <f t="array" ref="F27">INDEX('Reference Tables'!B$77:B$98, MATCH(A27,'Reference Tables'!A$77:A$98, 0))</f>
        <v>75</v>
      </c>
      <c r="G27" s="17" t="s">
        <v>193</v>
      </c>
      <c r="H27" s="76">
        <f t="shared" ref="H27:J27" si="17">index(H$11:H$36,match($B27,$A$11:$A$36, 0))*$C27</f>
        <v>0.0005729180298</v>
      </c>
      <c r="I27" s="74">
        <f t="shared" si="17"/>
        <v>0.0839632412</v>
      </c>
      <c r="J27" s="74">
        <f t="shared" si="17"/>
        <v>0.00004803375835</v>
      </c>
      <c r="K27" s="78">
        <f t="shared" si="16"/>
        <v>0.72</v>
      </c>
      <c r="L27" s="31"/>
      <c r="M27" s="76">
        <f t="shared" si="5"/>
        <v>0.0004175504285</v>
      </c>
      <c r="N27" s="70">
        <f t="shared" si="1"/>
        <v>0.08377919461</v>
      </c>
      <c r="Q27" s="73">
        <f>Calculations!K98/1000/24</f>
        <v>0.0003874479557</v>
      </c>
    </row>
    <row r="28">
      <c r="A28" s="2" t="s">
        <v>113</v>
      </c>
      <c r="B28" s="2" t="s">
        <v>111</v>
      </c>
      <c r="C28" s="49">
        <f t="shared" si="2"/>
        <v>0.668002672</v>
      </c>
      <c r="D28" s="63">
        <f>Calculations!L99</f>
        <v>0.9</v>
      </c>
      <c r="E28" s="79">
        <f t="shared" si="14"/>
        <v>14</v>
      </c>
      <c r="F28" s="75">
        <f t="array" ref="F28">INDEX('Reference Tables'!B$77:B$98, MATCH(A28,'Reference Tables'!A$77:A$98, 0))</f>
        <v>50</v>
      </c>
      <c r="G28" s="17" t="s">
        <v>193</v>
      </c>
      <c r="H28" s="76">
        <f t="shared" ref="H28:J28" si="18">index(H$11:H$36,match($B28,$A$11:$A$36, 0))*$C28</f>
        <v>0.000506126535</v>
      </c>
      <c r="I28" s="74">
        <f t="shared" si="18"/>
        <v>0.02270321772</v>
      </c>
      <c r="J28" s="74">
        <f t="shared" si="18"/>
        <v>0.00002680045094</v>
      </c>
      <c r="K28" s="78">
        <f t="shared" si="16"/>
        <v>1.779166667</v>
      </c>
      <c r="L28" s="31"/>
      <c r="M28" s="76">
        <f t="shared" si="5"/>
        <v>0.0003684214634</v>
      </c>
      <c r="N28" s="70">
        <f t="shared" si="1"/>
        <v>0.02253022503</v>
      </c>
      <c r="Q28" s="73">
        <f>Calculations!K99/1000/24</f>
        <v>0.0003374982193</v>
      </c>
    </row>
    <row r="29">
      <c r="A29" s="2" t="s">
        <v>114</v>
      </c>
      <c r="B29" s="2" t="s">
        <v>111</v>
      </c>
      <c r="C29" s="49">
        <f t="shared" si="2"/>
        <v>0.751503006</v>
      </c>
      <c r="D29" s="63">
        <f>Calculations!L100</f>
        <v>0.8</v>
      </c>
      <c r="E29" s="79">
        <f t="shared" si="14"/>
        <v>14</v>
      </c>
      <c r="F29" s="75">
        <f t="array" ref="F29">INDEX('Reference Tables'!B$77:B$98, MATCH(A29,'Reference Tables'!A$77:A$98, 0))</f>
        <v>50</v>
      </c>
      <c r="G29" s="17" t="s">
        <v>193</v>
      </c>
      <c r="H29" s="76">
        <f t="shared" ref="H29:J29" si="19">index(H$11:H$36,match($B29,$A$11:$A$36, 0))*$C29</f>
        <v>0.0005693923519</v>
      </c>
      <c r="I29" s="74">
        <f t="shared" si="19"/>
        <v>0.02554111994</v>
      </c>
      <c r="J29" s="74">
        <f t="shared" si="19"/>
        <v>0.0000301505073</v>
      </c>
      <c r="K29" s="78">
        <f t="shared" si="16"/>
        <v>1.779166667</v>
      </c>
      <c r="L29" s="31"/>
      <c r="M29" s="76">
        <f t="shared" si="5"/>
        <v>0.0004144741464</v>
      </c>
      <c r="N29" s="70">
        <f t="shared" si="1"/>
        <v>0.02534650315</v>
      </c>
      <c r="Q29" s="73">
        <f>Calculations!K100/1000/24</f>
        <v>0.0003796854967</v>
      </c>
    </row>
    <row r="30">
      <c r="A30" s="2" t="s">
        <v>115</v>
      </c>
      <c r="B30" s="2" t="s">
        <v>34</v>
      </c>
      <c r="C30" s="49">
        <f t="shared" si="2"/>
        <v>1.191914705</v>
      </c>
      <c r="D30" s="63">
        <f>Calculations!L101</f>
        <v>0.3999254566</v>
      </c>
      <c r="E30" s="77">
        <f t="shared" si="14"/>
        <v>12</v>
      </c>
      <c r="F30" s="75">
        <f t="array" ref="F30">INDEX('Reference Tables'!B$77:B$98, MATCH(A30,'Reference Tables'!A$77:A$98, 0))</f>
        <v>75</v>
      </c>
      <c r="G30" s="17" t="s">
        <v>193</v>
      </c>
      <c r="H30" s="76">
        <f t="shared" ref="H30:J30" si="20">index(H$11:H$36,match($B30,$A$11:$A$36, 0))*$C30</f>
        <v>0.001528169953</v>
      </c>
      <c r="I30" s="74">
        <f t="shared" si="20"/>
        <v>0.5457749833</v>
      </c>
      <c r="J30" s="74">
        <f t="shared" si="20"/>
        <v>0.0001675836212</v>
      </c>
      <c r="K30" s="78">
        <f t="shared" si="16"/>
        <v>1.125</v>
      </c>
      <c r="L30" s="31"/>
      <c r="M30" s="76">
        <f t="shared" si="5"/>
        <v>0.001112614966</v>
      </c>
      <c r="N30" s="70">
        <f t="shared" si="1"/>
        <v>0.5454526142</v>
      </c>
      <c r="Q30" s="73">
        <f>Calculations!K101/1000/24</f>
        <v>0.0009055077224</v>
      </c>
    </row>
    <row r="31">
      <c r="A31" s="2" t="s">
        <v>116</v>
      </c>
      <c r="B31" s="2" t="s">
        <v>39</v>
      </c>
      <c r="C31" s="49">
        <f t="shared" si="2"/>
        <v>0.9641460202</v>
      </c>
      <c r="D31" s="63">
        <f>Calculations!L102</f>
        <v>0.4501510574</v>
      </c>
      <c r="E31" s="77">
        <f t="shared" si="14"/>
        <v>12</v>
      </c>
      <c r="F31" s="75">
        <f t="array" ref="F31">INDEX('Reference Tables'!B$77:B$98, MATCH(A31,'Reference Tables'!A$77:A$98, 0))</f>
        <v>85</v>
      </c>
      <c r="G31" s="17" t="s">
        <v>193</v>
      </c>
      <c r="H31" s="76">
        <f t="shared" ref="H31:J31" si="21">index(H$11:H$36,match($B31,$A$11:$A$36, 0))*$C31</f>
        <v>0.001175168401</v>
      </c>
      <c r="I31" s="74">
        <f t="shared" si="21"/>
        <v>0.163483966</v>
      </c>
      <c r="J31" s="74">
        <f t="shared" si="21"/>
        <v>0.00009694618302</v>
      </c>
      <c r="K31" s="78">
        <f t="shared" si="16"/>
        <v>1.608333333</v>
      </c>
      <c r="L31" s="31"/>
      <c r="M31" s="76">
        <f t="shared" si="5"/>
        <v>0.00085424815</v>
      </c>
      <c r="N31" s="70">
        <f t="shared" si="1"/>
        <v>0.1631198491</v>
      </c>
      <c r="Q31" s="73">
        <f>Calculations!K102/1000/24</f>
        <v>0.0007819833741</v>
      </c>
    </row>
    <row r="32">
      <c r="A32" s="2" t="s">
        <v>117</v>
      </c>
      <c r="B32" s="2" t="s">
        <v>31</v>
      </c>
      <c r="C32" s="49">
        <f t="shared" si="2"/>
        <v>3.205208847</v>
      </c>
      <c r="D32" s="63">
        <f>Calculations!L103</f>
        <v>0.4</v>
      </c>
      <c r="E32" s="79">
        <f t="shared" si="14"/>
        <v>12</v>
      </c>
      <c r="F32" s="75">
        <f t="array" ref="F32">INDEX('Reference Tables'!B$77:B$98, MATCH(A32,'Reference Tables'!A$77:A$98, 0))</f>
        <v>85</v>
      </c>
      <c r="G32" s="17" t="s">
        <v>193</v>
      </c>
      <c r="H32" s="76">
        <f t="shared" ref="H32:J32" si="22">index(H$11:H$36,match($B32,$A$11:$A$36, 0))*$C32</f>
        <v>0.001691638003</v>
      </c>
      <c r="I32" s="74">
        <f t="shared" si="22"/>
        <v>0.6041564296</v>
      </c>
      <c r="J32" s="74">
        <f t="shared" si="22"/>
        <v>0.0001855100093</v>
      </c>
      <c r="K32" s="78">
        <f t="shared" si="16"/>
        <v>1.5375</v>
      </c>
      <c r="L32" s="31"/>
      <c r="M32" s="76">
        <f t="shared" si="5"/>
        <v>0.001231631177</v>
      </c>
      <c r="N32" s="70">
        <f t="shared" si="1"/>
        <v>0.6037995767</v>
      </c>
      <c r="Q32" s="73">
        <f>Calculations!K103/1000/24</f>
        <v>0.001002369711</v>
      </c>
    </row>
    <row r="33">
      <c r="A33" s="2" t="s">
        <v>194</v>
      </c>
      <c r="B33" s="2" t="s">
        <v>29</v>
      </c>
      <c r="D33" s="80">
        <f t="shared" ref="D33:F33" si="23">index(D$11:D$36,match($B33,$A$11:$A$36, 0))</f>
        <v>0.2859928014</v>
      </c>
      <c r="E33" s="79">
        <f t="shared" si="23"/>
        <v>20</v>
      </c>
      <c r="F33" s="81">
        <f t="shared" si="23"/>
        <v>84</v>
      </c>
      <c r="G33" s="17" t="s">
        <v>195</v>
      </c>
      <c r="H33" s="82">
        <f t="shared" ref="H33:K33" si="24">index(H$11:H$36,match($B33,$A$11:$A$36, 0))</f>
        <v>0.002547123016</v>
      </c>
      <c r="I33" s="83">
        <f t="shared" si="24"/>
        <v>0.1884920635</v>
      </c>
      <c r="J33" s="84">
        <f t="shared" si="24"/>
        <v>0.0001074481481</v>
      </c>
      <c r="K33" s="78">
        <f t="shared" si="24"/>
        <v>3.529166667</v>
      </c>
      <c r="L33" s="31"/>
      <c r="M33" s="82">
        <f t="array" ref="M33">index(M$11:M$36,match($B33,$A$11:$A$36, 0))</f>
        <v>0.001852678571</v>
      </c>
      <c r="N33" s="70">
        <f t="shared" si="1"/>
        <v>0.1876401862</v>
      </c>
      <c r="Q33" s="85">
        <f t="array" ref="Q33">index(Q$11:Q$36,match($B33,$A$11:$A$36, 0))</f>
        <v>0.001653769841</v>
      </c>
    </row>
    <row r="34">
      <c r="A34" s="2" t="s">
        <v>196</v>
      </c>
      <c r="D34" s="86">
        <f t="shared" ref="D34:F34" si="25">average(D40:D42)</f>
        <v>0.8099415205</v>
      </c>
      <c r="E34" s="87">
        <f t="shared" si="25"/>
        <v>16</v>
      </c>
      <c r="F34" s="88">
        <f t="shared" si="25"/>
        <v>35</v>
      </c>
      <c r="G34" s="17" t="s">
        <v>193</v>
      </c>
      <c r="H34" s="89">
        <f t="shared" ref="H34:K34" si="26">average(H40:H42)</f>
        <v>0.000437173052</v>
      </c>
      <c r="I34" s="90">
        <f t="shared" si="26"/>
        <v>0.0640693162</v>
      </c>
      <c r="J34" s="91">
        <f t="shared" si="26"/>
        <v>0.00003665282579</v>
      </c>
      <c r="K34" s="92">
        <f t="shared" si="26"/>
        <v>0.7133333333</v>
      </c>
      <c r="L34" s="93"/>
      <c r="M34" s="89">
        <f>average(M40:M42)</f>
        <v>0.000318617648</v>
      </c>
      <c r="N34" s="70">
        <f t="shared" si="1"/>
        <v>0.06392887689</v>
      </c>
      <c r="O34" s="94"/>
      <c r="P34" s="94"/>
      <c r="Q34" s="95">
        <f>average(Q40:Q42)</f>
        <v>0.0002956475385</v>
      </c>
    </row>
    <row r="35">
      <c r="A35" s="2" t="s">
        <v>197</v>
      </c>
      <c r="B35" s="2" t="s">
        <v>29</v>
      </c>
      <c r="D35" s="80">
        <f t="shared" ref="D35:F35" si="27">index(D$11:D$36,match($B35,$A$11:$A$36, 0))</f>
        <v>0.2859928014</v>
      </c>
      <c r="E35" s="79">
        <f t="shared" si="27"/>
        <v>20</v>
      </c>
      <c r="F35" s="81">
        <f t="shared" si="27"/>
        <v>84</v>
      </c>
      <c r="G35" s="17" t="s">
        <v>195</v>
      </c>
      <c r="H35" s="82">
        <f t="shared" ref="H35:K35" si="28">index(H$11:H$36,match($B35,$A$11:$A$36, 0))</f>
        <v>0.002547123016</v>
      </c>
      <c r="I35" s="83">
        <f t="shared" si="28"/>
        <v>0.1884920635</v>
      </c>
      <c r="J35" s="84">
        <f t="shared" si="28"/>
        <v>0.0001074481481</v>
      </c>
      <c r="K35" s="78">
        <f t="shared" si="28"/>
        <v>3.529166667</v>
      </c>
      <c r="L35" s="31"/>
      <c r="M35" s="82">
        <f t="array" ref="M35">index(M$11:M$36,match($B35,$A$11:$A$36, 0))</f>
        <v>0.001852678571</v>
      </c>
      <c r="N35" s="70">
        <f t="shared" si="1"/>
        <v>0.1876401862</v>
      </c>
      <c r="Q35" s="85">
        <f t="array" ref="Q35">index(Q$11:Q$36,match($B35,$A$11:$A$36, 0))</f>
        <v>0.001653769841</v>
      </c>
    </row>
    <row r="36">
      <c r="A36" s="2" t="s">
        <v>198</v>
      </c>
      <c r="D36" s="96">
        <f t="shared" ref="D36:F36" si="29">average(D44:D46)</f>
        <v>0.4512301939</v>
      </c>
      <c r="E36" s="97">
        <f t="shared" si="29"/>
        <v>13.33333333</v>
      </c>
      <c r="F36" s="97">
        <f t="shared" si="29"/>
        <v>57.33333333</v>
      </c>
      <c r="G36" s="98" t="s">
        <v>193</v>
      </c>
      <c r="H36" s="99">
        <f t="shared" ref="H36:K36" si="30">average(H44:H46)</f>
        <v>0.0009680384924</v>
      </c>
      <c r="I36" s="100">
        <f t="shared" si="30"/>
        <v>0.1171765396</v>
      </c>
      <c r="J36" s="99">
        <f t="shared" si="30"/>
        <v>0.00007437621095</v>
      </c>
      <c r="K36" s="97">
        <f t="shared" si="30"/>
        <v>1.076111111</v>
      </c>
      <c r="L36" s="101"/>
      <c r="M36" s="99">
        <f>average(M44:M46)</f>
        <v>0.0007038692889</v>
      </c>
      <c r="N36" s="70">
        <f t="shared" si="1"/>
        <v>0.1168706701</v>
      </c>
      <c r="O36" s="45"/>
      <c r="P36" s="45"/>
      <c r="Q36" s="102">
        <f>average(Q44:Q46)</f>
        <v>0.0006444149325</v>
      </c>
    </row>
    <row r="38">
      <c r="A38" s="103" t="s">
        <v>199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>
      <c r="A39" s="2" t="s">
        <v>196</v>
      </c>
      <c r="D39" s="30"/>
      <c r="H39" s="30"/>
      <c r="L39" s="31"/>
      <c r="Q39" s="31"/>
    </row>
    <row r="40">
      <c r="B40" s="2" t="s">
        <v>37</v>
      </c>
      <c r="C40" s="49"/>
      <c r="D40" s="80">
        <f t="shared" ref="D40:F40" si="31">index(D$11:D$36,match($B40,$A$11:$A$36, 0))</f>
        <v>0.9298245614</v>
      </c>
      <c r="E40" s="79">
        <f t="shared" si="31"/>
        <v>16</v>
      </c>
      <c r="F40" s="79">
        <f t="shared" si="31"/>
        <v>30</v>
      </c>
      <c r="G40" s="13" t="s">
        <v>193</v>
      </c>
      <c r="H40" s="82">
        <f t="shared" ref="H40:K40" si="32">index(H$11:H$36,match($B40,$A$11:$A$36, 0))</f>
        <v>0.0004097222222</v>
      </c>
      <c r="I40" s="83">
        <f t="shared" si="32"/>
        <v>0.0600462963</v>
      </c>
      <c r="J40" s="84">
        <f t="shared" si="32"/>
        <v>0.00003435133333</v>
      </c>
      <c r="K40" s="78">
        <f t="shared" si="32"/>
        <v>0.7</v>
      </c>
      <c r="L40" s="31"/>
      <c r="M40" s="82">
        <f t="shared" ref="M40:N40" si="33">index(M$11:M$36,match($B40,$A$11:$A$36, 0))</f>
        <v>0.0002986111111</v>
      </c>
      <c r="N40" s="83">
        <f t="shared" si="33"/>
        <v>0.05991467541</v>
      </c>
      <c r="Q40" s="85">
        <f t="shared" ref="Q40:Q42" si="37">index(Q$11:Q$36,match($B40,$A$11:$A$36, 0))</f>
        <v>0.0002770833333</v>
      </c>
    </row>
    <row r="41">
      <c r="B41" s="2" t="s">
        <v>38</v>
      </c>
      <c r="C41" s="49"/>
      <c r="D41" s="104">
        <f t="shared" ref="D41:F41" si="34">index(D$11:D$36,match($B41,$A$11:$A$36, 0))</f>
        <v>0.9</v>
      </c>
      <c r="E41" s="77">
        <f t="shared" si="34"/>
        <v>16</v>
      </c>
      <c r="F41" s="77">
        <f t="shared" si="34"/>
        <v>30</v>
      </c>
      <c r="G41" s="13" t="s">
        <v>193</v>
      </c>
      <c r="H41" s="82">
        <f t="shared" ref="H41:K41" si="35">index(H$11:H$36,match($B41,$A$11:$A$36, 0))</f>
        <v>0.0003643119876</v>
      </c>
      <c r="I41" s="84">
        <f t="shared" si="35"/>
        <v>0.05339125965</v>
      </c>
      <c r="J41" s="84">
        <f t="shared" si="35"/>
        <v>0.00003054411463</v>
      </c>
      <c r="K41" s="78">
        <f t="shared" si="35"/>
        <v>0.72</v>
      </c>
      <c r="L41" s="31"/>
      <c r="M41" s="82">
        <f t="shared" ref="M41:N41" si="36">index(M$11:M$36,match($B41,$A$11:$A$36, 0))</f>
        <v>0.0002655155164</v>
      </c>
      <c r="N41" s="83">
        <f t="shared" si="36"/>
        <v>0.05327422654</v>
      </c>
      <c r="Q41" s="85">
        <f t="shared" si="37"/>
        <v>0.0002463737001</v>
      </c>
    </row>
    <row r="42">
      <c r="B42" s="2" t="s">
        <v>40</v>
      </c>
      <c r="C42" s="49"/>
      <c r="D42" s="104">
        <f t="shared" ref="D42:F42" si="38">index(D$11:D$36,match($B42,$A$11:$A$36, 0))</f>
        <v>0.6</v>
      </c>
      <c r="E42" s="77">
        <f t="shared" si="38"/>
        <v>16</v>
      </c>
      <c r="F42" s="77">
        <f t="shared" si="38"/>
        <v>45</v>
      </c>
      <c r="G42" s="13" t="s">
        <v>195</v>
      </c>
      <c r="H42" s="82">
        <f t="shared" ref="H42:K42" si="39">index(H$11:H$36,match($B42,$A$11:$A$36, 0))</f>
        <v>0.0005374849461</v>
      </c>
      <c r="I42" s="84">
        <f t="shared" si="39"/>
        <v>0.07877039266</v>
      </c>
      <c r="J42" s="84">
        <f t="shared" si="39"/>
        <v>0.0000450630294</v>
      </c>
      <c r="K42" s="78">
        <f t="shared" si="39"/>
        <v>0.72</v>
      </c>
      <c r="L42" s="31"/>
      <c r="M42" s="82">
        <f t="shared" ref="M42:N42" si="40">index(M$11:M$36,match($B42,$A$11:$A$36, 0))</f>
        <v>0.0003917263166</v>
      </c>
      <c r="N42" s="83">
        <f t="shared" si="40"/>
        <v>0.07859772874</v>
      </c>
      <c r="Q42" s="85">
        <f t="shared" si="37"/>
        <v>0.0003634855822</v>
      </c>
    </row>
    <row r="43">
      <c r="A43" s="46" t="s">
        <v>198</v>
      </c>
      <c r="B43" s="45"/>
      <c r="C43" s="101"/>
      <c r="D43" s="30"/>
      <c r="H43" s="30"/>
      <c r="L43" s="31"/>
      <c r="Q43" s="31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</row>
    <row r="44">
      <c r="A44" s="45"/>
      <c r="B44" s="46" t="s">
        <v>39</v>
      </c>
      <c r="C44" s="105"/>
      <c r="D44" s="106">
        <f t="shared" ref="D44:F44" si="41">index(D$11:D$36,match($B44,$A$11:$A$36, 0))</f>
        <v>0.5036905816</v>
      </c>
      <c r="E44" s="107">
        <f t="shared" si="41"/>
        <v>12</v>
      </c>
      <c r="F44" s="107">
        <f t="shared" si="41"/>
        <v>87</v>
      </c>
      <c r="G44" s="108" t="s">
        <v>193</v>
      </c>
      <c r="H44" s="109">
        <f t="shared" ref="H44:K44" si="42">index(H$11:H$36,match($B44,$A$11:$A$36, 0))</f>
        <v>0.001218869732</v>
      </c>
      <c r="I44" s="110">
        <f t="shared" si="42"/>
        <v>0.1695634921</v>
      </c>
      <c r="J44" s="111">
        <f t="shared" si="42"/>
        <v>0.0001005513491</v>
      </c>
      <c r="K44" s="107">
        <f t="shared" si="42"/>
        <v>1.608333333</v>
      </c>
      <c r="L44" s="101"/>
      <c r="M44" s="111">
        <f t="shared" ref="M44:N44" si="43">index(M$11:M$36,match($B44,$A$11:$A$36, 0))</f>
        <v>0.0008860153257</v>
      </c>
      <c r="N44" s="110">
        <f t="shared" si="43"/>
        <v>0.1691858346</v>
      </c>
      <c r="O44" s="45"/>
      <c r="P44" s="45"/>
      <c r="Q44" s="112">
        <f t="shared" ref="Q44:Q46" si="47">index(Q$11:Q$36,match($B44,$A$11:$A$36, 0))</f>
        <v>0.0008110632184</v>
      </c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</row>
    <row r="45">
      <c r="A45" s="45"/>
      <c r="B45" s="46" t="s">
        <v>41</v>
      </c>
      <c r="C45" s="105"/>
      <c r="D45" s="113">
        <f t="shared" ref="D45:F45" si="44">index(D$11:D$36,match($B45,$A$11:$A$36, 0))</f>
        <v>0.5</v>
      </c>
      <c r="E45" s="114">
        <f t="shared" si="44"/>
        <v>16</v>
      </c>
      <c r="F45" s="114">
        <f t="shared" si="44"/>
        <v>25</v>
      </c>
      <c r="G45" s="108" t="s">
        <v>193</v>
      </c>
      <c r="H45" s="109">
        <f t="shared" ref="H45:K45" si="45">index(H$11:H$36,match($B45,$A$11:$A$36, 0))</f>
        <v>0.0005567391885</v>
      </c>
      <c r="I45" s="111">
        <f t="shared" si="45"/>
        <v>0.02497353949</v>
      </c>
      <c r="J45" s="111">
        <f t="shared" si="45"/>
        <v>0.00002948049603</v>
      </c>
      <c r="K45" s="107">
        <f t="shared" si="45"/>
        <v>0.72</v>
      </c>
      <c r="L45" s="101"/>
      <c r="M45" s="111">
        <f t="shared" ref="M45:N45" si="46">index(M$11:M$36,match($B45,$A$11:$A$36, 0))</f>
        <v>0.0004052636098</v>
      </c>
      <c r="N45" s="111">
        <f t="shared" si="46"/>
        <v>0.02478324753</v>
      </c>
      <c r="O45" s="45"/>
      <c r="P45" s="45"/>
      <c r="Q45" s="112">
        <f t="shared" si="47"/>
        <v>0.0003712480412</v>
      </c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</row>
    <row r="46">
      <c r="A46" s="45"/>
      <c r="B46" s="46" t="s">
        <v>43</v>
      </c>
      <c r="C46" s="105"/>
      <c r="D46" s="113">
        <f t="shared" ref="D46:F46" si="48">index(D$11:D$36,match($B46,$A$11:$A$36, 0))</f>
        <v>0.35</v>
      </c>
      <c r="E46" s="114">
        <f t="shared" si="48"/>
        <v>12</v>
      </c>
      <c r="F46" s="114">
        <f t="shared" si="48"/>
        <v>60</v>
      </c>
      <c r="G46" s="108" t="s">
        <v>195</v>
      </c>
      <c r="H46" s="109">
        <f t="shared" ref="H46:K46" si="49">index(H$11:H$36,match($B46,$A$11:$A$36, 0))</f>
        <v>0.001128506557</v>
      </c>
      <c r="I46" s="111">
        <f t="shared" si="49"/>
        <v>0.1569925872</v>
      </c>
      <c r="J46" s="111">
        <f t="shared" si="49"/>
        <v>0.00009309678775</v>
      </c>
      <c r="K46" s="107">
        <f t="shared" si="49"/>
        <v>0.9</v>
      </c>
      <c r="L46" s="101"/>
      <c r="M46" s="111">
        <f t="shared" ref="M46:N46" si="50">index(M$11:M$36,match($B46,$A$11:$A$36, 0))</f>
        <v>0.0008203289313</v>
      </c>
      <c r="N46" s="111">
        <f t="shared" si="50"/>
        <v>0.156642928</v>
      </c>
      <c r="O46" s="45"/>
      <c r="P46" s="45"/>
      <c r="Q46" s="112">
        <f t="shared" si="47"/>
        <v>0.0007509335379</v>
      </c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10.63"/>
  </cols>
  <sheetData>
    <row r="1">
      <c r="A1" s="21" t="s">
        <v>200</v>
      </c>
      <c r="B1" s="115" t="str">
        <f>concat("in_", Exchanges!H9)</f>
        <v>in_co2</v>
      </c>
      <c r="C1" s="115" t="str">
        <f>concat("in_", Exchanges!I9)</f>
        <v>in_potable</v>
      </c>
      <c r="D1" s="115" t="str">
        <f>concat("in_", Exchanges!J9)</f>
        <v>in_fertilizer</v>
      </c>
      <c r="E1" s="115" t="str">
        <f>concat("out_", Exchanges!M9)</f>
        <v>out_o2</v>
      </c>
      <c r="F1" s="115" t="str">
        <f>concat("out_", Exchanges!N9)</f>
        <v>out_h2o</v>
      </c>
      <c r="G1" s="116" t="str">
        <f>concat("out_", Exchanges!Q9)</f>
        <v>out_biomass</v>
      </c>
      <c r="H1" s="117" t="s">
        <v>201</v>
      </c>
      <c r="I1" s="115" t="str">
        <f>concat("char_", Exchanges!E9)</f>
        <v>char_photoperiod</v>
      </c>
      <c r="J1" s="115" t="str">
        <f>concat("char_", Exchanges!F9)</f>
        <v>char_lifetime</v>
      </c>
      <c r="K1" s="115" t="str">
        <f>concat("char_", Exchanges!G9)</f>
        <v>char_carbon_fixation</v>
      </c>
      <c r="L1" s="21" t="s">
        <v>202</v>
      </c>
      <c r="M1" s="52"/>
      <c r="N1" s="52"/>
      <c r="O1" s="52"/>
      <c r="P1" s="52"/>
      <c r="Q1" s="52"/>
      <c r="R1" s="52"/>
      <c r="S1" s="52"/>
      <c r="T1" s="52"/>
      <c r="U1" s="52"/>
      <c r="V1" s="52"/>
    </row>
    <row r="2">
      <c r="A2" s="29" t="str">
        <f>lower(Exchanges!A11)</f>
        <v>wheat</v>
      </c>
      <c r="B2" s="72">
        <f>Exchanges!H11</f>
        <v>0.002547123016</v>
      </c>
      <c r="C2" s="70">
        <f>Exchanges!I11</f>
        <v>0.1884920635</v>
      </c>
      <c r="D2" s="72">
        <f>Exchanges!J11</f>
        <v>0.0001074481481</v>
      </c>
      <c r="E2" s="72">
        <f>Exchanges!M11</f>
        <v>0.001852678571</v>
      </c>
      <c r="F2" s="70">
        <f>Exchanges!N11</f>
        <v>0.1876401862</v>
      </c>
      <c r="G2" s="73">
        <f>Exchanges!Q11</f>
        <v>0.001653769841</v>
      </c>
      <c r="H2" s="48">
        <f>Exchanges!K11</f>
        <v>3.529166667</v>
      </c>
      <c r="I2" s="118">
        <f>round(Exchanges!E11,0)</f>
        <v>20</v>
      </c>
      <c r="J2" s="118">
        <f>round(Exchanges!F11,0)</f>
        <v>84</v>
      </c>
      <c r="K2" s="118" t="str">
        <f>Exchanges!G11</f>
        <v>c3</v>
      </c>
      <c r="L2" s="48">
        <f>Exchanges!D11</f>
        <v>0.2859928014</v>
      </c>
    </row>
    <row r="3">
      <c r="A3" s="29" t="str">
        <f>lower(Exchanges!A12)</f>
        <v>soybean</v>
      </c>
      <c r="B3" s="72">
        <f>Exchanges!H12</f>
        <v>0.0005277777778</v>
      </c>
      <c r="C3" s="70">
        <f>Exchanges!I12</f>
        <v>0.1884920635</v>
      </c>
      <c r="D3" s="72">
        <f>Exchanges!J12</f>
        <v>0.00005787766667</v>
      </c>
      <c r="E3" s="72">
        <f>Exchanges!M12</f>
        <v>0.0003842592593</v>
      </c>
      <c r="F3" s="70">
        <f>Exchanges!N12</f>
        <v>0.1883807282</v>
      </c>
      <c r="G3" s="73">
        <f>Exchanges!Q12</f>
        <v>0.0003127314815</v>
      </c>
      <c r="H3" s="48">
        <f>Exchanges!K12</f>
        <v>1.5375</v>
      </c>
      <c r="I3" s="118">
        <f>round(Exchanges!E12,0)</f>
        <v>12</v>
      </c>
      <c r="J3" s="118">
        <f>round(Exchanges!F12,0)</f>
        <v>90</v>
      </c>
      <c r="K3" s="118" t="str">
        <f>Exchanges!G12</f>
        <v>c3</v>
      </c>
      <c r="L3" s="48">
        <f>Exchanges!D12</f>
        <v>0.3834196891</v>
      </c>
    </row>
    <row r="4">
      <c r="A4" s="29" t="str">
        <f>lower(Exchanges!A13)</f>
        <v>lettuce</v>
      </c>
      <c r="B4" s="72">
        <f>Exchanges!H13</f>
        <v>0.0004097222222</v>
      </c>
      <c r="C4" s="70">
        <f>Exchanges!I13</f>
        <v>0.0600462963</v>
      </c>
      <c r="D4" s="72">
        <f>Exchanges!J13</f>
        <v>0.00003435133333</v>
      </c>
      <c r="E4" s="72">
        <f>Exchanges!M13</f>
        <v>0.0002986111111</v>
      </c>
      <c r="F4" s="70">
        <f>Exchanges!N13</f>
        <v>0.05991467541</v>
      </c>
      <c r="G4" s="73">
        <f>Exchanges!Q13</f>
        <v>0.0002770833333</v>
      </c>
      <c r="H4" s="48">
        <f>Exchanges!K13</f>
        <v>0.7</v>
      </c>
      <c r="I4" s="118">
        <f>round(Exchanges!E13,0)</f>
        <v>16</v>
      </c>
      <c r="J4" s="118">
        <f>round(Exchanges!F13,0)</f>
        <v>30</v>
      </c>
      <c r="K4" s="118" t="str">
        <f>Exchanges!G13</f>
        <v>c3</v>
      </c>
      <c r="L4" s="48">
        <f>Exchanges!D13</f>
        <v>0.9298245614</v>
      </c>
    </row>
    <row r="5">
      <c r="A5" s="29" t="str">
        <f>lower(Exchanges!A14)</f>
        <v>white potato</v>
      </c>
      <c r="B5" s="72">
        <f>Exchanges!H14</f>
        <v>0.001662698413</v>
      </c>
      <c r="C5" s="70">
        <f>Exchanges!I14</f>
        <v>0.07458333333</v>
      </c>
      <c r="D5" s="72">
        <f>Exchanges!J14</f>
        <v>0.00008804333333</v>
      </c>
      <c r="E5" s="72">
        <f>Exchanges!M14</f>
        <v>0.00121031746</v>
      </c>
      <c r="F5" s="70">
        <f>Exchanges!N14</f>
        <v>0.07401502746</v>
      </c>
      <c r="G5" s="73">
        <f>Exchanges!Q14</f>
        <v>0.001108730159</v>
      </c>
      <c r="H5" s="48">
        <f>Exchanges!K14</f>
        <v>1.779166667</v>
      </c>
      <c r="I5" s="118">
        <f>round(Exchanges!E14,0)</f>
        <v>14</v>
      </c>
      <c r="J5" s="118">
        <f>round(Exchanges!F14,0)</f>
        <v>105</v>
      </c>
      <c r="K5" s="118" t="str">
        <f>Exchanges!G14</f>
        <v>c3</v>
      </c>
      <c r="L5" s="48">
        <f>Exchanges!D14</f>
        <v>0.6105941303</v>
      </c>
    </row>
    <row r="6">
      <c r="A6" s="29" t="str">
        <f>lower(Exchanges!A15)</f>
        <v>tomato</v>
      </c>
      <c r="B6" s="72">
        <f>Exchanges!H15</f>
        <v>0.001218869732</v>
      </c>
      <c r="C6" s="70">
        <f>Exchanges!I15</f>
        <v>0.1695634921</v>
      </c>
      <c r="D6" s="72">
        <f>Exchanges!J15</f>
        <v>0.0001005513491</v>
      </c>
      <c r="E6" s="72">
        <f>Exchanges!M15</f>
        <v>0.0008860153257</v>
      </c>
      <c r="F6" s="70">
        <f>Exchanges!N15</f>
        <v>0.1691858346</v>
      </c>
      <c r="G6" s="73">
        <f>Exchanges!Q15</f>
        <v>0.0008110632184</v>
      </c>
      <c r="H6" s="48">
        <f>Exchanges!K15</f>
        <v>1.608333333</v>
      </c>
      <c r="I6" s="118">
        <f>round(Exchanges!E15,0)</f>
        <v>12</v>
      </c>
      <c r="J6" s="118">
        <f>round(Exchanges!F15,0)</f>
        <v>87</v>
      </c>
      <c r="K6" s="118" t="str">
        <f>Exchanges!G15</f>
        <v>c3</v>
      </c>
      <c r="L6" s="48">
        <f>Exchanges!D15</f>
        <v>0.5036905816</v>
      </c>
    </row>
    <row r="7">
      <c r="A7" s="29" t="str">
        <f>lower(Exchanges!A16)</f>
        <v>sweet potato</v>
      </c>
      <c r="B7" s="72">
        <f>Exchanges!H16</f>
        <v>0.001897974506</v>
      </c>
      <c r="C7" s="72">
        <f>Exchanges!I16</f>
        <v>0.08513706646</v>
      </c>
      <c r="D7" s="72">
        <f>Exchanges!J16</f>
        <v>0.000100501691</v>
      </c>
      <c r="E7" s="72">
        <f>Exchanges!M16</f>
        <v>0.001381580488</v>
      </c>
      <c r="F7" s="70">
        <f>Exchanges!N16</f>
        <v>0.08448834385</v>
      </c>
      <c r="G7" s="73">
        <f>Exchanges!Q16</f>
        <v>0.001265618322</v>
      </c>
      <c r="H7" s="48">
        <f>Exchanges!K16</f>
        <v>1.17</v>
      </c>
      <c r="I7" s="118">
        <f>round(Exchanges!E16,0)</f>
        <v>12</v>
      </c>
      <c r="J7" s="118">
        <f>round(Exchanges!F16,0)</f>
        <v>85</v>
      </c>
      <c r="K7" s="118" t="str">
        <f>Exchanges!G16</f>
        <v>c3</v>
      </c>
      <c r="L7" s="29">
        <f>Exchanges!D16</f>
        <v>0.45</v>
      </c>
    </row>
    <row r="8">
      <c r="A8" s="29" t="str">
        <f>lower(Exchanges!A17)</f>
        <v>peanut</v>
      </c>
      <c r="B8" s="72">
        <f>Exchanges!H17</f>
        <v>0.001282113517</v>
      </c>
      <c r="C8" s="72">
        <f>Exchanges!I17</f>
        <v>0.4578976845</v>
      </c>
      <c r="D8" s="72">
        <f>Exchanges!J17</f>
        <v>0.0001406003471</v>
      </c>
      <c r="E8" s="72">
        <f>Exchanges!M17</f>
        <v>0.000933468613</v>
      </c>
      <c r="F8" s="70">
        <f>Exchanges!N17</f>
        <v>0.4576272213</v>
      </c>
      <c r="G8" s="73">
        <f>Exchanges!Q17</f>
        <v>0.0007597084916</v>
      </c>
      <c r="H8" s="48">
        <f>Exchanges!K17</f>
        <v>1.125</v>
      </c>
      <c r="I8" s="118">
        <f>round(Exchanges!E17,0)</f>
        <v>12</v>
      </c>
      <c r="J8" s="118">
        <f>round(Exchanges!F17,0)</f>
        <v>35</v>
      </c>
      <c r="K8" s="118" t="str">
        <f>Exchanges!G17</f>
        <v>c3</v>
      </c>
      <c r="L8" s="29">
        <f>Exchanges!D17</f>
        <v>0.25</v>
      </c>
    </row>
    <row r="9">
      <c r="A9" s="29" t="str">
        <f>lower(Exchanges!A18)</f>
        <v>rice</v>
      </c>
      <c r="B9" s="72">
        <f>Exchanges!H18</f>
        <v>0.00157139181</v>
      </c>
      <c r="C9" s="72">
        <f>Exchanges!I18</f>
        <v>0.1162860541</v>
      </c>
      <c r="D9" s="72">
        <f>Exchanges!J18</f>
        <v>0.00006628778389</v>
      </c>
      <c r="E9" s="72">
        <f>Exchanges!M18</f>
        <v>0.001142969506</v>
      </c>
      <c r="F9" s="70">
        <f>Exchanges!N18</f>
        <v>0.1157605071</v>
      </c>
      <c r="G9" s="73">
        <f>Exchanges!Q18</f>
        <v>0.001020257117</v>
      </c>
      <c r="H9" s="48">
        <f>Exchanges!K18</f>
        <v>1.395</v>
      </c>
      <c r="I9" s="118">
        <f>round(Exchanges!E18,0)</f>
        <v>12</v>
      </c>
      <c r="J9" s="118">
        <f>round(Exchanges!F18,0)</f>
        <v>45</v>
      </c>
      <c r="K9" s="118" t="str">
        <f>Exchanges!G18</f>
        <v>c3</v>
      </c>
      <c r="L9" s="29">
        <f>Exchanges!D18</f>
        <v>0.3</v>
      </c>
    </row>
    <row r="10">
      <c r="A10" s="29" t="str">
        <f>lower(Exchanges!A19)</f>
        <v>dry bean</v>
      </c>
      <c r="B10" s="72">
        <f>Exchanges!H19</f>
        <v>0.001423937713</v>
      </c>
      <c r="C10" s="72">
        <f>Exchanges!I19</f>
        <v>0.5085491831</v>
      </c>
      <c r="D10" s="72">
        <f>Exchanges!J19</f>
        <v>0.0001561532065</v>
      </c>
      <c r="E10" s="72">
        <f>Exchanges!M19</f>
        <v>0.00103672658</v>
      </c>
      <c r="F10" s="70">
        <f>Exchanges!N19</f>
        <v>0.5082488019</v>
      </c>
      <c r="G10" s="73">
        <f>Exchanges!Q19</f>
        <v>0.0008437455482</v>
      </c>
      <c r="H10" s="48">
        <f>Exchanges!K19</f>
        <v>1.0125</v>
      </c>
      <c r="I10" s="118">
        <f>round(Exchanges!E19,0)</f>
        <v>18</v>
      </c>
      <c r="J10" s="118">
        <f>round(Exchanges!F19,0)</f>
        <v>28</v>
      </c>
      <c r="K10" s="118" t="str">
        <f>Exchanges!G19</f>
        <v>c3</v>
      </c>
      <c r="L10" s="29">
        <f>Exchanges!D19</f>
        <v>0.4</v>
      </c>
    </row>
    <row r="11">
      <c r="A11" s="29" t="str">
        <f>lower(Exchanges!A20)</f>
        <v>spinach</v>
      </c>
      <c r="B11" s="72">
        <f>Exchanges!H20</f>
        <v>0.0003643119876</v>
      </c>
      <c r="C11" s="72">
        <f>Exchanges!I20</f>
        <v>0.05339125965</v>
      </c>
      <c r="D11" s="72">
        <f>Exchanges!J20</f>
        <v>0.00003054411463</v>
      </c>
      <c r="E11" s="72">
        <f>Exchanges!M20</f>
        <v>0.0002655155164</v>
      </c>
      <c r="F11" s="70">
        <f>Exchanges!N20</f>
        <v>0.05327422654</v>
      </c>
      <c r="G11" s="73">
        <f>Exchanges!Q20</f>
        <v>0.0002463737001</v>
      </c>
      <c r="H11" s="48">
        <f>Exchanges!K20</f>
        <v>0.72</v>
      </c>
      <c r="I11" s="118">
        <f>round(Exchanges!E20,0)</f>
        <v>16</v>
      </c>
      <c r="J11" s="118">
        <f>round(Exchanges!F20,0)</f>
        <v>30</v>
      </c>
      <c r="K11" s="118" t="str">
        <f>Exchanges!G20</f>
        <v>c3</v>
      </c>
      <c r="L11" s="29">
        <f>Exchanges!D20</f>
        <v>0.9</v>
      </c>
    </row>
    <row r="12">
      <c r="A12" s="29" t="str">
        <f>lower(Exchanges!A21)</f>
        <v>chard</v>
      </c>
      <c r="B12" s="72">
        <f>Exchanges!H21</f>
        <v>0.0005374849461</v>
      </c>
      <c r="C12" s="72">
        <f>Exchanges!I21</f>
        <v>0.07877039266</v>
      </c>
      <c r="D12" s="72">
        <f>Exchanges!J21</f>
        <v>0.0000450630294</v>
      </c>
      <c r="E12" s="72">
        <f>Exchanges!M21</f>
        <v>0.0003917263166</v>
      </c>
      <c r="F12" s="70">
        <f>Exchanges!N21</f>
        <v>0.07859772874</v>
      </c>
      <c r="G12" s="73">
        <f>Exchanges!Q21</f>
        <v>0.0003634855822</v>
      </c>
      <c r="H12" s="48">
        <f>Exchanges!K21</f>
        <v>0.72</v>
      </c>
      <c r="I12" s="118">
        <f>round(Exchanges!E21,0)</f>
        <v>16</v>
      </c>
      <c r="J12" s="118">
        <f>round(Exchanges!F21,0)</f>
        <v>45</v>
      </c>
      <c r="K12" s="118" t="str">
        <f>Exchanges!G21</f>
        <v>c3</v>
      </c>
      <c r="L12" s="29">
        <f>Exchanges!D21</f>
        <v>0.6</v>
      </c>
    </row>
    <row r="13">
      <c r="A13" s="29" t="str">
        <f>lower(Exchanges!A22)</f>
        <v>radish</v>
      </c>
      <c r="B13" s="72">
        <f>Exchanges!H22</f>
        <v>0.0005567391885</v>
      </c>
      <c r="C13" s="72">
        <f>Exchanges!I22</f>
        <v>0.02497353949</v>
      </c>
      <c r="D13" s="72">
        <f>Exchanges!J22</f>
        <v>0.00002948049603</v>
      </c>
      <c r="E13" s="72">
        <f>Exchanges!M22</f>
        <v>0.0004052636098</v>
      </c>
      <c r="F13" s="70">
        <f>Exchanges!N22</f>
        <v>0.02478324753</v>
      </c>
      <c r="G13" s="73">
        <f>Exchanges!Q22</f>
        <v>0.0003712480412</v>
      </c>
      <c r="H13" s="48">
        <f>Exchanges!K22</f>
        <v>0.72</v>
      </c>
      <c r="I13" s="118">
        <f>round(Exchanges!E22,0)</f>
        <v>16</v>
      </c>
      <c r="J13" s="118">
        <f>round(Exchanges!F22,0)</f>
        <v>25</v>
      </c>
      <c r="K13" s="118" t="str">
        <f>Exchanges!G22</f>
        <v>c3</v>
      </c>
      <c r="L13" s="29">
        <f>Exchanges!D22</f>
        <v>0.5</v>
      </c>
    </row>
    <row r="14">
      <c r="A14" s="29" t="str">
        <f>lower(Exchanges!A23)</f>
        <v>red beet</v>
      </c>
      <c r="B14" s="72">
        <f>Exchanges!H23</f>
        <v>0.000506126535</v>
      </c>
      <c r="C14" s="72">
        <f>Exchanges!I23</f>
        <v>0.02270321772</v>
      </c>
      <c r="D14" s="72">
        <f>Exchanges!J23</f>
        <v>0.00002680045094</v>
      </c>
      <c r="E14" s="72">
        <f>Exchanges!M23</f>
        <v>0.0003684214634</v>
      </c>
      <c r="F14" s="70">
        <f>Exchanges!N23</f>
        <v>0.02253022503</v>
      </c>
      <c r="G14" s="73">
        <f>Exchanges!Q23</f>
        <v>0.0003374982193</v>
      </c>
      <c r="H14" s="48">
        <f>Exchanges!K23</f>
        <v>0.72</v>
      </c>
      <c r="I14" s="118">
        <f>round(Exchanges!E23,0)</f>
        <v>16</v>
      </c>
      <c r="J14" s="118">
        <f>round(Exchanges!F23,0)</f>
        <v>38</v>
      </c>
      <c r="K14" s="118" t="str">
        <f>Exchanges!G23</f>
        <v>c3</v>
      </c>
      <c r="L14" s="29">
        <f>Exchanges!D23</f>
        <v>0.6</v>
      </c>
    </row>
    <row r="15">
      <c r="A15" s="29" t="str">
        <f>lower(Exchanges!A24)</f>
        <v>strawberry</v>
      </c>
      <c r="B15" s="72">
        <f>Exchanges!H24</f>
        <v>0.001128506557</v>
      </c>
      <c r="C15" s="72">
        <f>Exchanges!I24</f>
        <v>0.1569925872</v>
      </c>
      <c r="D15" s="72">
        <f>Exchanges!J24</f>
        <v>0.00009309678775</v>
      </c>
      <c r="E15" s="72">
        <f>Exchanges!M24</f>
        <v>0.0008203289313</v>
      </c>
      <c r="F15" s="70">
        <f>Exchanges!N24</f>
        <v>0.156642928</v>
      </c>
      <c r="G15" s="73">
        <f>Exchanges!Q24</f>
        <v>0.0007509335379</v>
      </c>
      <c r="H15" s="48">
        <f>Exchanges!K24</f>
        <v>0.9</v>
      </c>
      <c r="I15" s="118">
        <f>round(Exchanges!E24,0)</f>
        <v>12</v>
      </c>
      <c r="J15" s="118">
        <f>round(Exchanges!F24,0)</f>
        <v>60</v>
      </c>
      <c r="K15" s="118" t="str">
        <f>Exchanges!G24</f>
        <v>c3</v>
      </c>
      <c r="L15" s="29">
        <f>Exchanges!D24</f>
        <v>0.35</v>
      </c>
    </row>
    <row r="16">
      <c r="A16" s="29" t="str">
        <f>lower(Exchanges!A25)</f>
        <v>cabbage</v>
      </c>
      <c r="B16" s="72">
        <f>Exchanges!H25</f>
        <v>0.0003358657091</v>
      </c>
      <c r="C16" s="72">
        <f>Exchanges!I25</f>
        <v>0.04922235308</v>
      </c>
      <c r="D16" s="72">
        <f>Exchanges!J25</f>
        <v>0.00002815916322</v>
      </c>
      <c r="E16" s="72">
        <f>Exchanges!M25</f>
        <v>0.0002447834829</v>
      </c>
      <c r="F16" s="70">
        <f>Exchanges!N25</f>
        <v>0.04911445816</v>
      </c>
      <c r="G16" s="73">
        <f>Exchanges!Q25</f>
        <v>0.0002271363016</v>
      </c>
      <c r="H16" s="48">
        <f>Exchanges!K25</f>
        <v>0.72</v>
      </c>
      <c r="I16" s="118">
        <f>round(Exchanges!E25,0)</f>
        <v>16</v>
      </c>
      <c r="J16" s="118">
        <f>round(Exchanges!F25,0)</f>
        <v>85</v>
      </c>
      <c r="K16" s="118" t="str">
        <f>Exchanges!G25</f>
        <v>c3</v>
      </c>
      <c r="L16" s="48">
        <f>Exchanges!D25</f>
        <v>0.9004457652</v>
      </c>
    </row>
    <row r="17">
      <c r="A17" s="29" t="str">
        <f>lower(Exchanges!A26)</f>
        <v>carrot</v>
      </c>
      <c r="B17" s="72">
        <f>Exchanges!H26</f>
        <v>0.0007576714229</v>
      </c>
      <c r="C17" s="72">
        <f>Exchanges!I26</f>
        <v>0.03398671693</v>
      </c>
      <c r="D17" s="72">
        <f>Exchanges!J26</f>
        <v>0.00004012027505</v>
      </c>
      <c r="E17" s="72">
        <f>Exchanges!M26</f>
        <v>0.0005515269308</v>
      </c>
      <c r="F17" s="70">
        <f>Exchanges!N26</f>
        <v>0.03372774686</v>
      </c>
      <c r="G17" s="73">
        <f>Exchanges!Q26</f>
        <v>0.0005052348343</v>
      </c>
      <c r="H17" s="48">
        <f>Exchanges!K26</f>
        <v>1.779166667</v>
      </c>
      <c r="I17" s="118">
        <f>round(Exchanges!E26,0)</f>
        <v>14</v>
      </c>
      <c r="J17" s="118">
        <f>round(Exchanges!F26,0)</f>
        <v>75</v>
      </c>
      <c r="K17" s="118" t="str">
        <f>Exchanges!G26</f>
        <v>c3</v>
      </c>
      <c r="L17" s="48">
        <f>Exchanges!D26</f>
        <v>0.5998663995</v>
      </c>
    </row>
    <row r="18">
      <c r="A18" s="29" t="str">
        <f>lower(Exchanges!A27)</f>
        <v>celery</v>
      </c>
      <c r="B18" s="72">
        <f>Exchanges!H27</f>
        <v>0.0005729180298</v>
      </c>
      <c r="C18" s="72">
        <f>Exchanges!I27</f>
        <v>0.0839632412</v>
      </c>
      <c r="D18" s="72">
        <f>Exchanges!J27</f>
        <v>0.00004803375835</v>
      </c>
      <c r="E18" s="72">
        <f>Exchanges!M27</f>
        <v>0.0004175504285</v>
      </c>
      <c r="F18" s="70">
        <f>Exchanges!N27</f>
        <v>0.08377919461</v>
      </c>
      <c r="G18" s="73">
        <f>Exchanges!Q27</f>
        <v>0.0003874479557</v>
      </c>
      <c r="H18" s="48">
        <f>Exchanges!K27</f>
        <v>0.72</v>
      </c>
      <c r="I18" s="118">
        <f>round(Exchanges!E27,0)</f>
        <v>16</v>
      </c>
      <c r="J18" s="118">
        <f>round(Exchanges!F27,0)</f>
        <v>75</v>
      </c>
      <c r="K18" s="118" t="str">
        <f>Exchanges!G27</f>
        <v>c3</v>
      </c>
      <c r="L18" s="48">
        <f>Exchanges!D27</f>
        <v>0.899825784</v>
      </c>
    </row>
    <row r="19">
      <c r="A19" s="29" t="str">
        <f>lower(Exchanges!A28)</f>
        <v>green onion</v>
      </c>
      <c r="B19" s="72">
        <f>Exchanges!H28</f>
        <v>0.000506126535</v>
      </c>
      <c r="C19" s="72">
        <f>Exchanges!I28</f>
        <v>0.02270321772</v>
      </c>
      <c r="D19" s="72">
        <f>Exchanges!J28</f>
        <v>0.00002680045094</v>
      </c>
      <c r="E19" s="72">
        <f>Exchanges!M28</f>
        <v>0.0003684214634</v>
      </c>
      <c r="F19" s="70">
        <f>Exchanges!N28</f>
        <v>0.02253022503</v>
      </c>
      <c r="G19" s="73">
        <f>Exchanges!Q28</f>
        <v>0.0003374982193</v>
      </c>
      <c r="H19" s="48">
        <f>Exchanges!K28</f>
        <v>1.779166667</v>
      </c>
      <c r="I19" s="118">
        <f>round(Exchanges!E28,0)</f>
        <v>14</v>
      </c>
      <c r="J19" s="118">
        <f>round(Exchanges!F28,0)</f>
        <v>50</v>
      </c>
      <c r="K19" s="118" t="str">
        <f>Exchanges!G28</f>
        <v>c3</v>
      </c>
      <c r="L19" s="48">
        <f>Exchanges!D28</f>
        <v>0.9</v>
      </c>
    </row>
    <row r="20">
      <c r="A20" s="29" t="str">
        <f>lower(Exchanges!A29)</f>
        <v>onion</v>
      </c>
      <c r="B20" s="72">
        <f>Exchanges!H29</f>
        <v>0.0005693923519</v>
      </c>
      <c r="C20" s="72">
        <f>Exchanges!I29</f>
        <v>0.02554111994</v>
      </c>
      <c r="D20" s="72">
        <f>Exchanges!J29</f>
        <v>0.0000301505073</v>
      </c>
      <c r="E20" s="72">
        <f>Exchanges!M29</f>
        <v>0.0004144741464</v>
      </c>
      <c r="F20" s="70">
        <f>Exchanges!N29</f>
        <v>0.02534650315</v>
      </c>
      <c r="G20" s="73">
        <f>Exchanges!Q29</f>
        <v>0.0003796854967</v>
      </c>
      <c r="H20" s="48">
        <f>Exchanges!K29</f>
        <v>1.779166667</v>
      </c>
      <c r="I20" s="118">
        <f>round(Exchanges!E29,0)</f>
        <v>14</v>
      </c>
      <c r="J20" s="118">
        <f>round(Exchanges!F29,0)</f>
        <v>50</v>
      </c>
      <c r="K20" s="118" t="str">
        <f>Exchanges!G29</f>
        <v>c3</v>
      </c>
      <c r="L20" s="48">
        <f>Exchanges!D29</f>
        <v>0.8</v>
      </c>
    </row>
    <row r="21">
      <c r="A21" s="29" t="str">
        <f>lower(Exchanges!A30)</f>
        <v>pea</v>
      </c>
      <c r="B21" s="72">
        <f>Exchanges!H30</f>
        <v>0.001528169953</v>
      </c>
      <c r="C21" s="72">
        <f>Exchanges!I30</f>
        <v>0.5457749833</v>
      </c>
      <c r="D21" s="72">
        <f>Exchanges!J30</f>
        <v>0.0001675836212</v>
      </c>
      <c r="E21" s="72">
        <f>Exchanges!M30</f>
        <v>0.001112614966</v>
      </c>
      <c r="F21" s="70">
        <f>Exchanges!N30</f>
        <v>0.5454526142</v>
      </c>
      <c r="G21" s="73">
        <f>Exchanges!Q30</f>
        <v>0.0009055077224</v>
      </c>
      <c r="H21" s="48">
        <f>Exchanges!K30</f>
        <v>1.125</v>
      </c>
      <c r="I21" s="118">
        <f>round(Exchanges!E30,0)</f>
        <v>12</v>
      </c>
      <c r="J21" s="118">
        <f>round(Exchanges!F30,0)</f>
        <v>75</v>
      </c>
      <c r="K21" s="118" t="str">
        <f>Exchanges!G30</f>
        <v>c3</v>
      </c>
      <c r="L21" s="48">
        <f>Exchanges!D30</f>
        <v>0.3999254566</v>
      </c>
    </row>
    <row r="22">
      <c r="A22" s="29" t="str">
        <f>lower(Exchanges!A31)</f>
        <v>pepper</v>
      </c>
      <c r="B22" s="72">
        <f>Exchanges!H31</f>
        <v>0.001175168401</v>
      </c>
      <c r="C22" s="72">
        <f>Exchanges!I31</f>
        <v>0.163483966</v>
      </c>
      <c r="D22" s="72">
        <f>Exchanges!J31</f>
        <v>0.00009694618302</v>
      </c>
      <c r="E22" s="72">
        <f>Exchanges!M31</f>
        <v>0.00085424815</v>
      </c>
      <c r="F22" s="70">
        <f>Exchanges!N31</f>
        <v>0.1631198491</v>
      </c>
      <c r="G22" s="73">
        <f>Exchanges!Q31</f>
        <v>0.0007819833741</v>
      </c>
      <c r="H22" s="48">
        <f>Exchanges!K31</f>
        <v>1.608333333</v>
      </c>
      <c r="I22" s="118">
        <f>round(Exchanges!E31,0)</f>
        <v>12</v>
      </c>
      <c r="J22" s="118">
        <f>round(Exchanges!F31,0)</f>
        <v>85</v>
      </c>
      <c r="K22" s="118" t="str">
        <f>Exchanges!G31</f>
        <v>c3</v>
      </c>
      <c r="L22" s="48">
        <f>Exchanges!D31</f>
        <v>0.4501510574</v>
      </c>
    </row>
    <row r="23">
      <c r="A23" s="29" t="str">
        <f>lower(Exchanges!A32)</f>
        <v>snap bean</v>
      </c>
      <c r="B23" s="72">
        <f>Exchanges!H32</f>
        <v>0.001691638003</v>
      </c>
      <c r="C23" s="72">
        <f>Exchanges!I32</f>
        <v>0.6041564296</v>
      </c>
      <c r="D23" s="72">
        <f>Exchanges!J32</f>
        <v>0.0001855100093</v>
      </c>
      <c r="E23" s="72">
        <f>Exchanges!M32</f>
        <v>0.001231631177</v>
      </c>
      <c r="F23" s="70">
        <f>Exchanges!N32</f>
        <v>0.6037995767</v>
      </c>
      <c r="G23" s="73">
        <f>Exchanges!Q32</f>
        <v>0.001002369711</v>
      </c>
      <c r="H23" s="48">
        <f>Exchanges!K32</f>
        <v>1.5375</v>
      </c>
      <c r="I23" s="118">
        <f>round(Exchanges!E32,0)</f>
        <v>12</v>
      </c>
      <c r="J23" s="118">
        <f>round(Exchanges!F32,0)</f>
        <v>85</v>
      </c>
      <c r="K23" s="118" t="str">
        <f>Exchanges!G32</f>
        <v>c3</v>
      </c>
      <c r="L23" s="48">
        <f>Exchanges!D32</f>
        <v>0.4</v>
      </c>
    </row>
    <row r="24">
      <c r="A24" s="29" t="str">
        <f>lower(Exchanges!A33)</f>
        <v>sorghum</v>
      </c>
      <c r="B24" s="72">
        <f>Exchanges!H33</f>
        <v>0.002547123016</v>
      </c>
      <c r="C24" s="70">
        <f>Exchanges!I33</f>
        <v>0.1884920635</v>
      </c>
      <c r="D24" s="72">
        <f>Exchanges!J33</f>
        <v>0.0001074481481</v>
      </c>
      <c r="E24" s="72">
        <f>Exchanges!M33</f>
        <v>0.001852678571</v>
      </c>
      <c r="F24" s="70">
        <f>Exchanges!N33</f>
        <v>0.1876401862</v>
      </c>
      <c r="G24" s="73">
        <f>Exchanges!Q33</f>
        <v>0.001653769841</v>
      </c>
      <c r="H24" s="48">
        <f>Exchanges!K33</f>
        <v>3.529166667</v>
      </c>
      <c r="I24" s="118">
        <f>round(Exchanges!E33,0)</f>
        <v>20</v>
      </c>
      <c r="J24" s="118">
        <f>round(Exchanges!F33,0)</f>
        <v>84</v>
      </c>
      <c r="K24" s="118" t="str">
        <f>Exchanges!G33</f>
        <v>c4</v>
      </c>
      <c r="L24" s="48">
        <f>Exchanges!D33</f>
        <v>0.2859928014</v>
      </c>
    </row>
    <row r="25">
      <c r="A25" s="29" t="str">
        <f>lower(Exchanges!A34)</f>
        <v>vegetables</v>
      </c>
      <c r="B25" s="72">
        <f>Exchanges!H34</f>
        <v>0.000437173052</v>
      </c>
      <c r="C25" s="70">
        <f>Exchanges!I34</f>
        <v>0.0640693162</v>
      </c>
      <c r="D25" s="72">
        <f>Exchanges!J34</f>
        <v>0.00003665282579</v>
      </c>
      <c r="E25" s="72">
        <f>Exchanges!M34</f>
        <v>0.000318617648</v>
      </c>
      <c r="F25" s="70">
        <f>Exchanges!N34</f>
        <v>0.06392887689</v>
      </c>
      <c r="G25" s="73">
        <f>Exchanges!Q34</f>
        <v>0.0002956475385</v>
      </c>
      <c r="H25" s="48">
        <f>Exchanges!K34</f>
        <v>0.7133333333</v>
      </c>
      <c r="I25" s="118">
        <f>round(Exchanges!E34,0)</f>
        <v>16</v>
      </c>
      <c r="J25" s="118">
        <f>round(Exchanges!F34,0)</f>
        <v>35</v>
      </c>
      <c r="K25" s="118" t="str">
        <f>Exchanges!G34</f>
        <v>c3</v>
      </c>
      <c r="L25" s="48">
        <f>Exchanges!D34</f>
        <v>0.8099415205</v>
      </c>
    </row>
    <row r="26">
      <c r="A26" s="29" t="str">
        <f>lower(Exchanges!A35)</f>
        <v>corn</v>
      </c>
      <c r="B26" s="72">
        <f>Exchanges!H35</f>
        <v>0.002547123016</v>
      </c>
      <c r="C26" s="70">
        <f>Exchanges!I35</f>
        <v>0.1884920635</v>
      </c>
      <c r="D26" s="72">
        <f>Exchanges!J35</f>
        <v>0.0001074481481</v>
      </c>
      <c r="E26" s="72">
        <f>Exchanges!M35</f>
        <v>0.001852678571</v>
      </c>
      <c r="F26" s="70">
        <f>Exchanges!N35</f>
        <v>0.1876401862</v>
      </c>
      <c r="G26" s="73">
        <f>Exchanges!Q35</f>
        <v>0.001653769841</v>
      </c>
      <c r="H26" s="48">
        <f>Exchanges!K35</f>
        <v>3.529166667</v>
      </c>
      <c r="I26" s="118">
        <f>round(Exchanges!E35,0)</f>
        <v>20</v>
      </c>
      <c r="J26" s="118">
        <f>round(Exchanges!F35,0)</f>
        <v>84</v>
      </c>
      <c r="K26" s="118" t="str">
        <f>Exchanges!G35</f>
        <v>c4</v>
      </c>
      <c r="L26" s="48">
        <f>Exchanges!D35</f>
        <v>0.2859928014</v>
      </c>
    </row>
    <row r="27">
      <c r="A27" s="29" t="str">
        <f>lower(Exchanges!A36)</f>
        <v>orchard</v>
      </c>
      <c r="B27" s="72">
        <f>Exchanges!H36</f>
        <v>0.0009680384924</v>
      </c>
      <c r="C27" s="70">
        <f>Exchanges!I36</f>
        <v>0.1171765396</v>
      </c>
      <c r="D27" s="72">
        <f>Exchanges!J36</f>
        <v>0.00007437621095</v>
      </c>
      <c r="E27" s="72">
        <f>Exchanges!M36</f>
        <v>0.0007038692889</v>
      </c>
      <c r="F27" s="70">
        <f>Exchanges!N36</f>
        <v>0.1168706701</v>
      </c>
      <c r="G27" s="73">
        <f>Exchanges!Q36</f>
        <v>0.0006444149325</v>
      </c>
      <c r="H27" s="48">
        <f>Exchanges!K36</f>
        <v>1.076111111</v>
      </c>
      <c r="I27" s="118">
        <f>round(Exchanges!E36,0)</f>
        <v>13</v>
      </c>
      <c r="J27" s="118">
        <f>round(Exchanges!F36,0)</f>
        <v>57</v>
      </c>
      <c r="K27" s="118" t="str">
        <f>Exchanges!G36</f>
        <v>c3</v>
      </c>
      <c r="L27" s="48">
        <f>Exchanges!D36</f>
        <v>0.4512301939</v>
      </c>
    </row>
    <row r="28">
      <c r="G28" s="31"/>
    </row>
    <row r="29">
      <c r="G29" s="31"/>
    </row>
    <row r="30">
      <c r="G30" s="31"/>
    </row>
    <row r="31">
      <c r="G31" s="31"/>
    </row>
    <row r="32">
      <c r="G32" s="31"/>
    </row>
    <row r="33">
      <c r="G33" s="31"/>
    </row>
    <row r="34">
      <c r="G34" s="31"/>
    </row>
    <row r="35">
      <c r="G35" s="31"/>
    </row>
    <row r="36">
      <c r="G36" s="31"/>
    </row>
    <row r="37">
      <c r="G37" s="31"/>
    </row>
    <row r="38">
      <c r="G38" s="31"/>
    </row>
    <row r="39">
      <c r="G39" s="31"/>
    </row>
    <row r="40">
      <c r="G40" s="31"/>
    </row>
    <row r="41">
      <c r="G41" s="31"/>
    </row>
    <row r="42">
      <c r="G42" s="31"/>
    </row>
    <row r="43">
      <c r="G43" s="31"/>
    </row>
    <row r="44">
      <c r="G44" s="31"/>
    </row>
    <row r="45">
      <c r="G45" s="31"/>
    </row>
    <row r="46">
      <c r="G46" s="31"/>
    </row>
    <row r="47">
      <c r="G47" s="31"/>
    </row>
    <row r="48">
      <c r="G48" s="31"/>
    </row>
    <row r="49">
      <c r="G49" s="31"/>
    </row>
    <row r="50">
      <c r="G50" s="31"/>
    </row>
    <row r="51">
      <c r="G51" s="31"/>
    </row>
    <row r="52">
      <c r="G52" s="31"/>
    </row>
    <row r="53">
      <c r="G53" s="31"/>
    </row>
    <row r="54">
      <c r="G54" s="31"/>
    </row>
    <row r="55">
      <c r="G55" s="31"/>
    </row>
    <row r="56">
      <c r="G56" s="31"/>
    </row>
    <row r="57">
      <c r="G57" s="31"/>
    </row>
    <row r="58">
      <c r="G58" s="31"/>
    </row>
    <row r="59">
      <c r="G59" s="31"/>
    </row>
    <row r="60">
      <c r="G60" s="31"/>
    </row>
    <row r="61">
      <c r="G61" s="31"/>
    </row>
    <row r="62">
      <c r="G62" s="31"/>
    </row>
    <row r="63">
      <c r="G63" s="31"/>
    </row>
    <row r="64">
      <c r="G64" s="31"/>
    </row>
    <row r="65">
      <c r="G65" s="31"/>
    </row>
    <row r="66">
      <c r="G66" s="31"/>
    </row>
    <row r="67">
      <c r="G67" s="31"/>
    </row>
    <row r="68">
      <c r="G68" s="31"/>
    </row>
    <row r="69">
      <c r="G69" s="31"/>
    </row>
    <row r="70">
      <c r="G70" s="31"/>
    </row>
    <row r="71">
      <c r="G71" s="31"/>
    </row>
    <row r="72">
      <c r="G72" s="31"/>
    </row>
    <row r="73">
      <c r="G73" s="31"/>
    </row>
    <row r="74">
      <c r="G74" s="31"/>
    </row>
    <row r="75">
      <c r="G75" s="31"/>
    </row>
    <row r="76">
      <c r="G76" s="31"/>
    </row>
    <row r="77">
      <c r="G77" s="31"/>
    </row>
    <row r="78">
      <c r="G78" s="31"/>
    </row>
    <row r="79">
      <c r="G79" s="31"/>
    </row>
    <row r="80">
      <c r="G80" s="31"/>
    </row>
    <row r="81">
      <c r="G81" s="31"/>
    </row>
    <row r="82">
      <c r="G82" s="31"/>
    </row>
    <row r="83">
      <c r="G83" s="31"/>
    </row>
    <row r="84">
      <c r="G84" s="31"/>
    </row>
    <row r="85">
      <c r="G85" s="31"/>
    </row>
    <row r="86">
      <c r="G86" s="31"/>
    </row>
    <row r="87">
      <c r="G87" s="31"/>
    </row>
    <row r="88">
      <c r="G88" s="31"/>
    </row>
    <row r="89">
      <c r="G89" s="31"/>
    </row>
    <row r="90">
      <c r="G90" s="31"/>
    </row>
    <row r="91">
      <c r="G91" s="31"/>
    </row>
    <row r="92">
      <c r="G92" s="31"/>
    </row>
    <row r="93">
      <c r="G93" s="31"/>
    </row>
    <row r="94">
      <c r="G94" s="31"/>
    </row>
    <row r="95">
      <c r="G95" s="31"/>
    </row>
    <row r="96">
      <c r="G96" s="31"/>
    </row>
    <row r="97">
      <c r="G97" s="31"/>
    </row>
    <row r="98">
      <c r="G98" s="31"/>
    </row>
    <row r="99">
      <c r="G99" s="31"/>
    </row>
    <row r="100">
      <c r="G100" s="31"/>
    </row>
    <row r="101">
      <c r="G101" s="31"/>
    </row>
    <row r="102">
      <c r="G102" s="31"/>
    </row>
    <row r="103">
      <c r="G103" s="31"/>
    </row>
    <row r="104">
      <c r="G104" s="31"/>
    </row>
    <row r="105">
      <c r="G105" s="31"/>
    </row>
    <row r="106">
      <c r="G106" s="31"/>
    </row>
    <row r="107">
      <c r="G107" s="31"/>
    </row>
    <row r="108">
      <c r="G108" s="31"/>
    </row>
    <row r="109">
      <c r="G109" s="31"/>
    </row>
    <row r="110">
      <c r="G110" s="31"/>
    </row>
    <row r="111">
      <c r="G111" s="31"/>
    </row>
    <row r="112">
      <c r="G112" s="31"/>
    </row>
    <row r="113">
      <c r="G113" s="31"/>
    </row>
    <row r="114">
      <c r="G114" s="31"/>
    </row>
    <row r="115">
      <c r="G115" s="31"/>
    </row>
    <row r="116">
      <c r="G116" s="31"/>
    </row>
    <row r="117">
      <c r="G117" s="31"/>
    </row>
    <row r="118">
      <c r="G118" s="31"/>
    </row>
    <row r="119">
      <c r="G119" s="31"/>
    </row>
    <row r="120">
      <c r="G120" s="31"/>
    </row>
    <row r="121">
      <c r="G121" s="31"/>
    </row>
    <row r="122">
      <c r="G122" s="31"/>
    </row>
    <row r="123">
      <c r="G123" s="31"/>
    </row>
    <row r="124">
      <c r="G124" s="31"/>
    </row>
    <row r="125">
      <c r="G125" s="31"/>
    </row>
    <row r="126">
      <c r="G126" s="31"/>
    </row>
    <row r="127">
      <c r="G127" s="31"/>
    </row>
    <row r="128">
      <c r="G128" s="31"/>
    </row>
    <row r="129">
      <c r="G129" s="31"/>
    </row>
    <row r="130">
      <c r="G130" s="31"/>
    </row>
    <row r="131">
      <c r="G131" s="31"/>
    </row>
    <row r="132">
      <c r="G132" s="31"/>
    </row>
    <row r="133">
      <c r="G133" s="31"/>
    </row>
    <row r="134">
      <c r="G134" s="31"/>
    </row>
    <row r="135">
      <c r="G135" s="31"/>
    </row>
    <row r="136">
      <c r="G136" s="31"/>
    </row>
    <row r="137">
      <c r="G137" s="31"/>
    </row>
    <row r="138">
      <c r="G138" s="31"/>
    </row>
    <row r="139">
      <c r="G139" s="31"/>
    </row>
    <row r="140">
      <c r="G140" s="31"/>
    </row>
    <row r="141">
      <c r="G141" s="31"/>
    </row>
    <row r="142">
      <c r="G142" s="31"/>
    </row>
    <row r="143">
      <c r="G143" s="31"/>
    </row>
    <row r="144">
      <c r="G144" s="31"/>
    </row>
    <row r="145">
      <c r="G145" s="31"/>
    </row>
    <row r="146">
      <c r="G146" s="31"/>
    </row>
    <row r="147">
      <c r="G147" s="31"/>
    </row>
    <row r="148">
      <c r="G148" s="31"/>
    </row>
    <row r="149">
      <c r="G149" s="31"/>
    </row>
    <row r="150">
      <c r="G150" s="31"/>
    </row>
    <row r="151">
      <c r="G151" s="31"/>
    </row>
    <row r="152">
      <c r="G152" s="31"/>
    </row>
    <row r="153">
      <c r="G153" s="31"/>
    </row>
    <row r="154">
      <c r="G154" s="31"/>
    </row>
    <row r="155">
      <c r="G155" s="31"/>
    </row>
    <row r="156">
      <c r="G156" s="31"/>
    </row>
    <row r="157">
      <c r="G157" s="31"/>
    </row>
    <row r="158">
      <c r="G158" s="31"/>
    </row>
    <row r="159">
      <c r="G159" s="31"/>
    </row>
    <row r="160">
      <c r="G160" s="31"/>
    </row>
    <row r="161">
      <c r="G161" s="31"/>
    </row>
    <row r="162">
      <c r="G162" s="31"/>
    </row>
    <row r="163">
      <c r="G163" s="31"/>
    </row>
    <row r="164">
      <c r="G164" s="31"/>
    </row>
    <row r="165">
      <c r="G165" s="31"/>
    </row>
    <row r="166">
      <c r="G166" s="31"/>
    </row>
    <row r="167">
      <c r="G167" s="31"/>
    </row>
    <row r="168">
      <c r="G168" s="31"/>
    </row>
    <row r="169">
      <c r="G169" s="31"/>
    </row>
    <row r="170">
      <c r="G170" s="31"/>
    </row>
    <row r="171">
      <c r="G171" s="31"/>
    </row>
    <row r="172">
      <c r="G172" s="31"/>
    </row>
    <row r="173">
      <c r="G173" s="31"/>
    </row>
    <row r="174">
      <c r="G174" s="31"/>
    </row>
    <row r="175">
      <c r="G175" s="31"/>
    </row>
    <row r="176">
      <c r="G176" s="31"/>
    </row>
    <row r="177">
      <c r="G177" s="31"/>
    </row>
    <row r="178">
      <c r="G178" s="31"/>
    </row>
    <row r="179">
      <c r="G179" s="31"/>
    </row>
    <row r="180">
      <c r="G180" s="31"/>
    </row>
    <row r="181">
      <c r="G181" s="31"/>
    </row>
    <row r="182">
      <c r="G182" s="31"/>
    </row>
    <row r="183">
      <c r="G183" s="31"/>
    </row>
    <row r="184">
      <c r="G184" s="31"/>
    </row>
    <row r="185">
      <c r="G185" s="31"/>
    </row>
    <row r="186">
      <c r="G186" s="31"/>
    </row>
    <row r="187">
      <c r="G187" s="31"/>
    </row>
    <row r="188">
      <c r="G188" s="31"/>
    </row>
    <row r="189">
      <c r="G189" s="31"/>
    </row>
    <row r="190">
      <c r="G190" s="31"/>
    </row>
    <row r="191">
      <c r="G191" s="31"/>
    </row>
    <row r="192">
      <c r="G192" s="31"/>
    </row>
    <row r="193">
      <c r="G193" s="31"/>
    </row>
    <row r="194">
      <c r="G194" s="31"/>
    </row>
    <row r="195">
      <c r="G195" s="31"/>
    </row>
    <row r="196">
      <c r="G196" s="31"/>
    </row>
    <row r="197">
      <c r="G197" s="31"/>
    </row>
    <row r="198">
      <c r="G198" s="31"/>
    </row>
    <row r="199">
      <c r="G199" s="31"/>
    </row>
    <row r="200">
      <c r="G200" s="31"/>
    </row>
    <row r="201">
      <c r="G201" s="31"/>
    </row>
    <row r="202">
      <c r="G202" s="31"/>
    </row>
    <row r="203">
      <c r="G203" s="31"/>
    </row>
    <row r="204">
      <c r="G204" s="31"/>
    </row>
    <row r="205">
      <c r="G205" s="31"/>
    </row>
    <row r="206">
      <c r="G206" s="31"/>
    </row>
    <row r="207">
      <c r="G207" s="31"/>
    </row>
    <row r="208">
      <c r="G208" s="31"/>
    </row>
    <row r="209">
      <c r="G209" s="31"/>
    </row>
    <row r="210">
      <c r="G210" s="31"/>
    </row>
    <row r="211">
      <c r="G211" s="31"/>
    </row>
    <row r="212">
      <c r="G212" s="31"/>
    </row>
    <row r="213">
      <c r="G213" s="31"/>
    </row>
    <row r="214">
      <c r="G214" s="31"/>
    </row>
    <row r="215">
      <c r="G215" s="31"/>
    </row>
    <row r="216">
      <c r="G216" s="31"/>
    </row>
    <row r="217">
      <c r="G217" s="31"/>
    </row>
    <row r="218">
      <c r="G218" s="31"/>
    </row>
    <row r="219">
      <c r="G219" s="31"/>
    </row>
    <row r="220">
      <c r="G220" s="31"/>
    </row>
    <row r="221">
      <c r="G221" s="31"/>
    </row>
    <row r="222">
      <c r="G222" s="31"/>
    </row>
    <row r="223">
      <c r="G223" s="31"/>
    </row>
    <row r="224">
      <c r="G224" s="31"/>
    </row>
    <row r="225">
      <c r="G225" s="31"/>
    </row>
    <row r="226">
      <c r="G226" s="31"/>
    </row>
    <row r="227">
      <c r="G227" s="31"/>
    </row>
    <row r="228">
      <c r="G228" s="31"/>
    </row>
    <row r="229">
      <c r="G229" s="31"/>
    </row>
    <row r="230">
      <c r="G230" s="31"/>
    </row>
    <row r="231">
      <c r="G231" s="31"/>
    </row>
    <row r="232">
      <c r="G232" s="31"/>
    </row>
    <row r="233">
      <c r="G233" s="31"/>
    </row>
    <row r="234">
      <c r="G234" s="31"/>
    </row>
    <row r="235">
      <c r="G235" s="31"/>
    </row>
    <row r="236">
      <c r="G236" s="31"/>
    </row>
    <row r="237">
      <c r="G237" s="31"/>
    </row>
    <row r="238">
      <c r="G238" s="31"/>
    </row>
    <row r="239">
      <c r="G239" s="31"/>
    </row>
    <row r="240">
      <c r="G240" s="31"/>
    </row>
    <row r="241">
      <c r="G241" s="31"/>
    </row>
    <row r="242">
      <c r="G242" s="31"/>
    </row>
    <row r="243">
      <c r="G243" s="31"/>
    </row>
    <row r="244">
      <c r="G244" s="31"/>
    </row>
    <row r="245">
      <c r="G245" s="31"/>
    </row>
    <row r="246">
      <c r="G246" s="31"/>
    </row>
    <row r="247">
      <c r="G247" s="31"/>
    </row>
    <row r="248">
      <c r="G248" s="31"/>
    </row>
    <row r="249">
      <c r="G249" s="31"/>
    </row>
    <row r="250">
      <c r="G250" s="31"/>
    </row>
    <row r="251">
      <c r="G251" s="31"/>
    </row>
    <row r="252">
      <c r="G252" s="31"/>
    </row>
    <row r="253">
      <c r="G253" s="31"/>
    </row>
    <row r="254">
      <c r="G254" s="31"/>
    </row>
    <row r="255">
      <c r="G255" s="31"/>
    </row>
    <row r="256">
      <c r="G256" s="31"/>
    </row>
    <row r="257">
      <c r="G257" s="31"/>
    </row>
    <row r="258">
      <c r="G258" s="31"/>
    </row>
    <row r="259">
      <c r="G259" s="31"/>
    </row>
    <row r="260">
      <c r="G260" s="31"/>
    </row>
    <row r="261">
      <c r="G261" s="31"/>
    </row>
    <row r="262">
      <c r="G262" s="31"/>
    </row>
    <row r="263">
      <c r="G263" s="31"/>
    </row>
    <row r="264">
      <c r="G264" s="31"/>
    </row>
    <row r="265">
      <c r="G265" s="31"/>
    </row>
    <row r="266">
      <c r="G266" s="31"/>
    </row>
    <row r="267">
      <c r="G267" s="31"/>
    </row>
    <row r="268">
      <c r="G268" s="31"/>
    </row>
    <row r="269">
      <c r="G269" s="31"/>
    </row>
    <row r="270">
      <c r="G270" s="31"/>
    </row>
    <row r="271">
      <c r="G271" s="31"/>
    </row>
    <row r="272">
      <c r="G272" s="31"/>
    </row>
    <row r="273">
      <c r="G273" s="31"/>
    </row>
    <row r="274">
      <c r="G274" s="31"/>
    </row>
    <row r="275">
      <c r="G275" s="31"/>
    </row>
    <row r="276">
      <c r="G276" s="31"/>
    </row>
    <row r="277">
      <c r="G277" s="31"/>
    </row>
    <row r="278">
      <c r="G278" s="31"/>
    </row>
    <row r="279">
      <c r="G279" s="31"/>
    </row>
    <row r="280">
      <c r="G280" s="31"/>
    </row>
    <row r="281">
      <c r="G281" s="31"/>
    </row>
    <row r="282">
      <c r="G282" s="31"/>
    </row>
    <row r="283">
      <c r="G283" s="31"/>
    </row>
    <row r="284">
      <c r="G284" s="31"/>
    </row>
    <row r="285">
      <c r="G285" s="31"/>
    </row>
    <row r="286">
      <c r="G286" s="31"/>
    </row>
    <row r="287">
      <c r="G287" s="31"/>
    </row>
    <row r="288">
      <c r="G288" s="31"/>
    </row>
    <row r="289">
      <c r="G289" s="31"/>
    </row>
    <row r="290">
      <c r="G290" s="31"/>
    </row>
    <row r="291">
      <c r="G291" s="31"/>
    </row>
    <row r="292">
      <c r="G292" s="31"/>
    </row>
    <row r="293">
      <c r="G293" s="31"/>
    </row>
    <row r="294">
      <c r="G294" s="31"/>
    </row>
    <row r="295">
      <c r="G295" s="31"/>
    </row>
    <row r="296">
      <c r="G296" s="31"/>
    </row>
    <row r="297">
      <c r="G297" s="31"/>
    </row>
    <row r="298">
      <c r="G298" s="31"/>
    </row>
    <row r="299">
      <c r="G299" s="31"/>
    </row>
    <row r="300">
      <c r="G300" s="31"/>
    </row>
    <row r="301">
      <c r="G301" s="31"/>
    </row>
    <row r="302">
      <c r="G302" s="31"/>
    </row>
    <row r="303">
      <c r="G303" s="31"/>
    </row>
    <row r="304">
      <c r="G304" s="31"/>
    </row>
    <row r="305">
      <c r="G305" s="31"/>
    </row>
    <row r="306">
      <c r="G306" s="31"/>
    </row>
    <row r="307">
      <c r="G307" s="31"/>
    </row>
    <row r="308">
      <c r="G308" s="31"/>
    </row>
    <row r="309">
      <c r="G309" s="31"/>
    </row>
    <row r="310">
      <c r="G310" s="31"/>
    </row>
    <row r="311">
      <c r="G311" s="31"/>
    </row>
    <row r="312">
      <c r="G312" s="31"/>
    </row>
    <row r="313">
      <c r="G313" s="31"/>
    </row>
    <row r="314">
      <c r="G314" s="31"/>
    </row>
    <row r="315">
      <c r="G315" s="31"/>
    </row>
    <row r="316">
      <c r="G316" s="31"/>
    </row>
    <row r="317">
      <c r="G317" s="31"/>
    </row>
    <row r="318">
      <c r="G318" s="31"/>
    </row>
    <row r="319">
      <c r="G319" s="31"/>
    </row>
    <row r="320">
      <c r="G320" s="31"/>
    </row>
    <row r="321">
      <c r="G321" s="31"/>
    </row>
    <row r="322">
      <c r="G322" s="31"/>
    </row>
    <row r="323">
      <c r="G323" s="31"/>
    </row>
    <row r="324">
      <c r="G324" s="31"/>
    </row>
    <row r="325">
      <c r="G325" s="31"/>
    </row>
    <row r="326">
      <c r="G326" s="31"/>
    </row>
    <row r="327">
      <c r="G327" s="31"/>
    </row>
    <row r="328">
      <c r="G328" s="31"/>
    </row>
    <row r="329">
      <c r="G329" s="31"/>
    </row>
    <row r="330">
      <c r="G330" s="31"/>
    </row>
    <row r="331">
      <c r="G331" s="31"/>
    </row>
    <row r="332">
      <c r="G332" s="31"/>
    </row>
    <row r="333">
      <c r="G333" s="31"/>
    </row>
    <row r="334">
      <c r="G334" s="31"/>
    </row>
    <row r="335">
      <c r="G335" s="31"/>
    </row>
    <row r="336">
      <c r="G336" s="31"/>
    </row>
    <row r="337">
      <c r="G337" s="31"/>
    </row>
    <row r="338">
      <c r="G338" s="31"/>
    </row>
    <row r="339">
      <c r="G339" s="31"/>
    </row>
    <row r="340">
      <c r="G340" s="31"/>
    </row>
    <row r="341">
      <c r="G341" s="31"/>
    </row>
    <row r="342">
      <c r="G342" s="31"/>
    </row>
    <row r="343">
      <c r="G343" s="31"/>
    </row>
    <row r="344">
      <c r="G344" s="31"/>
    </row>
    <row r="345">
      <c r="G345" s="31"/>
    </row>
    <row r="346">
      <c r="G346" s="31"/>
    </row>
    <row r="347">
      <c r="G347" s="31"/>
    </row>
    <row r="348">
      <c r="G348" s="31"/>
    </row>
    <row r="349">
      <c r="G349" s="31"/>
    </row>
    <row r="350">
      <c r="G350" s="31"/>
    </row>
    <row r="351">
      <c r="G351" s="31"/>
    </row>
    <row r="352">
      <c r="G352" s="31"/>
    </row>
    <row r="353">
      <c r="G353" s="31"/>
    </row>
    <row r="354">
      <c r="G354" s="31"/>
    </row>
    <row r="355">
      <c r="G355" s="31"/>
    </row>
    <row r="356">
      <c r="G356" s="31"/>
    </row>
    <row r="357">
      <c r="G357" s="31"/>
    </row>
    <row r="358">
      <c r="G358" s="31"/>
    </row>
    <row r="359">
      <c r="G359" s="31"/>
    </row>
    <row r="360">
      <c r="G360" s="31"/>
    </row>
    <row r="361">
      <c r="G361" s="31"/>
    </row>
    <row r="362">
      <c r="G362" s="31"/>
    </row>
    <row r="363">
      <c r="G363" s="31"/>
    </row>
    <row r="364">
      <c r="G364" s="31"/>
    </row>
    <row r="365">
      <c r="G365" s="31"/>
    </row>
    <row r="366">
      <c r="G366" s="31"/>
    </row>
    <row r="367">
      <c r="G367" s="31"/>
    </row>
    <row r="368">
      <c r="G368" s="31"/>
    </row>
    <row r="369">
      <c r="G369" s="31"/>
    </row>
    <row r="370">
      <c r="G370" s="31"/>
    </row>
    <row r="371">
      <c r="G371" s="31"/>
    </row>
    <row r="372">
      <c r="G372" s="31"/>
    </row>
    <row r="373">
      <c r="G373" s="31"/>
    </row>
    <row r="374">
      <c r="G374" s="31"/>
    </row>
    <row r="375">
      <c r="G375" s="31"/>
    </row>
    <row r="376">
      <c r="G376" s="31"/>
    </row>
    <row r="377">
      <c r="G377" s="31"/>
    </row>
    <row r="378">
      <c r="G378" s="31"/>
    </row>
    <row r="379">
      <c r="G379" s="31"/>
    </row>
    <row r="380">
      <c r="G380" s="31"/>
    </row>
    <row r="381">
      <c r="G381" s="31"/>
    </row>
    <row r="382">
      <c r="G382" s="31"/>
    </row>
    <row r="383">
      <c r="G383" s="31"/>
    </row>
    <row r="384">
      <c r="G384" s="31"/>
    </row>
    <row r="385">
      <c r="G385" s="31"/>
    </row>
    <row r="386">
      <c r="G386" s="31"/>
    </row>
    <row r="387">
      <c r="G387" s="31"/>
    </row>
    <row r="388">
      <c r="G388" s="31"/>
    </row>
    <row r="389">
      <c r="G389" s="31"/>
    </row>
    <row r="390">
      <c r="G390" s="31"/>
    </row>
    <row r="391">
      <c r="G391" s="31"/>
    </row>
    <row r="392">
      <c r="G392" s="31"/>
    </row>
    <row r="393">
      <c r="G393" s="31"/>
    </row>
    <row r="394">
      <c r="G394" s="31"/>
    </row>
    <row r="395">
      <c r="G395" s="31"/>
    </row>
    <row r="396">
      <c r="G396" s="31"/>
    </row>
    <row r="397">
      <c r="G397" s="31"/>
    </row>
    <row r="398">
      <c r="G398" s="31"/>
    </row>
    <row r="399">
      <c r="G399" s="31"/>
    </row>
    <row r="400">
      <c r="G400" s="31"/>
    </row>
    <row r="401">
      <c r="G401" s="31"/>
    </row>
    <row r="402">
      <c r="G402" s="31"/>
    </row>
    <row r="403">
      <c r="G403" s="31"/>
    </row>
    <row r="404">
      <c r="G404" s="31"/>
    </row>
    <row r="405">
      <c r="G405" s="31"/>
    </row>
    <row r="406">
      <c r="G406" s="31"/>
    </row>
    <row r="407">
      <c r="G407" s="31"/>
    </row>
    <row r="408">
      <c r="G408" s="31"/>
    </row>
    <row r="409">
      <c r="G409" s="31"/>
    </row>
    <row r="410">
      <c r="G410" s="31"/>
    </row>
    <row r="411">
      <c r="G411" s="31"/>
    </row>
    <row r="412">
      <c r="G412" s="31"/>
    </row>
    <row r="413">
      <c r="G413" s="31"/>
    </row>
    <row r="414">
      <c r="G414" s="31"/>
    </row>
    <row r="415">
      <c r="G415" s="31"/>
    </row>
    <row r="416">
      <c r="G416" s="31"/>
    </row>
    <row r="417">
      <c r="G417" s="31"/>
    </row>
    <row r="418">
      <c r="G418" s="31"/>
    </row>
    <row r="419">
      <c r="G419" s="31"/>
    </row>
    <row r="420">
      <c r="G420" s="31"/>
    </row>
    <row r="421">
      <c r="G421" s="31"/>
    </row>
    <row r="422">
      <c r="G422" s="31"/>
    </row>
    <row r="423">
      <c r="G423" s="31"/>
    </row>
    <row r="424">
      <c r="G424" s="31"/>
    </row>
    <row r="425">
      <c r="G425" s="31"/>
    </row>
    <row r="426">
      <c r="G426" s="31"/>
    </row>
    <row r="427">
      <c r="G427" s="31"/>
    </row>
    <row r="428">
      <c r="G428" s="31"/>
    </row>
    <row r="429">
      <c r="G429" s="31"/>
    </row>
    <row r="430">
      <c r="G430" s="31"/>
    </row>
    <row r="431">
      <c r="G431" s="31"/>
    </row>
    <row r="432">
      <c r="G432" s="31"/>
    </row>
    <row r="433">
      <c r="G433" s="31"/>
    </row>
    <row r="434">
      <c r="G434" s="31"/>
    </row>
    <row r="435">
      <c r="G435" s="31"/>
    </row>
    <row r="436">
      <c r="G436" s="31"/>
    </row>
    <row r="437">
      <c r="G437" s="31"/>
    </row>
    <row r="438">
      <c r="G438" s="31"/>
    </row>
    <row r="439">
      <c r="G439" s="31"/>
    </row>
    <row r="440">
      <c r="G440" s="31"/>
    </row>
    <row r="441">
      <c r="G441" s="31"/>
    </row>
    <row r="442">
      <c r="G442" s="31"/>
    </row>
    <row r="443">
      <c r="G443" s="31"/>
    </row>
    <row r="444">
      <c r="G444" s="31"/>
    </row>
    <row r="445">
      <c r="G445" s="31"/>
    </row>
    <row r="446">
      <c r="G446" s="31"/>
    </row>
    <row r="447">
      <c r="G447" s="31"/>
    </row>
    <row r="448">
      <c r="G448" s="31"/>
    </row>
    <row r="449">
      <c r="G449" s="31"/>
    </row>
    <row r="450">
      <c r="G450" s="31"/>
    </row>
    <row r="451">
      <c r="G451" s="31"/>
    </row>
    <row r="452">
      <c r="G452" s="31"/>
    </row>
    <row r="453">
      <c r="G453" s="31"/>
    </row>
    <row r="454">
      <c r="G454" s="31"/>
    </row>
    <row r="455">
      <c r="G455" s="31"/>
    </row>
    <row r="456">
      <c r="G456" s="31"/>
    </row>
    <row r="457">
      <c r="G457" s="31"/>
    </row>
    <row r="458">
      <c r="G458" s="31"/>
    </row>
    <row r="459">
      <c r="G459" s="31"/>
    </row>
    <row r="460">
      <c r="G460" s="31"/>
    </row>
    <row r="461">
      <c r="G461" s="31"/>
    </row>
    <row r="462">
      <c r="G462" s="31"/>
    </row>
    <row r="463">
      <c r="G463" s="31"/>
    </row>
    <row r="464">
      <c r="G464" s="31"/>
    </row>
    <row r="465">
      <c r="G465" s="31"/>
    </row>
    <row r="466">
      <c r="G466" s="31"/>
    </row>
    <row r="467">
      <c r="G467" s="31"/>
    </row>
    <row r="468">
      <c r="G468" s="31"/>
    </row>
    <row r="469">
      <c r="G469" s="31"/>
    </row>
    <row r="470">
      <c r="G470" s="31"/>
    </row>
    <row r="471">
      <c r="G471" s="31"/>
    </row>
    <row r="472">
      <c r="G472" s="31"/>
    </row>
    <row r="473">
      <c r="G473" s="31"/>
    </row>
    <row r="474">
      <c r="G474" s="31"/>
    </row>
    <row r="475">
      <c r="G475" s="31"/>
    </row>
    <row r="476">
      <c r="G476" s="31"/>
    </row>
    <row r="477">
      <c r="G477" s="31"/>
    </row>
    <row r="478">
      <c r="G478" s="31"/>
    </row>
    <row r="479">
      <c r="G479" s="31"/>
    </row>
    <row r="480">
      <c r="G480" s="31"/>
    </row>
    <row r="481">
      <c r="G481" s="31"/>
    </row>
    <row r="482">
      <c r="G482" s="31"/>
    </row>
    <row r="483">
      <c r="G483" s="31"/>
    </row>
    <row r="484">
      <c r="G484" s="31"/>
    </row>
    <row r="485">
      <c r="G485" s="31"/>
    </row>
    <row r="486">
      <c r="G486" s="31"/>
    </row>
    <row r="487">
      <c r="G487" s="31"/>
    </row>
    <row r="488">
      <c r="G488" s="31"/>
    </row>
    <row r="489">
      <c r="G489" s="31"/>
    </row>
    <row r="490">
      <c r="G490" s="31"/>
    </row>
    <row r="491">
      <c r="G491" s="31"/>
    </row>
    <row r="492">
      <c r="G492" s="31"/>
    </row>
    <row r="493">
      <c r="G493" s="31"/>
    </row>
    <row r="494">
      <c r="G494" s="31"/>
    </row>
    <row r="495">
      <c r="G495" s="31"/>
    </row>
    <row r="496">
      <c r="G496" s="31"/>
    </row>
    <row r="497">
      <c r="G497" s="31"/>
    </row>
    <row r="498">
      <c r="G498" s="31"/>
    </row>
    <row r="499">
      <c r="G499" s="31"/>
    </row>
    <row r="500">
      <c r="G500" s="31"/>
    </row>
    <row r="501">
      <c r="G501" s="31"/>
    </row>
    <row r="502">
      <c r="G502" s="31"/>
    </row>
    <row r="503">
      <c r="G503" s="31"/>
    </row>
    <row r="504">
      <c r="G504" s="31"/>
    </row>
    <row r="505">
      <c r="G505" s="31"/>
    </row>
    <row r="506">
      <c r="G506" s="31"/>
    </row>
    <row r="507">
      <c r="G507" s="31"/>
    </row>
    <row r="508">
      <c r="G508" s="31"/>
    </row>
    <row r="509">
      <c r="G509" s="31"/>
    </row>
    <row r="510">
      <c r="G510" s="31"/>
    </row>
    <row r="511">
      <c r="G511" s="31"/>
    </row>
    <row r="512">
      <c r="G512" s="31"/>
    </row>
    <row r="513">
      <c r="G513" s="31"/>
    </row>
    <row r="514">
      <c r="G514" s="31"/>
    </row>
    <row r="515">
      <c r="G515" s="31"/>
    </row>
    <row r="516">
      <c r="G516" s="31"/>
    </row>
    <row r="517">
      <c r="G517" s="31"/>
    </row>
    <row r="518">
      <c r="G518" s="31"/>
    </row>
    <row r="519">
      <c r="G519" s="31"/>
    </row>
    <row r="520">
      <c r="G520" s="31"/>
    </row>
    <row r="521">
      <c r="G521" s="31"/>
    </row>
    <row r="522">
      <c r="G522" s="31"/>
    </row>
    <row r="523">
      <c r="G523" s="31"/>
    </row>
    <row r="524">
      <c r="G524" s="31"/>
    </row>
    <row r="525">
      <c r="G525" s="31"/>
    </row>
    <row r="526">
      <c r="G526" s="31"/>
    </row>
    <row r="527">
      <c r="G527" s="31"/>
    </row>
    <row r="528">
      <c r="G528" s="31"/>
    </row>
    <row r="529">
      <c r="G529" s="31"/>
    </row>
    <row r="530">
      <c r="G530" s="31"/>
    </row>
    <row r="531">
      <c r="G531" s="31"/>
    </row>
    <row r="532">
      <c r="G532" s="31"/>
    </row>
    <row r="533">
      <c r="G533" s="31"/>
    </row>
    <row r="534">
      <c r="G534" s="31"/>
    </row>
    <row r="535">
      <c r="G535" s="31"/>
    </row>
    <row r="536">
      <c r="G536" s="31"/>
    </row>
    <row r="537">
      <c r="G537" s="31"/>
    </row>
    <row r="538">
      <c r="G538" s="31"/>
    </row>
    <row r="539">
      <c r="G539" s="31"/>
    </row>
    <row r="540">
      <c r="G540" s="31"/>
    </row>
    <row r="541">
      <c r="G541" s="31"/>
    </row>
    <row r="542">
      <c r="G542" s="31"/>
    </row>
    <row r="543">
      <c r="G543" s="31"/>
    </row>
    <row r="544">
      <c r="G544" s="31"/>
    </row>
    <row r="545">
      <c r="G545" s="31"/>
    </row>
    <row r="546">
      <c r="G546" s="31"/>
    </row>
    <row r="547">
      <c r="G547" s="31"/>
    </row>
    <row r="548">
      <c r="G548" s="31"/>
    </row>
    <row r="549">
      <c r="G549" s="31"/>
    </row>
    <row r="550">
      <c r="G550" s="31"/>
    </row>
    <row r="551">
      <c r="G551" s="31"/>
    </row>
    <row r="552">
      <c r="G552" s="31"/>
    </row>
    <row r="553">
      <c r="G553" s="31"/>
    </row>
    <row r="554">
      <c r="G554" s="31"/>
    </row>
    <row r="555">
      <c r="G555" s="31"/>
    </row>
    <row r="556">
      <c r="G556" s="31"/>
    </row>
    <row r="557">
      <c r="G557" s="31"/>
    </row>
    <row r="558">
      <c r="G558" s="31"/>
    </row>
    <row r="559">
      <c r="G559" s="31"/>
    </row>
    <row r="560">
      <c r="G560" s="31"/>
    </row>
    <row r="561">
      <c r="G561" s="31"/>
    </row>
    <row r="562">
      <c r="G562" s="31"/>
    </row>
    <row r="563">
      <c r="G563" s="31"/>
    </row>
    <row r="564">
      <c r="G564" s="31"/>
    </row>
    <row r="565">
      <c r="G565" s="31"/>
    </row>
    <row r="566">
      <c r="G566" s="31"/>
    </row>
    <row r="567">
      <c r="G567" s="31"/>
    </row>
    <row r="568">
      <c r="G568" s="31"/>
    </row>
    <row r="569">
      <c r="G569" s="31"/>
    </row>
    <row r="570">
      <c r="G570" s="31"/>
    </row>
    <row r="571">
      <c r="G571" s="31"/>
    </row>
    <row r="572">
      <c r="G572" s="31"/>
    </row>
    <row r="573">
      <c r="G573" s="31"/>
    </row>
    <row r="574">
      <c r="G574" s="31"/>
    </row>
    <row r="575">
      <c r="G575" s="31"/>
    </row>
    <row r="576">
      <c r="G576" s="31"/>
    </row>
    <row r="577">
      <c r="G577" s="31"/>
    </row>
    <row r="578">
      <c r="G578" s="31"/>
    </row>
    <row r="579">
      <c r="G579" s="31"/>
    </row>
    <row r="580">
      <c r="G580" s="31"/>
    </row>
    <row r="581">
      <c r="G581" s="31"/>
    </row>
    <row r="582">
      <c r="G582" s="31"/>
    </row>
    <row r="583">
      <c r="G583" s="31"/>
    </row>
    <row r="584">
      <c r="G584" s="31"/>
    </row>
    <row r="585">
      <c r="G585" s="31"/>
    </row>
    <row r="586">
      <c r="G586" s="31"/>
    </row>
    <row r="587">
      <c r="G587" s="31"/>
    </row>
    <row r="588">
      <c r="G588" s="31"/>
    </row>
    <row r="589">
      <c r="G589" s="31"/>
    </row>
    <row r="590">
      <c r="G590" s="31"/>
    </row>
    <row r="591">
      <c r="G591" s="31"/>
    </row>
    <row r="592">
      <c r="G592" s="31"/>
    </row>
    <row r="593">
      <c r="G593" s="31"/>
    </row>
    <row r="594">
      <c r="G594" s="31"/>
    </row>
    <row r="595">
      <c r="G595" s="31"/>
    </row>
    <row r="596">
      <c r="G596" s="31"/>
    </row>
    <row r="597">
      <c r="G597" s="31"/>
    </row>
    <row r="598">
      <c r="G598" s="31"/>
    </row>
    <row r="599">
      <c r="G599" s="31"/>
    </row>
    <row r="600">
      <c r="G600" s="31"/>
    </row>
    <row r="601">
      <c r="G601" s="31"/>
    </row>
    <row r="602">
      <c r="G602" s="31"/>
    </row>
    <row r="603">
      <c r="G603" s="31"/>
    </row>
    <row r="604">
      <c r="G604" s="31"/>
    </row>
    <row r="605">
      <c r="G605" s="31"/>
    </row>
    <row r="606">
      <c r="G606" s="31"/>
    </row>
    <row r="607">
      <c r="G607" s="31"/>
    </row>
    <row r="608">
      <c r="G608" s="31"/>
    </row>
    <row r="609">
      <c r="G609" s="31"/>
    </row>
    <row r="610">
      <c r="G610" s="31"/>
    </row>
    <row r="611">
      <c r="G611" s="31"/>
    </row>
    <row r="612">
      <c r="G612" s="31"/>
    </row>
    <row r="613">
      <c r="G613" s="31"/>
    </row>
    <row r="614">
      <c r="G614" s="31"/>
    </row>
    <row r="615">
      <c r="G615" s="31"/>
    </row>
    <row r="616">
      <c r="G616" s="31"/>
    </row>
    <row r="617">
      <c r="G617" s="31"/>
    </row>
    <row r="618">
      <c r="G618" s="31"/>
    </row>
    <row r="619">
      <c r="G619" s="31"/>
    </row>
    <row r="620">
      <c r="G620" s="31"/>
    </row>
    <row r="621">
      <c r="G621" s="31"/>
    </row>
    <row r="622">
      <c r="G622" s="31"/>
    </row>
    <row r="623">
      <c r="G623" s="31"/>
    </row>
    <row r="624">
      <c r="G624" s="31"/>
    </row>
    <row r="625">
      <c r="G625" s="31"/>
    </row>
    <row r="626">
      <c r="G626" s="31"/>
    </row>
    <row r="627">
      <c r="G627" s="31"/>
    </row>
    <row r="628">
      <c r="G628" s="31"/>
    </row>
    <row r="629">
      <c r="G629" s="31"/>
    </row>
    <row r="630">
      <c r="G630" s="31"/>
    </row>
    <row r="631">
      <c r="G631" s="31"/>
    </row>
    <row r="632">
      <c r="G632" s="31"/>
    </row>
    <row r="633">
      <c r="G633" s="31"/>
    </row>
    <row r="634">
      <c r="G634" s="31"/>
    </row>
    <row r="635">
      <c r="G635" s="31"/>
    </row>
    <row r="636">
      <c r="G636" s="31"/>
    </row>
    <row r="637">
      <c r="G637" s="31"/>
    </row>
    <row r="638">
      <c r="G638" s="31"/>
    </row>
    <row r="639">
      <c r="G639" s="31"/>
    </row>
    <row r="640">
      <c r="G640" s="31"/>
    </row>
    <row r="641">
      <c r="G641" s="31"/>
    </row>
    <row r="642">
      <c r="G642" s="31"/>
    </row>
    <row r="643">
      <c r="G643" s="31"/>
    </row>
    <row r="644">
      <c r="G644" s="31"/>
    </row>
    <row r="645">
      <c r="G645" s="31"/>
    </row>
    <row r="646">
      <c r="G646" s="31"/>
    </row>
    <row r="647">
      <c r="G647" s="31"/>
    </row>
    <row r="648">
      <c r="G648" s="31"/>
    </row>
    <row r="649">
      <c r="G649" s="31"/>
    </row>
    <row r="650">
      <c r="G650" s="31"/>
    </row>
    <row r="651">
      <c r="G651" s="31"/>
    </row>
    <row r="652">
      <c r="G652" s="31"/>
    </row>
    <row r="653">
      <c r="G653" s="31"/>
    </row>
    <row r="654">
      <c r="G654" s="31"/>
    </row>
    <row r="655">
      <c r="G655" s="31"/>
    </row>
    <row r="656">
      <c r="G656" s="31"/>
    </row>
    <row r="657">
      <c r="G657" s="31"/>
    </row>
    <row r="658">
      <c r="G658" s="31"/>
    </row>
    <row r="659">
      <c r="G659" s="31"/>
    </row>
    <row r="660">
      <c r="G660" s="31"/>
    </row>
    <row r="661">
      <c r="G661" s="31"/>
    </row>
    <row r="662">
      <c r="G662" s="31"/>
    </row>
    <row r="663">
      <c r="G663" s="31"/>
    </row>
    <row r="664">
      <c r="G664" s="31"/>
    </row>
    <row r="665">
      <c r="G665" s="31"/>
    </row>
    <row r="666">
      <c r="G666" s="31"/>
    </row>
    <row r="667">
      <c r="G667" s="31"/>
    </row>
    <row r="668">
      <c r="G668" s="31"/>
    </row>
    <row r="669">
      <c r="G669" s="31"/>
    </row>
    <row r="670">
      <c r="G670" s="31"/>
    </row>
    <row r="671">
      <c r="G671" s="31"/>
    </row>
    <row r="672">
      <c r="G672" s="31"/>
    </row>
    <row r="673">
      <c r="G673" s="31"/>
    </row>
    <row r="674">
      <c r="G674" s="31"/>
    </row>
    <row r="675">
      <c r="G675" s="31"/>
    </row>
    <row r="676">
      <c r="G676" s="31"/>
    </row>
    <row r="677">
      <c r="G677" s="31"/>
    </row>
    <row r="678">
      <c r="G678" s="31"/>
    </row>
    <row r="679">
      <c r="G679" s="31"/>
    </row>
    <row r="680">
      <c r="G680" s="31"/>
    </row>
    <row r="681">
      <c r="G681" s="31"/>
    </row>
    <row r="682">
      <c r="G682" s="31"/>
    </row>
    <row r="683">
      <c r="G683" s="31"/>
    </row>
    <row r="684">
      <c r="G684" s="31"/>
    </row>
    <row r="685">
      <c r="G685" s="31"/>
    </row>
    <row r="686">
      <c r="G686" s="31"/>
    </row>
    <row r="687">
      <c r="G687" s="31"/>
    </row>
    <row r="688">
      <c r="G688" s="31"/>
    </row>
    <row r="689">
      <c r="G689" s="31"/>
    </row>
    <row r="690">
      <c r="G690" s="31"/>
    </row>
    <row r="691">
      <c r="G691" s="31"/>
    </row>
    <row r="692">
      <c r="G692" s="31"/>
    </row>
    <row r="693">
      <c r="G693" s="31"/>
    </row>
    <row r="694">
      <c r="G694" s="31"/>
    </row>
    <row r="695">
      <c r="G695" s="31"/>
    </row>
    <row r="696">
      <c r="G696" s="31"/>
    </row>
    <row r="697">
      <c r="G697" s="31"/>
    </row>
    <row r="698">
      <c r="G698" s="31"/>
    </row>
    <row r="699">
      <c r="G699" s="31"/>
    </row>
    <row r="700">
      <c r="G700" s="31"/>
    </row>
    <row r="701">
      <c r="G701" s="31"/>
    </row>
    <row r="702">
      <c r="G702" s="31"/>
    </row>
    <row r="703">
      <c r="G703" s="31"/>
    </row>
    <row r="704">
      <c r="G704" s="31"/>
    </row>
    <row r="705">
      <c r="G705" s="31"/>
    </row>
    <row r="706">
      <c r="G706" s="31"/>
    </row>
    <row r="707">
      <c r="G707" s="31"/>
    </row>
    <row r="708">
      <c r="G708" s="31"/>
    </row>
    <row r="709">
      <c r="G709" s="31"/>
    </row>
    <row r="710">
      <c r="G710" s="31"/>
    </row>
    <row r="711">
      <c r="G711" s="31"/>
    </row>
    <row r="712">
      <c r="G712" s="31"/>
    </row>
    <row r="713">
      <c r="G713" s="31"/>
    </row>
    <row r="714">
      <c r="G714" s="31"/>
    </row>
    <row r="715">
      <c r="G715" s="31"/>
    </row>
    <row r="716">
      <c r="G716" s="31"/>
    </row>
    <row r="717">
      <c r="G717" s="31"/>
    </row>
    <row r="718">
      <c r="G718" s="31"/>
    </row>
    <row r="719">
      <c r="G719" s="31"/>
    </row>
    <row r="720">
      <c r="G720" s="31"/>
    </row>
    <row r="721">
      <c r="G721" s="31"/>
    </row>
    <row r="722">
      <c r="G722" s="31"/>
    </row>
    <row r="723">
      <c r="G723" s="31"/>
    </row>
    <row r="724">
      <c r="G724" s="31"/>
    </row>
    <row r="725">
      <c r="G725" s="31"/>
    </row>
    <row r="726">
      <c r="G726" s="31"/>
    </row>
    <row r="727">
      <c r="G727" s="31"/>
    </row>
    <row r="728">
      <c r="G728" s="31"/>
    </row>
    <row r="729">
      <c r="G729" s="31"/>
    </row>
    <row r="730">
      <c r="G730" s="31"/>
    </row>
    <row r="731">
      <c r="G731" s="31"/>
    </row>
    <row r="732">
      <c r="G732" s="31"/>
    </row>
    <row r="733">
      <c r="G733" s="31"/>
    </row>
    <row r="734">
      <c r="G734" s="31"/>
    </row>
    <row r="735">
      <c r="G735" s="31"/>
    </row>
    <row r="736">
      <c r="G736" s="31"/>
    </row>
    <row r="737">
      <c r="G737" s="31"/>
    </row>
    <row r="738">
      <c r="G738" s="31"/>
    </row>
    <row r="739">
      <c r="G739" s="31"/>
    </row>
    <row r="740">
      <c r="G740" s="31"/>
    </row>
    <row r="741">
      <c r="G741" s="31"/>
    </row>
    <row r="742">
      <c r="G742" s="31"/>
    </row>
    <row r="743">
      <c r="G743" s="31"/>
    </row>
    <row r="744">
      <c r="G744" s="31"/>
    </row>
    <row r="745">
      <c r="G745" s="31"/>
    </row>
    <row r="746">
      <c r="G746" s="31"/>
    </row>
    <row r="747">
      <c r="G747" s="31"/>
    </row>
    <row r="748">
      <c r="G748" s="31"/>
    </row>
    <row r="749">
      <c r="G749" s="31"/>
    </row>
    <row r="750">
      <c r="G750" s="31"/>
    </row>
    <row r="751">
      <c r="G751" s="31"/>
    </row>
    <row r="752">
      <c r="G752" s="31"/>
    </row>
    <row r="753">
      <c r="G753" s="31"/>
    </row>
    <row r="754">
      <c r="G754" s="31"/>
    </row>
    <row r="755">
      <c r="G755" s="31"/>
    </row>
    <row r="756">
      <c r="G756" s="31"/>
    </row>
    <row r="757">
      <c r="G757" s="31"/>
    </row>
    <row r="758">
      <c r="G758" s="31"/>
    </row>
    <row r="759">
      <c r="G759" s="31"/>
    </row>
    <row r="760">
      <c r="G760" s="31"/>
    </row>
    <row r="761">
      <c r="G761" s="31"/>
    </row>
    <row r="762">
      <c r="G762" s="31"/>
    </row>
    <row r="763">
      <c r="G763" s="31"/>
    </row>
    <row r="764">
      <c r="G764" s="31"/>
    </row>
    <row r="765">
      <c r="G765" s="31"/>
    </row>
    <row r="766">
      <c r="G766" s="31"/>
    </row>
    <row r="767">
      <c r="G767" s="31"/>
    </row>
    <row r="768">
      <c r="G768" s="31"/>
    </row>
    <row r="769">
      <c r="G769" s="31"/>
    </row>
    <row r="770">
      <c r="G770" s="31"/>
    </row>
    <row r="771">
      <c r="G771" s="31"/>
    </row>
    <row r="772">
      <c r="G772" s="31"/>
    </row>
    <row r="773">
      <c r="G773" s="31"/>
    </row>
    <row r="774">
      <c r="G774" s="31"/>
    </row>
    <row r="775">
      <c r="G775" s="31"/>
    </row>
    <row r="776">
      <c r="G776" s="31"/>
    </row>
    <row r="777">
      <c r="G777" s="31"/>
    </row>
    <row r="778">
      <c r="G778" s="31"/>
    </row>
    <row r="779">
      <c r="G779" s="31"/>
    </row>
    <row r="780">
      <c r="G780" s="31"/>
    </row>
    <row r="781">
      <c r="G781" s="31"/>
    </row>
    <row r="782">
      <c r="G782" s="31"/>
    </row>
    <row r="783">
      <c r="G783" s="31"/>
    </row>
    <row r="784">
      <c r="G784" s="31"/>
    </row>
    <row r="785">
      <c r="G785" s="31"/>
    </row>
    <row r="786">
      <c r="G786" s="31"/>
    </row>
    <row r="787">
      <c r="G787" s="31"/>
    </row>
    <row r="788">
      <c r="G788" s="31"/>
    </row>
    <row r="789">
      <c r="G789" s="31"/>
    </row>
    <row r="790">
      <c r="G790" s="31"/>
    </row>
    <row r="791">
      <c r="G791" s="31"/>
    </row>
    <row r="792">
      <c r="G792" s="31"/>
    </row>
    <row r="793">
      <c r="G793" s="31"/>
    </row>
    <row r="794">
      <c r="G794" s="31"/>
    </row>
    <row r="795">
      <c r="G795" s="31"/>
    </row>
    <row r="796">
      <c r="G796" s="31"/>
    </row>
    <row r="797">
      <c r="G797" s="31"/>
    </row>
    <row r="798">
      <c r="G798" s="31"/>
    </row>
    <row r="799">
      <c r="G799" s="31"/>
    </row>
    <row r="800">
      <c r="G800" s="31"/>
    </row>
    <row r="801">
      <c r="G801" s="31"/>
    </row>
    <row r="802">
      <c r="G802" s="31"/>
    </row>
    <row r="803">
      <c r="G803" s="31"/>
    </row>
    <row r="804">
      <c r="G804" s="31"/>
    </row>
    <row r="805">
      <c r="G805" s="31"/>
    </row>
    <row r="806">
      <c r="G806" s="31"/>
    </row>
    <row r="807">
      <c r="G807" s="31"/>
    </row>
    <row r="808">
      <c r="G808" s="31"/>
    </row>
    <row r="809">
      <c r="G809" s="31"/>
    </row>
    <row r="810">
      <c r="G810" s="31"/>
    </row>
    <row r="811">
      <c r="G811" s="31"/>
    </row>
    <row r="812">
      <c r="G812" s="31"/>
    </row>
    <row r="813">
      <c r="G813" s="31"/>
    </row>
    <row r="814">
      <c r="G814" s="31"/>
    </row>
    <row r="815">
      <c r="G815" s="31"/>
    </row>
    <row r="816">
      <c r="G816" s="31"/>
    </row>
    <row r="817">
      <c r="G817" s="31"/>
    </row>
    <row r="818">
      <c r="G818" s="31"/>
    </row>
    <row r="819">
      <c r="G819" s="31"/>
    </row>
    <row r="820">
      <c r="G820" s="31"/>
    </row>
    <row r="821">
      <c r="G821" s="31"/>
    </row>
    <row r="822">
      <c r="G822" s="31"/>
    </row>
    <row r="823">
      <c r="G823" s="31"/>
    </row>
    <row r="824">
      <c r="G824" s="31"/>
    </row>
    <row r="825">
      <c r="G825" s="31"/>
    </row>
    <row r="826">
      <c r="G826" s="31"/>
    </row>
    <row r="827">
      <c r="G827" s="31"/>
    </row>
    <row r="828">
      <c r="G828" s="31"/>
    </row>
    <row r="829">
      <c r="G829" s="31"/>
    </row>
    <row r="830">
      <c r="G830" s="31"/>
    </row>
    <row r="831">
      <c r="G831" s="31"/>
    </row>
    <row r="832">
      <c r="G832" s="31"/>
    </row>
    <row r="833">
      <c r="G833" s="31"/>
    </row>
    <row r="834">
      <c r="G834" s="31"/>
    </row>
    <row r="835">
      <c r="G835" s="31"/>
    </row>
    <row r="836">
      <c r="G836" s="31"/>
    </row>
    <row r="837">
      <c r="G837" s="31"/>
    </row>
    <row r="838">
      <c r="G838" s="31"/>
    </row>
    <row r="839">
      <c r="G839" s="31"/>
    </row>
    <row r="840">
      <c r="G840" s="31"/>
    </row>
    <row r="841">
      <c r="G841" s="31"/>
    </row>
    <row r="842">
      <c r="G842" s="31"/>
    </row>
    <row r="843">
      <c r="G843" s="31"/>
    </row>
    <row r="844">
      <c r="G844" s="31"/>
    </row>
    <row r="845">
      <c r="G845" s="31"/>
    </row>
    <row r="846">
      <c r="G846" s="31"/>
    </row>
    <row r="847">
      <c r="G847" s="31"/>
    </row>
    <row r="848">
      <c r="G848" s="31"/>
    </row>
    <row r="849">
      <c r="G849" s="31"/>
    </row>
    <row r="850">
      <c r="G850" s="31"/>
    </row>
    <row r="851">
      <c r="G851" s="31"/>
    </row>
    <row r="852">
      <c r="G852" s="31"/>
    </row>
    <row r="853">
      <c r="G853" s="31"/>
    </row>
    <row r="854">
      <c r="G854" s="31"/>
    </row>
    <row r="855">
      <c r="G855" s="31"/>
    </row>
    <row r="856">
      <c r="G856" s="31"/>
    </row>
    <row r="857">
      <c r="G857" s="31"/>
    </row>
    <row r="858">
      <c r="G858" s="31"/>
    </row>
    <row r="859">
      <c r="G859" s="31"/>
    </row>
    <row r="860">
      <c r="G860" s="31"/>
    </row>
    <row r="861">
      <c r="G861" s="31"/>
    </row>
    <row r="862">
      <c r="G862" s="31"/>
    </row>
    <row r="863">
      <c r="G863" s="31"/>
    </row>
    <row r="864">
      <c r="G864" s="31"/>
    </row>
    <row r="865">
      <c r="G865" s="31"/>
    </row>
    <row r="866">
      <c r="G866" s="31"/>
    </row>
    <row r="867">
      <c r="G867" s="31"/>
    </row>
    <row r="868">
      <c r="G868" s="31"/>
    </row>
    <row r="869">
      <c r="G869" s="31"/>
    </row>
    <row r="870">
      <c r="G870" s="31"/>
    </row>
    <row r="871">
      <c r="G871" s="31"/>
    </row>
    <row r="872">
      <c r="G872" s="31"/>
    </row>
    <row r="873">
      <c r="G873" s="31"/>
    </row>
    <row r="874">
      <c r="G874" s="31"/>
    </row>
    <row r="875">
      <c r="G875" s="31"/>
    </row>
    <row r="876">
      <c r="G876" s="31"/>
    </row>
    <row r="877">
      <c r="G877" s="31"/>
    </row>
    <row r="878">
      <c r="G878" s="31"/>
    </row>
    <row r="879">
      <c r="G879" s="31"/>
    </row>
    <row r="880">
      <c r="G880" s="31"/>
    </row>
    <row r="881">
      <c r="G881" s="31"/>
    </row>
    <row r="882">
      <c r="G882" s="31"/>
    </row>
    <row r="883">
      <c r="G883" s="31"/>
    </row>
    <row r="884">
      <c r="G884" s="31"/>
    </row>
    <row r="885">
      <c r="G885" s="31"/>
    </row>
    <row r="886">
      <c r="G886" s="31"/>
    </row>
    <row r="887">
      <c r="G887" s="31"/>
    </row>
    <row r="888">
      <c r="G888" s="31"/>
    </row>
    <row r="889">
      <c r="G889" s="31"/>
    </row>
    <row r="890">
      <c r="G890" s="31"/>
    </row>
    <row r="891">
      <c r="G891" s="31"/>
    </row>
    <row r="892">
      <c r="G892" s="31"/>
    </row>
    <row r="893">
      <c r="G893" s="31"/>
    </row>
    <row r="894">
      <c r="G894" s="31"/>
    </row>
    <row r="895">
      <c r="G895" s="31"/>
    </row>
    <row r="896">
      <c r="G896" s="31"/>
    </row>
    <row r="897">
      <c r="G897" s="31"/>
    </row>
    <row r="898">
      <c r="G898" s="31"/>
    </row>
    <row r="899">
      <c r="G899" s="31"/>
    </row>
    <row r="900">
      <c r="G900" s="31"/>
    </row>
    <row r="901">
      <c r="G901" s="31"/>
    </row>
    <row r="902">
      <c r="G902" s="31"/>
    </row>
    <row r="903">
      <c r="G903" s="31"/>
    </row>
    <row r="904">
      <c r="G904" s="31"/>
    </row>
    <row r="905">
      <c r="G905" s="31"/>
    </row>
    <row r="906">
      <c r="G906" s="31"/>
    </row>
    <row r="907">
      <c r="G907" s="31"/>
    </row>
    <row r="908">
      <c r="G908" s="31"/>
    </row>
    <row r="909">
      <c r="G909" s="31"/>
    </row>
    <row r="910">
      <c r="G910" s="31"/>
    </row>
    <row r="911">
      <c r="G911" s="31"/>
    </row>
    <row r="912">
      <c r="G912" s="31"/>
    </row>
    <row r="913">
      <c r="G913" s="31"/>
    </row>
    <row r="914">
      <c r="G914" s="31"/>
    </row>
    <row r="915">
      <c r="G915" s="31"/>
    </row>
    <row r="916">
      <c r="G916" s="31"/>
    </row>
    <row r="917">
      <c r="G917" s="31"/>
    </row>
    <row r="918">
      <c r="G918" s="31"/>
    </row>
    <row r="919">
      <c r="G919" s="31"/>
    </row>
    <row r="920">
      <c r="G920" s="31"/>
    </row>
    <row r="921">
      <c r="G921" s="31"/>
    </row>
    <row r="922">
      <c r="G922" s="31"/>
    </row>
    <row r="923">
      <c r="G923" s="31"/>
    </row>
    <row r="924">
      <c r="G924" s="31"/>
    </row>
    <row r="925">
      <c r="G925" s="31"/>
    </row>
    <row r="926">
      <c r="G926" s="31"/>
    </row>
    <row r="927">
      <c r="G927" s="31"/>
    </row>
    <row r="928">
      <c r="G928" s="31"/>
    </row>
    <row r="929">
      <c r="G929" s="31"/>
    </row>
    <row r="930">
      <c r="G930" s="31"/>
    </row>
    <row r="931">
      <c r="G931" s="31"/>
    </row>
    <row r="932">
      <c r="G932" s="31"/>
    </row>
    <row r="933">
      <c r="G933" s="31"/>
    </row>
    <row r="934">
      <c r="G934" s="31"/>
    </row>
    <row r="935">
      <c r="G935" s="31"/>
    </row>
    <row r="936">
      <c r="G936" s="31"/>
    </row>
    <row r="937">
      <c r="G937" s="31"/>
    </row>
    <row r="938">
      <c r="G938" s="31"/>
    </row>
    <row r="939">
      <c r="G939" s="31"/>
    </row>
    <row r="940">
      <c r="G940" s="31"/>
    </row>
    <row r="941">
      <c r="G941" s="31"/>
    </row>
    <row r="942">
      <c r="G942" s="31"/>
    </row>
    <row r="943">
      <c r="G943" s="31"/>
    </row>
    <row r="944">
      <c r="G944" s="31"/>
    </row>
    <row r="945">
      <c r="G945" s="31"/>
    </row>
    <row r="946">
      <c r="G946" s="31"/>
    </row>
    <row r="947">
      <c r="G947" s="31"/>
    </row>
    <row r="948">
      <c r="G948" s="31"/>
    </row>
    <row r="949">
      <c r="G949" s="31"/>
    </row>
    <row r="950">
      <c r="G950" s="31"/>
    </row>
    <row r="951">
      <c r="G951" s="31"/>
    </row>
    <row r="952">
      <c r="G952" s="31"/>
    </row>
    <row r="953">
      <c r="G953" s="31"/>
    </row>
    <row r="954">
      <c r="G954" s="31"/>
    </row>
    <row r="955">
      <c r="G955" s="31"/>
    </row>
    <row r="956">
      <c r="G956" s="31"/>
    </row>
    <row r="957">
      <c r="G957" s="31"/>
    </row>
    <row r="958">
      <c r="G958" s="31"/>
    </row>
    <row r="959">
      <c r="G959" s="31"/>
    </row>
    <row r="960">
      <c r="G960" s="31"/>
    </row>
    <row r="961">
      <c r="G961" s="31"/>
    </row>
    <row r="962">
      <c r="G962" s="31"/>
    </row>
    <row r="963">
      <c r="G963" s="31"/>
    </row>
    <row r="964">
      <c r="G964" s="31"/>
    </row>
    <row r="965">
      <c r="G965" s="31"/>
    </row>
    <row r="966">
      <c r="G966" s="31"/>
    </row>
    <row r="967">
      <c r="G967" s="31"/>
    </row>
    <row r="968">
      <c r="G968" s="31"/>
    </row>
    <row r="969">
      <c r="G969" s="31"/>
    </row>
    <row r="970">
      <c r="G970" s="31"/>
    </row>
    <row r="971">
      <c r="G971" s="31"/>
    </row>
    <row r="972">
      <c r="G972" s="31"/>
    </row>
    <row r="973">
      <c r="G973" s="31"/>
    </row>
    <row r="974">
      <c r="G974" s="31"/>
    </row>
    <row r="975">
      <c r="G975" s="31"/>
    </row>
    <row r="976">
      <c r="G976" s="31"/>
    </row>
    <row r="977">
      <c r="G977" s="31"/>
    </row>
    <row r="978">
      <c r="G978" s="31"/>
    </row>
    <row r="979">
      <c r="G979" s="31"/>
    </row>
    <row r="980">
      <c r="G980" s="31"/>
    </row>
    <row r="981">
      <c r="G981" s="31"/>
    </row>
    <row r="982">
      <c r="G982" s="31"/>
    </row>
    <row r="983">
      <c r="G983" s="31"/>
    </row>
    <row r="984">
      <c r="G984" s="31"/>
    </row>
    <row r="985">
      <c r="G985" s="31"/>
    </row>
    <row r="986">
      <c r="G986" s="31"/>
    </row>
    <row r="987">
      <c r="G987" s="31"/>
    </row>
    <row r="988">
      <c r="G988" s="31"/>
    </row>
    <row r="989">
      <c r="G989" s="31"/>
    </row>
    <row r="990">
      <c r="G990" s="31"/>
    </row>
    <row r="991">
      <c r="G991" s="31"/>
    </row>
    <row r="992">
      <c r="G992" s="31"/>
    </row>
    <row r="993">
      <c r="G993" s="31"/>
    </row>
    <row r="994">
      <c r="G994" s="31"/>
    </row>
    <row r="995">
      <c r="G995" s="31"/>
    </row>
    <row r="996">
      <c r="G996" s="31"/>
    </row>
    <row r="997">
      <c r="G997" s="31"/>
    </row>
    <row r="998">
      <c r="G998" s="31"/>
    </row>
    <row r="999">
      <c r="G999" s="31"/>
    </row>
    <row r="1000">
      <c r="G1000" s="31"/>
    </row>
  </sheetData>
  <drawing r:id="rId1"/>
</worksheet>
</file>