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issberenice/Desktop/Reino Unido/CAMH MSc/Dissertation/Systematic review/06 Data/"/>
    </mc:Choice>
  </mc:AlternateContent>
  <xr:revisionPtr revIDLastSave="0" documentId="13_ncr:1_{154785DC-4DF9-6E45-B0EA-7EB7C7A36E21}" xr6:coauthVersionLast="47" xr6:coauthVersionMax="47" xr10:uidLastSave="{00000000-0000-0000-0000-000000000000}"/>
  <bookViews>
    <workbookView xWindow="0" yWindow="500" windowWidth="28800" windowHeight="16340" activeTab="6" xr2:uid="{BC620135-85EA-458C-ABD6-3E18C87B59CB}"/>
  </bookViews>
  <sheets>
    <sheet name="extraction" sheetId="1" r:id="rId1"/>
    <sheet name="quality and bias" sheetId="4" r:id="rId2"/>
    <sheet name="correlations" sheetId="2" r:id="rId3"/>
    <sheet name="computing SMD FER" sheetId="3" r:id="rId4"/>
    <sheet name="computing SMD social skills" sheetId="7" r:id="rId5"/>
    <sheet name="SMD FER" sheetId="6" r:id="rId6"/>
    <sheet name="SMD social skills"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 i="7" l="1"/>
  <c r="AD2" i="7" s="1"/>
  <c r="AB3" i="7"/>
  <c r="AB2" i="7"/>
  <c r="AA2" i="7"/>
  <c r="W3" i="7"/>
  <c r="W4" i="7"/>
  <c r="W5" i="7"/>
  <c r="W6" i="7"/>
  <c r="W7" i="7"/>
  <c r="W8" i="7"/>
  <c r="W9" i="7"/>
  <c r="W10" i="7"/>
  <c r="W11" i="7"/>
  <c r="W12" i="7"/>
  <c r="W13" i="7"/>
  <c r="W14" i="7"/>
  <c r="W15" i="7"/>
  <c r="W16" i="7"/>
  <c r="W17" i="7"/>
  <c r="S3" i="7"/>
  <c r="AA3" i="7" s="1"/>
  <c r="S4" i="7"/>
  <c r="AA4" i="7" s="1"/>
  <c r="S5" i="7"/>
  <c r="AA5" i="7" s="1"/>
  <c r="S6" i="7"/>
  <c r="AA6" i="7" s="1"/>
  <c r="S7" i="7"/>
  <c r="AA7" i="7" s="1"/>
  <c r="S8" i="7"/>
  <c r="AA8" i="7" s="1"/>
  <c r="S9" i="7"/>
  <c r="AA9" i="7" s="1"/>
  <c r="S10" i="7"/>
  <c r="AA10" i="7" s="1"/>
  <c r="S11" i="7"/>
  <c r="AA11" i="7" s="1"/>
  <c r="S12" i="7"/>
  <c r="AA12" i="7" s="1"/>
  <c r="S13" i="7"/>
  <c r="AA13" i="7" s="1"/>
  <c r="S14" i="7"/>
  <c r="AA14" i="7" s="1"/>
  <c r="S15" i="7"/>
  <c r="AA15" i="7" s="1"/>
  <c r="S16" i="7"/>
  <c r="AA16" i="7" s="1"/>
  <c r="S17" i="7"/>
  <c r="AA17" i="7" s="1"/>
  <c r="P3" i="7"/>
  <c r="P4" i="7"/>
  <c r="P5" i="7"/>
  <c r="P6" i="7"/>
  <c r="Q6" i="7" s="1"/>
  <c r="P7" i="7"/>
  <c r="P8" i="7"/>
  <c r="P9" i="7"/>
  <c r="P10" i="7"/>
  <c r="Q10" i="7" s="1"/>
  <c r="P11" i="7"/>
  <c r="P12" i="7"/>
  <c r="P13" i="7"/>
  <c r="P14" i="7"/>
  <c r="Q14" i="7" s="1"/>
  <c r="P15" i="7"/>
  <c r="P16" i="7"/>
  <c r="P17" i="7"/>
  <c r="O3" i="7"/>
  <c r="O4" i="7"/>
  <c r="O5" i="7"/>
  <c r="Q5" i="7" s="1"/>
  <c r="O6" i="7"/>
  <c r="O7" i="7"/>
  <c r="O8" i="7"/>
  <c r="O9" i="7"/>
  <c r="Q9" i="7" s="1"/>
  <c r="O10" i="7"/>
  <c r="O11" i="7"/>
  <c r="O12" i="7"/>
  <c r="O13" i="7"/>
  <c r="Q13" i="7" s="1"/>
  <c r="O14" i="7"/>
  <c r="O15" i="7"/>
  <c r="O16" i="7"/>
  <c r="O17" i="7"/>
  <c r="Q17" i="7" s="1"/>
  <c r="K3" i="7"/>
  <c r="K4" i="7"/>
  <c r="K5" i="7"/>
  <c r="K6" i="7"/>
  <c r="K7" i="7"/>
  <c r="K8" i="7"/>
  <c r="K9" i="7"/>
  <c r="K10" i="7"/>
  <c r="K11" i="7"/>
  <c r="K12" i="7"/>
  <c r="K13" i="7"/>
  <c r="K14" i="7"/>
  <c r="K15" i="7"/>
  <c r="K16" i="7"/>
  <c r="K17" i="7"/>
  <c r="J3" i="7"/>
  <c r="J4" i="7"/>
  <c r="J5" i="7"/>
  <c r="J6" i="7"/>
  <c r="J7" i="7"/>
  <c r="J8" i="7"/>
  <c r="J9" i="7"/>
  <c r="J10" i="7"/>
  <c r="J11" i="7"/>
  <c r="J12" i="7"/>
  <c r="J13" i="7"/>
  <c r="J14" i="7"/>
  <c r="J15" i="7"/>
  <c r="J16" i="7"/>
  <c r="J17" i="7"/>
  <c r="W2" i="7"/>
  <c r="S2" i="7"/>
  <c r="P2" i="7"/>
  <c r="O2" i="7"/>
  <c r="K2" i="7"/>
  <c r="J2" i="7"/>
  <c r="P2" i="3"/>
  <c r="K7" i="3"/>
  <c r="K2" i="3"/>
  <c r="K3" i="3"/>
  <c r="K4" i="3"/>
  <c r="K5" i="3"/>
  <c r="K6" i="3"/>
  <c r="K8" i="3"/>
  <c r="K9" i="3"/>
  <c r="B3" i="6"/>
  <c r="B4" i="6"/>
  <c r="B5" i="6"/>
  <c r="B6" i="6"/>
  <c r="B7" i="6"/>
  <c r="B8" i="6"/>
  <c r="B9" i="6"/>
  <c r="B2" i="6"/>
  <c r="S8" i="3"/>
  <c r="AA8" i="3" s="1"/>
  <c r="P8" i="3"/>
  <c r="W3" i="3"/>
  <c r="W4" i="3"/>
  <c r="W5" i="3"/>
  <c r="W6" i="3"/>
  <c r="W7" i="3"/>
  <c r="W8" i="3"/>
  <c r="W9" i="3"/>
  <c r="W2" i="3"/>
  <c r="P3" i="3"/>
  <c r="P4" i="3"/>
  <c r="P5" i="3"/>
  <c r="P6" i="3"/>
  <c r="P7" i="3"/>
  <c r="P9" i="3"/>
  <c r="J2" i="3"/>
  <c r="S2" i="3"/>
  <c r="AA2" i="3" s="1"/>
  <c r="S3" i="3"/>
  <c r="AA3" i="3" s="1"/>
  <c r="S4" i="3"/>
  <c r="AA4" i="3" s="1"/>
  <c r="S5" i="3"/>
  <c r="AA5" i="3" s="1"/>
  <c r="S6" i="3"/>
  <c r="AA6" i="3" s="1"/>
  <c r="S7" i="3"/>
  <c r="AA7" i="3" s="1"/>
  <c r="S9" i="3"/>
  <c r="AA9" i="3" s="1"/>
  <c r="O3" i="3"/>
  <c r="O4" i="3"/>
  <c r="O5" i="3"/>
  <c r="O6" i="3"/>
  <c r="O7" i="3"/>
  <c r="O8" i="3"/>
  <c r="O9" i="3"/>
  <c r="O2" i="3"/>
  <c r="J3" i="3"/>
  <c r="J4" i="3"/>
  <c r="J5" i="3"/>
  <c r="J6" i="3"/>
  <c r="J7" i="3"/>
  <c r="L7" i="3" s="1"/>
  <c r="J8" i="3"/>
  <c r="J9" i="3"/>
  <c r="L4" i="3" l="1"/>
  <c r="L3" i="3"/>
  <c r="Q2" i="3"/>
  <c r="L2" i="3"/>
  <c r="Q9" i="3"/>
  <c r="Q5" i="3"/>
  <c r="L6" i="3"/>
  <c r="Q4" i="3"/>
  <c r="R4" i="3" s="1"/>
  <c r="T4" i="3" s="1"/>
  <c r="U4" i="3" s="1"/>
  <c r="V4" i="3" s="1"/>
  <c r="AB4" i="3" s="1"/>
  <c r="L5" i="3"/>
  <c r="L9" i="3"/>
  <c r="L8" i="3"/>
  <c r="L17" i="7"/>
  <c r="R17" i="7" s="1"/>
  <c r="T17" i="7" s="1"/>
  <c r="U17" i="7" s="1"/>
  <c r="V17" i="7" s="1"/>
  <c r="X17" i="7" s="1"/>
  <c r="Y17" i="7" s="1"/>
  <c r="Z17" i="7" s="1"/>
  <c r="L16" i="7"/>
  <c r="L12" i="7"/>
  <c r="R12" i="7" s="1"/>
  <c r="T12" i="7" s="1"/>
  <c r="U12" i="7" s="1"/>
  <c r="V12" i="7" s="1"/>
  <c r="L8" i="7"/>
  <c r="L4" i="7"/>
  <c r="L13" i="7"/>
  <c r="R13" i="7" s="1"/>
  <c r="T13" i="7" s="1"/>
  <c r="U13" i="7" s="1"/>
  <c r="V13" i="7" s="1"/>
  <c r="X13" i="7" s="1"/>
  <c r="Y13" i="7" s="1"/>
  <c r="Z13" i="7" s="1"/>
  <c r="Q3" i="7"/>
  <c r="L14" i="7"/>
  <c r="R14" i="7" s="1"/>
  <c r="T14" i="7" s="1"/>
  <c r="U14" i="7" s="1"/>
  <c r="V14" i="7" s="1"/>
  <c r="L10" i="7"/>
  <c r="R10" i="7" s="1"/>
  <c r="T10" i="7" s="1"/>
  <c r="U10" i="7" s="1"/>
  <c r="V10" i="7" s="1"/>
  <c r="X10" i="7" s="1"/>
  <c r="Y10" i="7" s="1"/>
  <c r="Z10" i="7" s="1"/>
  <c r="L6" i="7"/>
  <c r="R6" i="7" s="1"/>
  <c r="T6" i="7" s="1"/>
  <c r="U6" i="7" s="1"/>
  <c r="V6" i="7" s="1"/>
  <c r="X6" i="7" s="1"/>
  <c r="Y6" i="7" s="1"/>
  <c r="Z6" i="7" s="1"/>
  <c r="Q16" i="7"/>
  <c r="R16" i="7" s="1"/>
  <c r="T16" i="7" s="1"/>
  <c r="U16" i="7" s="1"/>
  <c r="V16" i="7" s="1"/>
  <c r="X16" i="7" s="1"/>
  <c r="Y16" i="7" s="1"/>
  <c r="Z16" i="7" s="1"/>
  <c r="Q12" i="7"/>
  <c r="Q8" i="7"/>
  <c r="R8" i="7" s="1"/>
  <c r="T8" i="7" s="1"/>
  <c r="U8" i="7" s="1"/>
  <c r="V8" i="7" s="1"/>
  <c r="X8" i="7" s="1"/>
  <c r="Y8" i="7" s="1"/>
  <c r="Q4" i="7"/>
  <c r="R4" i="7" s="1"/>
  <c r="T4" i="7" s="1"/>
  <c r="U4" i="7" s="1"/>
  <c r="V4" i="7" s="1"/>
  <c r="L15" i="7"/>
  <c r="L11" i="7"/>
  <c r="L7" i="7"/>
  <c r="L3" i="7"/>
  <c r="Q15" i="7"/>
  <c r="Q11" i="7"/>
  <c r="Q7" i="7"/>
  <c r="L9" i="7"/>
  <c r="R9" i="7" s="1"/>
  <c r="T9" i="7" s="1"/>
  <c r="U9" i="7" s="1"/>
  <c r="V9" i="7" s="1"/>
  <c r="L5" i="7"/>
  <c r="R5" i="7" s="1"/>
  <c r="T5" i="7" s="1"/>
  <c r="U5" i="7" s="1"/>
  <c r="V5" i="7" s="1"/>
  <c r="X5" i="7" s="1"/>
  <c r="Y5" i="7" s="1"/>
  <c r="Z5" i="7" s="1"/>
  <c r="AC10" i="7"/>
  <c r="AD10" i="7" s="1"/>
  <c r="AB17" i="7"/>
  <c r="AC17" i="7"/>
  <c r="AD17" i="7" s="1"/>
  <c r="L2" i="7"/>
  <c r="AB10" i="7"/>
  <c r="Q2" i="7"/>
  <c r="Q8" i="3"/>
  <c r="Q7" i="3"/>
  <c r="Q3" i="3"/>
  <c r="Q6" i="3"/>
  <c r="R9" i="3" l="1"/>
  <c r="T9" i="3" s="1"/>
  <c r="U9" i="3" s="1"/>
  <c r="V9" i="3" s="1"/>
  <c r="AB9" i="3" s="1"/>
  <c r="R2" i="3"/>
  <c r="T2" i="3" s="1"/>
  <c r="U2" i="3" s="1"/>
  <c r="R5" i="3"/>
  <c r="T5" i="3" s="1"/>
  <c r="U5" i="3" s="1"/>
  <c r="V5" i="3" s="1"/>
  <c r="AB5" i="3" s="1"/>
  <c r="R8" i="3"/>
  <c r="T8" i="3" s="1"/>
  <c r="U8" i="3" s="1"/>
  <c r="V2" i="3"/>
  <c r="AB2" i="3" s="1"/>
  <c r="Z8" i="7"/>
  <c r="AC8" i="7"/>
  <c r="AD8" i="7" s="1"/>
  <c r="X4" i="7"/>
  <c r="Y4" i="7" s="1"/>
  <c r="Z4" i="7" s="1"/>
  <c r="AB4" i="7"/>
  <c r="R15" i="7"/>
  <c r="T15" i="7" s="1"/>
  <c r="U15" i="7" s="1"/>
  <c r="V15" i="7" s="1"/>
  <c r="X15" i="7" s="1"/>
  <c r="Y15" i="7" s="1"/>
  <c r="Z15" i="7" s="1"/>
  <c r="X12" i="7"/>
  <c r="Y12" i="7" s="1"/>
  <c r="Z12" i="7" s="1"/>
  <c r="AB12" i="7"/>
  <c r="AC16" i="7"/>
  <c r="AD16" i="7" s="1"/>
  <c r="AB6" i="7"/>
  <c r="AB16" i="7"/>
  <c r="R11" i="7"/>
  <c r="T11" i="7" s="1"/>
  <c r="U11" i="7" s="1"/>
  <c r="V11" i="7" s="1"/>
  <c r="X11" i="7" s="1"/>
  <c r="Y11" i="7" s="1"/>
  <c r="Z11" i="7" s="1"/>
  <c r="R2" i="7"/>
  <c r="T2" i="7" s="1"/>
  <c r="U2" i="7" s="1"/>
  <c r="V2" i="7" s="1"/>
  <c r="AC6" i="7"/>
  <c r="AD6" i="7" s="1"/>
  <c r="X14" i="7"/>
  <c r="Y14" i="7" s="1"/>
  <c r="Z14" i="7" s="1"/>
  <c r="AB14" i="7"/>
  <c r="X9" i="7"/>
  <c r="Y9" i="7" s="1"/>
  <c r="AB9" i="7"/>
  <c r="AC12" i="7"/>
  <c r="AD12" i="7" s="1"/>
  <c r="R7" i="7"/>
  <c r="T7" i="7" s="1"/>
  <c r="U7" i="7" s="1"/>
  <c r="V7" i="7" s="1"/>
  <c r="AB7" i="7" s="1"/>
  <c r="R3" i="7"/>
  <c r="T3" i="7" s="1"/>
  <c r="U3" i="7" s="1"/>
  <c r="V3" i="7" s="1"/>
  <c r="AB8" i="7"/>
  <c r="AC5" i="7"/>
  <c r="AD5" i="7" s="1"/>
  <c r="AC13" i="7"/>
  <c r="AD13" i="7" s="1"/>
  <c r="AB5" i="7"/>
  <c r="AB13" i="7"/>
  <c r="AB15" i="7"/>
  <c r="AC15" i="7"/>
  <c r="AD15" i="7" s="1"/>
  <c r="X2" i="7"/>
  <c r="Y2" i="7" s="1"/>
  <c r="R3" i="3"/>
  <c r="T3" i="3" s="1"/>
  <c r="U3" i="3" s="1"/>
  <c r="V3" i="3" s="1"/>
  <c r="AB3" i="3" s="1"/>
  <c r="R7" i="3"/>
  <c r="R6" i="3"/>
  <c r="T6" i="3" s="1"/>
  <c r="U6" i="3" s="1"/>
  <c r="V6" i="3" s="1"/>
  <c r="AB6" i="3" s="1"/>
  <c r="X2" i="3" l="1"/>
  <c r="Y2" i="3" s="1"/>
  <c r="AC2" i="3" s="1"/>
  <c r="AD2" i="3" s="1"/>
  <c r="V8" i="3"/>
  <c r="AB8" i="3" s="1"/>
  <c r="AC11" i="7"/>
  <c r="AD11" i="7" s="1"/>
  <c r="AB11" i="7"/>
  <c r="AC4" i="7"/>
  <c r="AD4" i="7" s="1"/>
  <c r="AC14" i="7"/>
  <c r="AD14" i="7" s="1"/>
  <c r="Z9" i="7"/>
  <c r="AC9" i="7"/>
  <c r="AD9" i="7" s="1"/>
  <c r="X7" i="7"/>
  <c r="Y7" i="7" s="1"/>
  <c r="X3" i="7"/>
  <c r="Y3" i="7" s="1"/>
  <c r="Z2" i="7"/>
  <c r="T7" i="3"/>
  <c r="U7" i="3" s="1"/>
  <c r="V7" i="3" s="1"/>
  <c r="AB7" i="3" s="1"/>
  <c r="X4" i="3"/>
  <c r="Y4" i="3" s="1"/>
  <c r="AC4" i="3" s="1"/>
  <c r="X5" i="3"/>
  <c r="Y5" i="3" s="1"/>
  <c r="AC5" i="3" s="1"/>
  <c r="X9" i="3"/>
  <c r="Y9" i="3" s="1"/>
  <c r="AC9" i="3" s="1"/>
  <c r="Z2" i="3" l="1"/>
  <c r="Z3" i="7"/>
  <c r="AC3" i="7"/>
  <c r="AD3" i="7" s="1"/>
  <c r="Z7" i="7"/>
  <c r="AC7" i="7"/>
  <c r="AD7" i="7" s="1"/>
  <c r="Z9" i="3"/>
  <c r="AD9" i="3"/>
  <c r="X6" i="3"/>
  <c r="Y6" i="3" s="1"/>
  <c r="AC6" i="3" s="1"/>
  <c r="X3" i="3"/>
  <c r="Y3" i="3" s="1"/>
  <c r="AC3" i="3" s="1"/>
  <c r="Z5" i="3"/>
  <c r="AD5" i="3"/>
  <c r="X8" i="3"/>
  <c r="Y8" i="3" s="1"/>
  <c r="AC8" i="3" s="1"/>
  <c r="Z4" i="3"/>
  <c r="AD4" i="3"/>
  <c r="Z8" i="3" l="1"/>
  <c r="AD8" i="3"/>
  <c r="Z3" i="3"/>
  <c r="AD3" i="3"/>
  <c r="Z6" i="3"/>
  <c r="AD6" i="3"/>
  <c r="X7" i="3"/>
  <c r="Y7" i="3" s="1"/>
  <c r="AC7" i="3" s="1"/>
  <c r="Z7" i="3" l="1"/>
  <c r="AD7" i="3"/>
</calcChain>
</file>

<file path=xl/sharedStrings.xml><?xml version="1.0" encoding="utf-8"?>
<sst xmlns="http://schemas.openxmlformats.org/spreadsheetml/2006/main" count="632" uniqueCount="298">
  <si>
    <t>Author</t>
  </si>
  <si>
    <t>Year</t>
  </si>
  <si>
    <t>Country</t>
  </si>
  <si>
    <t>Comments</t>
  </si>
  <si>
    <t>Representativeness</t>
  </si>
  <si>
    <t>Number of stars</t>
  </si>
  <si>
    <t>Quality</t>
  </si>
  <si>
    <t>Study design</t>
  </si>
  <si>
    <t>Definition of FER</t>
  </si>
  <si>
    <t>Definition of social skills</t>
  </si>
  <si>
    <t>Number of controls</t>
  </si>
  <si>
    <t>Della Longa</t>
  </si>
  <si>
    <t>Marleau</t>
  </si>
  <si>
    <t>Marotta</t>
  </si>
  <si>
    <t>O'Reilly</t>
  </si>
  <si>
    <t>Sato</t>
  </si>
  <si>
    <t>Twilhaar</t>
  </si>
  <si>
    <t>Williamson</t>
  </si>
  <si>
    <t>Witt</t>
  </si>
  <si>
    <t>Effect size</t>
  </si>
  <si>
    <t>Belgium</t>
  </si>
  <si>
    <t>cohort</t>
  </si>
  <si>
    <t>Number of preterm children</t>
  </si>
  <si>
    <t>Age of controls (months)</t>
  </si>
  <si>
    <t>9 and 14</t>
  </si>
  <si>
    <t>&lt; 32</t>
  </si>
  <si>
    <t>Gestational age of controls (weeks)</t>
  </si>
  <si>
    <t>38-42</t>
  </si>
  <si>
    <t xml:space="preserve">Age at follow up (months) </t>
  </si>
  <si>
    <t>Composite of Z-scores of the percentage of time the infant tried to re-engage the experimenter (smiles, vocalizations and motor actions)</t>
  </si>
  <si>
    <t>Italy</t>
  </si>
  <si>
    <t>&gt;37</t>
  </si>
  <si>
    <t>NA</t>
  </si>
  <si>
    <t>Prosocial behaviour and peer problems subscales from SDQ (parent report)</t>
  </si>
  <si>
    <t>24-36</t>
  </si>
  <si>
    <t>FER in preterm</t>
  </si>
  <si>
    <t>Social skills in preterm</t>
  </si>
  <si>
    <t>Social skills in controls</t>
  </si>
  <si>
    <t>FER in controls</t>
  </si>
  <si>
    <t>FER group differences</t>
  </si>
  <si>
    <t>Social skills group differences</t>
  </si>
  <si>
    <t>Emotion Recognition Task (total, positive emotions and negative emotions)</t>
  </si>
  <si>
    <t>total 69.8% (7.41), positive emotions 80.15% (12.35), negative emotions 58.82% (10.67)</t>
  </si>
  <si>
    <t>total 73.55% (5.1), positive emotions 86.61% (9.12), negative emotions 61.46% (8.35)</t>
  </si>
  <si>
    <t>X2= 3.62 p= 0.057</t>
  </si>
  <si>
    <t>NR</t>
  </si>
  <si>
    <t>Prosocial behaviour: r= 0.48 p= 0.05, peer problems: r= 0.01, p= 0.97</t>
  </si>
  <si>
    <t>Prosocial behaviour: r= 0.31 p= 0.03, peer problems: r= –0.37 p= 0.01</t>
  </si>
  <si>
    <t>compute OR?</t>
  </si>
  <si>
    <t>M –0.21 (SD 0.44)</t>
  </si>
  <si>
    <t>M 0.15 (SD 0.76)</t>
  </si>
  <si>
    <t>F 4.413 p&lt; 0.05</t>
  </si>
  <si>
    <t>ESCS measures (responding joint attention RJA, initiating behaviour request IBR and initiating joint attention IJA)</t>
  </si>
  <si>
    <t>RJA (9months): M 6.14 (SD 11.88),  RJA (14 months): M 78.4 (SD 21.21), IBR (14 months): M 2.05 (SD 1.93), IJA (14 months): M 0.6 (SD 0.76)</t>
  </si>
  <si>
    <t>Prosocial behaviour: M 8.1 (SD 1.5), peer problems: M 1.06 (SD 1.3)</t>
  </si>
  <si>
    <t>Prosocial behaviour: M 8.65 (SD 1.4), peer problems: M 0.59 (SD 1.1)</t>
  </si>
  <si>
    <t>RJA (9months): M 15.68 (SD 12.5)  RJA (14 months): M 78.82 (SD 25.31), IBR (14 months): M 3.86 (SD 1.69), IJA (14 months): M 0.87 (SD 0.95)</t>
  </si>
  <si>
    <t>RJA (9months): F 8.856 p&lt; 0.01)  RJA (14 months): NR, IBR (14 months): , IJA (14 months): F 14.89 p&lt; 0.01</t>
  </si>
  <si>
    <t>RJA (9 months): r= 0.11 p&gt; 0.05, RJA (14 months): r= 0.37 p&lt; 0.01, IBR (14 months): 0.19 p&gt; 0.05, IJA (14 months): 0.11 p&gt; 0.05</t>
  </si>
  <si>
    <t>Canada</t>
  </si>
  <si>
    <t>22.1 - 28.6</t>
  </si>
  <si>
    <t>M 66.3 (SD 2.3)</t>
  </si>
  <si>
    <t>M 60.6 (SD 4.5)</t>
  </si>
  <si>
    <t>NEPSY-II Affect recognition task</t>
  </si>
  <si>
    <t>Social scale of the Adaptive Behaviour Assessment System-II (ABAS-II) / Prosocial behaviour and peer problems subscales from SDQ (parent report)</t>
  </si>
  <si>
    <t>M 8.97 (SD 2.34)</t>
  </si>
  <si>
    <t>ABAS-II social scale: M 84.13 (SD 14.18), SDQ prosocial behaviour: M 7.83 (SD 1.68), SDQ peer problems: M 2.7 (SD 2.07)</t>
  </si>
  <si>
    <t>M 11.3 (SD 1.42)</t>
  </si>
  <si>
    <t>ABAS-II social scale: M 99.63 (SD 13.09), SDQ prosocial behaviour: M 8.7 (SD 1.51), SDQ peer problems: M 3.97 (SD 1.4)</t>
  </si>
  <si>
    <t>Prosocial behaviour: r= 0.22 p= 0.24, peer problems: r= – 0.45 p= 0.01</t>
  </si>
  <si>
    <t>ABAS-II social scale: r= –0.06 p= 0.75, SDQ prosocial behaviour: NR, SDQ peer problems: NR.</t>
  </si>
  <si>
    <t>34-36</t>
  </si>
  <si>
    <t>M 99.6 (SD 19.44)</t>
  </si>
  <si>
    <t>M 100.08 (SD 18.72)</t>
  </si>
  <si>
    <t>M 9.42 (SD 2.7)</t>
  </si>
  <si>
    <t>M 10.63 (SD 3.08)</t>
  </si>
  <si>
    <t>F 4.6 p= 0.034</t>
  </si>
  <si>
    <t>Social understanding: M 10.74 (SD 3.36), social behavioural competence: M 9.39 (SD 3.32)</t>
  </si>
  <si>
    <t>Social understanding: M 10.81 (SD 2.88), social behavioural competence: M 10.97 (SD 2.74)</t>
  </si>
  <si>
    <t>Social understanding: F&lt;1, social behavioural competence: F 5.28 p= 0.009</t>
  </si>
  <si>
    <t>UK and Ireland</t>
  </si>
  <si>
    <t>case-control</t>
  </si>
  <si>
    <t>M 231.6 (SD 7.2)</t>
  </si>
  <si>
    <t>M 230.4 (SD 6)</t>
  </si>
  <si>
    <t>22-25</t>
  </si>
  <si>
    <t>Frankfurt Test and Training of Facial Affect Recognition 2nd edition (FEFA-2)</t>
  </si>
  <si>
    <t>Empathy Quotient questionnaire</t>
  </si>
  <si>
    <t>M 0.74 (SD 0.11)</t>
  </si>
  <si>
    <t>M  0.82 (SD 0.07)</t>
  </si>
  <si>
    <t>M 38.62 (SD 13.13)</t>
  </si>
  <si>
    <t>M 45.17 (SD 12.1)</t>
  </si>
  <si>
    <t>MD –0.08 (95% CI –0,1, –0.05);  d 0.8</t>
  </si>
  <si>
    <t>MD –6.55 (95% CI –10.65, –2.45);  d 0.51</t>
  </si>
  <si>
    <t>r= 0.331 p&lt; 0.001</t>
  </si>
  <si>
    <t>r= 0.006 p= 0.965</t>
  </si>
  <si>
    <t>25.9 - 29.9</t>
  </si>
  <si>
    <t>38.2 - 40.8</t>
  </si>
  <si>
    <t>Male sex preterm group  (%)</t>
  </si>
  <si>
    <t>Male sex  controls (%)</t>
  </si>
  <si>
    <t>Social understanding and social behavioural competence tests from the Intelligence and Development Scales (IDS)</t>
  </si>
  <si>
    <t>Emotion Recognition Test from the Intelligence and Development Scales (IDS)</t>
  </si>
  <si>
    <t>M 69.6 (SD 2.4)</t>
  </si>
  <si>
    <t>M  67.2 (SD 4.8)</t>
  </si>
  <si>
    <t>Social Responsiveness Scale second edition (SRS-2, parent report)</t>
  </si>
  <si>
    <t>M 103.9 (SD 13.6)</t>
  </si>
  <si>
    <t>M 111.9 (SD 11.8)</t>
  </si>
  <si>
    <t>M 102.5 (SD 13.8)</t>
  </si>
  <si>
    <t>M 96.1 (SD 8.6)</t>
  </si>
  <si>
    <t>p&gt; 0.05</t>
  </si>
  <si>
    <t>t –2.24 p=0.03</t>
  </si>
  <si>
    <t>ABAS-II social scale: t =  –4.4 p&lt;0.01 d= 1.14, SDQ prosocial behaviour: t= –2.1 p=0.04 d= 0.54, SDQ peer problems: t= –2.76 p&lt; 0.01 d= 0.72</t>
  </si>
  <si>
    <t>t –4.67 p &lt; 0.01 d= 1.2</t>
  </si>
  <si>
    <t>Prosocial behaviour: t=1.25 p= 0.219, peer problems: t=1.33 p=0.191</t>
  </si>
  <si>
    <t>Netherlands</t>
  </si>
  <si>
    <t>M 160.2 (SD 4.32)</t>
  </si>
  <si>
    <t>Gestational age of preterm group (weeks)</t>
  </si>
  <si>
    <t>Age of preterm group (months)</t>
  </si>
  <si>
    <t>M 159.24 (SD 6.36)</t>
  </si>
  <si>
    <t xml:space="preserve">27.6 - 30.7 </t>
  </si>
  <si>
    <t>**inside a cohort</t>
  </si>
  <si>
    <t>case-control**</t>
  </si>
  <si>
    <t>Social problems subscale of CBCL (parent), TRF (teacher), YSR (self-report) and SRS</t>
  </si>
  <si>
    <t>M 70.93 (SE 0.84)</t>
  </si>
  <si>
    <t>M 73.83 (SE 0.77)</t>
  </si>
  <si>
    <t xml:space="preserve">F 6.47 p= 0.01 </t>
  </si>
  <si>
    <t>Morphed Facial Emotion Recognition Task (accuracy rates)</t>
  </si>
  <si>
    <t>CBCL M 51.77 (SD 2.53), TRF M 53.33 (SD 5.31), YSR M 55.47(SD 4.55), SRS M 46.18 (SD 5.66)</t>
  </si>
  <si>
    <t>CBCL F 13.88 p&lt; 0.01, TRF F 5.19 p= 0.03, YSR M 1.45 p= 0.23, SRS F 8.97 p= 003</t>
  </si>
  <si>
    <t>***CBCL M 54.51 (SD 5.13), TRF M 55.96 (SD 6.02), YSR M 54.41(SD 4.95), SRS M 50.42 (SD 9.46)</t>
  </si>
  <si>
    <t>***not completed by all participants</t>
  </si>
  <si>
    <t>25-33</t>
  </si>
  <si>
    <t>M  97 (SD 14.7)</t>
  </si>
  <si>
    <t>M 120 (SD 15)</t>
  </si>
  <si>
    <t>Child and Adolescent Social Perception Measure (CASP)</t>
  </si>
  <si>
    <t>Behavior Assessment System for Children second edition (BASC-2) and Autism Quotient (AQ)</t>
  </si>
  <si>
    <t>F 9.41 p= 0.03</t>
  </si>
  <si>
    <t>BASC-2 t= 2.3 p&lt; 0.05, AQ t= 2.06 p&lt; 0.05</t>
  </si>
  <si>
    <t>BASC-2 M 52.5 (SEM 2), AQ M 60.3 (SEM 2.3)</t>
  </si>
  <si>
    <t>BASC-2 M 47.2 (SEM 1.3), AQ M 53.8 (SEM 2.3)</t>
  </si>
  <si>
    <t>BASC-2 r 0.11 p&gt; 0.05, AQ r –0.14 p &gt;0.05</t>
  </si>
  <si>
    <t>BASC-2 r –0.25 p&gt; 0.05, AQ r –0.25 p &gt;0.05</t>
  </si>
  <si>
    <t>M 30.2 (SEM 1.5)***</t>
  </si>
  <si>
    <t>M 36.8 (SEM 1.5)***</t>
  </si>
  <si>
    <t>*** measures in CASP included interpretations to different nonverbal cues, not only faces</t>
  </si>
  <si>
    <t>***possibly will be left out, in the end receptive and expressive language were the outcome variables, not triadic skills</t>
  </si>
  <si>
    <t>De Schuymer***</t>
  </si>
  <si>
    <t>MD= mean difference</t>
  </si>
  <si>
    <t>Switzerland</t>
  </si>
  <si>
    <t>25.5-27.83</t>
  </si>
  <si>
    <t>M 43 (SD 2)</t>
  </si>
  <si>
    <t>M 42 (SD 2)</t>
  </si>
  <si>
    <t xml:space="preserve">NEPSY-II Theory of Mind subtest </t>
  </si>
  <si>
    <t>M 37.5 (SD 25.35)</t>
  </si>
  <si>
    <t>F 8.69 p&lt; 0.01</t>
  </si>
  <si>
    <t>M 48.85 (SD 15.33)</t>
  </si>
  <si>
    <t>M 44.31 (SD 19.93)</t>
  </si>
  <si>
    <t>M 51.09 (SD 22.04)</t>
  </si>
  <si>
    <t>F 1.42 p= 0.24</t>
  </si>
  <si>
    <t>Correlation in preterm children</t>
  </si>
  <si>
    <t>Correlation in term-born children</t>
  </si>
  <si>
    <t>Correlation both</t>
  </si>
  <si>
    <t>Case definition</t>
  </si>
  <si>
    <t>Selection of controls</t>
  </si>
  <si>
    <t>Definition of controls</t>
  </si>
  <si>
    <t>Comparability</t>
  </si>
  <si>
    <t>Ascertainment of exposure</t>
  </si>
  <si>
    <t>Non-response rate</t>
  </si>
  <si>
    <t>Same method of ascertainment for cases and controls</t>
  </si>
  <si>
    <t>controls not matched, observer blinded to birth status, but not structured interview. 1/4 of missing data, rate differences not specified</t>
  </si>
  <si>
    <t>4,1,1</t>
  </si>
  <si>
    <t>poor</t>
  </si>
  <si>
    <t>good</t>
  </si>
  <si>
    <t>4,1,3</t>
  </si>
  <si>
    <t xml:space="preserve">cases came from an association with no reference to independent validation of data or record linkage. Controls only matched by age range, sex distribution unmatched. No reference to non-response rates. </t>
  </si>
  <si>
    <t>3,1,2</t>
  </si>
  <si>
    <t>3,2,2</t>
  </si>
  <si>
    <t>Cases came from a representative standarisation sample. Case definition based on parent report. Matched by age, gender, maternal delivery age, and maternal education. No reference to blindng of case/control status.</t>
  </si>
  <si>
    <t>4,2,2</t>
  </si>
  <si>
    <t>parents of children in preterm group had a higher level of education, but comparable by sex, family living arrangement, etnicity and income. No reference to blinding of case/control status.</t>
  </si>
  <si>
    <t xml:space="preserve">cases came from 276 maternity units, differences in SES, but comparable in sex, age. Group allocation was inadvertently disclosed for most participants.  Same rates of non-response rates for both groups. </t>
  </si>
  <si>
    <t>cases came from 4 intensive care units (selected by weight at birth), parents of children in preterm group had a higher level of education, but comparable by age, sex and psychopathology. No differences in demographic or neuropsychological measures between those that were included in the final analysis and those who were not.</t>
  </si>
  <si>
    <t>differences in IQ, but comparable by age, sex and parental education. No reference to blindng of case/control status, but probable. Different rates of response between preterm and control groups</t>
  </si>
  <si>
    <t>SES in preterm group  lower than in control group</t>
  </si>
  <si>
    <t>comparable in terms of age, handedness, gender, parental education level and family income.  No reference to non-response rates, but apparently all participants completed all assessments</t>
  </si>
  <si>
    <t>Risk of bias</t>
  </si>
  <si>
    <t>high</t>
  </si>
  <si>
    <t>low</t>
  </si>
  <si>
    <t>r= 0.25 p&lt; 0.05</t>
  </si>
  <si>
    <t>Fisher's Z</t>
  </si>
  <si>
    <t>PB Z 0.223 (SE 0.179) PP Z –0.484 (SE 0.179)</t>
  </si>
  <si>
    <t>ABAS-II Z –0.06 (SE 0.192)</t>
  </si>
  <si>
    <t>Z 0.343 (SE 0.08)</t>
  </si>
  <si>
    <t>BASC-2 Z –0.255 (SE 0.179), AQ t Z –0.25 (SE 0.179)</t>
  </si>
  <si>
    <t>PB Z 0.522 (SE 0.235), PP 0.01 (SE 0.235)</t>
  </si>
  <si>
    <t>Z 0.006 (SE 0.127)</t>
  </si>
  <si>
    <t>BASC-2 Z 0.11 (SE 0.15), AQ Z –0-14 (SE 0.15)</t>
  </si>
  <si>
    <t>BASC-2</t>
  </si>
  <si>
    <t>Prosocial Behavior</t>
  </si>
  <si>
    <t>Peer Problems</t>
  </si>
  <si>
    <t>ABAS-II</t>
  </si>
  <si>
    <t>Empathy Quotient</t>
  </si>
  <si>
    <t>Study</t>
  </si>
  <si>
    <t>FER</t>
  </si>
  <si>
    <t>Emotion recognition task</t>
  </si>
  <si>
    <t>FEFA-2</t>
  </si>
  <si>
    <t>CASP</t>
  </si>
  <si>
    <t>Social skills</t>
  </si>
  <si>
    <t>Della Longa (SDQ prosocial behaviour)</t>
  </si>
  <si>
    <t>Della Longa (SDQ peer problems)</t>
  </si>
  <si>
    <t>Marleau (ABAS-II social scale)</t>
  </si>
  <si>
    <t>NEPSY-II</t>
  </si>
  <si>
    <t>O'Reilly (empathy quotient)</t>
  </si>
  <si>
    <t>Williamson (BASC-2)</t>
  </si>
  <si>
    <t>Williamson (autism quotient)</t>
  </si>
  <si>
    <t>Participant</t>
  </si>
  <si>
    <t>preterm</t>
  </si>
  <si>
    <t>control</t>
  </si>
  <si>
    <t>Number</t>
  </si>
  <si>
    <t xml:space="preserve">Fisher Z </t>
  </si>
  <si>
    <t>Standard error</t>
  </si>
  <si>
    <t xml:space="preserve">correlation </t>
  </si>
  <si>
    <t>Autism Quotient</t>
  </si>
  <si>
    <t>Preterm</t>
  </si>
  <si>
    <t>Control</t>
  </si>
  <si>
    <t>Gestational age</t>
  </si>
  <si>
    <t>very preterm</t>
  </si>
  <si>
    <t>extremely preterm</t>
  </si>
  <si>
    <t>Age</t>
  </si>
  <si>
    <t>preeschool</t>
  </si>
  <si>
    <t>school</t>
  </si>
  <si>
    <t>adult</t>
  </si>
  <si>
    <t>adolescent</t>
  </si>
  <si>
    <t>IDS</t>
  </si>
  <si>
    <t>MFERT</t>
  </si>
  <si>
    <t xml:space="preserve"> CASP</t>
  </si>
  <si>
    <t>ERT</t>
  </si>
  <si>
    <t>SD_FER_pr</t>
  </si>
  <si>
    <t>mean_FER_pr</t>
  </si>
  <si>
    <t>mean_FER_ct</t>
  </si>
  <si>
    <t>SD_FER_ct</t>
  </si>
  <si>
    <t>social skills</t>
  </si>
  <si>
    <t>SDQ peer problems</t>
  </si>
  <si>
    <t>SDQ prosocial behavior</t>
  </si>
  <si>
    <t>ABAS-II social scale</t>
  </si>
  <si>
    <t>IDS social understanding</t>
  </si>
  <si>
    <t>IDS social behavior competence</t>
  </si>
  <si>
    <t>CBCL social problems subscale</t>
  </si>
  <si>
    <t xml:space="preserve">TRF </t>
  </si>
  <si>
    <t>YSR</t>
  </si>
  <si>
    <t>NEPSY-II ToM</t>
  </si>
  <si>
    <t>NEPSY-II FER</t>
  </si>
  <si>
    <t>mean_sk_pr</t>
  </si>
  <si>
    <t>SD_sk_pr</t>
  </si>
  <si>
    <t>mean_sk_ct</t>
  </si>
  <si>
    <t>SD_sk_ct</t>
  </si>
  <si>
    <t>SRS</t>
  </si>
  <si>
    <t>SE</t>
  </si>
  <si>
    <t>SD2_FER_pr</t>
  </si>
  <si>
    <t>SD2_FER_ct</t>
  </si>
  <si>
    <t>n1+n2-2</t>
  </si>
  <si>
    <r>
      <t>S</t>
    </r>
    <r>
      <rPr>
        <b/>
        <sz val="9"/>
        <color theme="1"/>
        <rFont val="Calibri (Cuerpo)"/>
      </rPr>
      <t>within</t>
    </r>
  </si>
  <si>
    <t>(n1-1)S2</t>
  </si>
  <si>
    <t>n1-1</t>
  </si>
  <si>
    <t>n2-1</t>
  </si>
  <si>
    <t>(n2-1)S2</t>
  </si>
  <si>
    <t>[(n1-1)S1+(n2-1)S2)</t>
  </si>
  <si>
    <t>Variance d</t>
  </si>
  <si>
    <t>SMD (d)</t>
  </si>
  <si>
    <t>d2/2(n1+n2)</t>
  </si>
  <si>
    <t>Preterm (n1)</t>
  </si>
  <si>
    <t>Control (n2)</t>
  </si>
  <si>
    <t>(n1+n2)/(n1n2)</t>
  </si>
  <si>
    <t xml:space="preserve">Preterm </t>
  </si>
  <si>
    <t xml:space="preserve">Control </t>
  </si>
  <si>
    <t>N</t>
  </si>
  <si>
    <t>g</t>
  </si>
  <si>
    <t>vg</t>
  </si>
  <si>
    <t>SE g</t>
  </si>
  <si>
    <t>J</t>
  </si>
  <si>
    <t>n</t>
  </si>
  <si>
    <t>Della Longa SDQ prosocial behaviour</t>
  </si>
  <si>
    <t>Della Longa SDQ peer problems</t>
  </si>
  <si>
    <t>Marleau ABAS-II social scale</t>
  </si>
  <si>
    <t>Marleau SDQ prosocial behavior</t>
  </si>
  <si>
    <t>Marleau SDQ peer problems</t>
  </si>
  <si>
    <t>Marotta IDS social understanding</t>
  </si>
  <si>
    <t>Marotta IDS social behavior competence</t>
  </si>
  <si>
    <t>O'Reilly Empathy Quotient questionnaire</t>
  </si>
  <si>
    <t>Sato SRS</t>
  </si>
  <si>
    <t>Twilhaar CBCL social problems subscale</t>
  </si>
  <si>
    <t>Twilhaar TRF</t>
  </si>
  <si>
    <t>Twilhaar YSR</t>
  </si>
  <si>
    <t>Twilhaar SRS</t>
  </si>
  <si>
    <t>Williamson BASC-2</t>
  </si>
  <si>
    <t>Williamson Autism quotient</t>
  </si>
  <si>
    <t>Witt NEPSY-II ToM</t>
  </si>
  <si>
    <t>Mean gestational age PB (mean)</t>
  </si>
  <si>
    <t>Study/ 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</si>
</sst>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rgb="FF000000"/>
      <name val="Calibri"/>
      <family val="2"/>
      <charset val="1"/>
    </font>
    <font>
      <sz val="11"/>
      <color rgb="FF000000"/>
      <name val="Calibri"/>
      <family val="2"/>
    </font>
    <font>
      <sz val="11"/>
      <color rgb="FF000000"/>
      <name val="Calibri"/>
      <family val="2"/>
      <scheme val="minor"/>
    </font>
    <font>
      <b/>
      <sz val="10.5"/>
      <color rgb="FF000000"/>
      <name val="Arial"/>
      <family val="2"/>
    </font>
    <font>
      <sz val="10.5"/>
      <color rgb="FF000000"/>
      <name val="Arial"/>
      <family val="2"/>
    </font>
    <font>
      <b/>
      <sz val="9"/>
      <color theme="1"/>
      <name val="Calibri (Cuerpo)"/>
    </font>
  </fonts>
  <fills count="10">
    <fill>
      <patternFill patternType="none"/>
    </fill>
    <fill>
      <patternFill patternType="gray125"/>
    </fill>
    <fill>
      <patternFill patternType="solid">
        <fgColor theme="4" tint="0.59999389629810485"/>
        <bgColor indexed="64"/>
      </patternFill>
    </fill>
    <fill>
      <patternFill patternType="solid">
        <fgColor rgb="FFB4C6E7"/>
        <bgColor indexed="64"/>
      </patternFill>
    </fill>
    <fill>
      <patternFill patternType="solid">
        <fgColor theme="9" tint="0.59999389629810485"/>
        <bgColor indexed="64"/>
      </patternFill>
    </fill>
    <fill>
      <patternFill patternType="solid">
        <fgColor rgb="FFFFE699"/>
        <bgColor indexed="64"/>
      </patternFill>
    </fill>
    <fill>
      <patternFill patternType="solid">
        <fgColor rgb="FFDBDBDB"/>
        <bgColor indexed="64"/>
      </patternFill>
    </fill>
    <fill>
      <patternFill patternType="solid">
        <fgColor rgb="FFF8CBAD"/>
        <bgColor indexed="64"/>
      </patternFill>
    </fill>
    <fill>
      <patternFill patternType="solid">
        <fgColor rgb="FFD6DCE4"/>
        <bgColor indexed="64"/>
      </patternFill>
    </fill>
    <fill>
      <patternFill patternType="solid">
        <fgColor rgb="FFFF0000"/>
        <bgColor indexed="64"/>
      </patternFill>
    </fill>
  </fills>
  <borders count="3">
    <border>
      <left/>
      <right/>
      <top/>
      <bottom/>
      <diagonal/>
    </border>
    <border>
      <left/>
      <right/>
      <top style="medium">
        <color indexed="64"/>
      </top>
      <bottom style="medium">
        <color indexed="64"/>
      </bottom>
      <diagonal/>
    </border>
    <border>
      <left/>
      <right/>
      <top/>
      <bottom style="medium">
        <color indexed="64"/>
      </bottom>
      <diagonal/>
    </border>
  </borders>
  <cellStyleXfs count="1">
    <xf numFmtId="0" fontId="0" fillId="0" borderId="0"/>
  </cellStyleXfs>
  <cellXfs count="28">
    <xf numFmtId="0" fontId="0" fillId="0" borderId="0" xfId="0"/>
    <xf numFmtId="0" fontId="0" fillId="0" borderId="0" xfId="0" applyAlignment="1">
      <alignment horizontal="left"/>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wrapText="1"/>
    </xf>
    <xf numFmtId="0" fontId="1" fillId="2" borderId="0" xfId="0" applyFont="1" applyFill="1" applyAlignment="1">
      <alignment horizontal="center" vertical="center" wrapText="1"/>
    </xf>
    <xf numFmtId="0" fontId="0" fillId="0" borderId="0" xfId="0" applyAlignment="1">
      <alignment horizontal="center"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1" fillId="3" borderId="0" xfId="0" applyFont="1" applyFill="1" applyAlignment="1">
      <alignment horizontal="center" vertical="center" wrapText="1"/>
    </xf>
    <xf numFmtId="0" fontId="2" fillId="8" borderId="0" xfId="0" applyFont="1" applyFill="1" applyAlignment="1">
      <alignment horizontal="center" vertical="center" wrapText="1"/>
    </xf>
    <xf numFmtId="0" fontId="3" fillId="8" borderId="0" xfId="0" applyFont="1" applyFill="1" applyAlignment="1">
      <alignment horizontal="center" vertical="center" wrapText="1"/>
    </xf>
    <xf numFmtId="0" fontId="0" fillId="0" borderId="0" xfId="0" applyAlignment="1">
      <alignment horizontal="center" vertical="center"/>
    </xf>
    <xf numFmtId="0" fontId="4" fillId="0" borderId="0" xfId="0" applyFont="1" applyAlignment="1">
      <alignment vertical="center" wrapText="1"/>
    </xf>
    <xf numFmtId="10" fontId="0" fillId="0" borderId="0" xfId="0" applyNumberFormat="1" applyAlignment="1">
      <alignment vertical="center" wrapText="1"/>
    </xf>
    <xf numFmtId="0" fontId="0" fillId="0" borderId="0" xfId="0" applyAlignment="1">
      <alignment horizontal="right" vertical="center" wrapText="1"/>
    </xf>
    <xf numFmtId="0" fontId="0" fillId="9" borderId="0" xfId="0" applyFill="1" applyAlignment="1">
      <alignment vertical="center" wrapText="1"/>
    </xf>
    <xf numFmtId="0" fontId="0" fillId="9" borderId="0" xfId="0" applyFill="1" applyAlignment="1">
      <alignment horizontal="left" vertical="center" wrapText="1"/>
    </xf>
    <xf numFmtId="0" fontId="0" fillId="0" borderId="0" xfId="0" applyAlignment="1">
      <alignment horizontal="right" vertical="center"/>
    </xf>
    <xf numFmtId="0" fontId="5" fillId="0" borderId="1" xfId="0" applyFont="1" applyBorder="1" applyAlignment="1">
      <alignment horizontal="center" vertical="center" wrapText="1"/>
    </xf>
    <xf numFmtId="0" fontId="6" fillId="0" borderId="0" xfId="0" applyFont="1" applyAlignment="1">
      <alignment vertical="center" wrapText="1"/>
    </xf>
    <xf numFmtId="0" fontId="6" fillId="0" borderId="2" xfId="0" applyFont="1" applyBorder="1" applyAlignment="1">
      <alignment vertical="center" wrapText="1"/>
    </xf>
    <xf numFmtId="0" fontId="1" fillId="2" borderId="0" xfId="0" applyFont="1" applyFill="1" applyAlignment="1">
      <alignment horizontal="center" vertical="center"/>
    </xf>
    <xf numFmtId="0" fontId="5"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EFAC6-AC4A-430F-BD99-8C31A9DB5AD8}">
  <dimension ref="A1:BB28"/>
  <sheetViews>
    <sheetView topLeftCell="N1" workbookViewId="0">
      <selection activeCell="M1" sqref="M1:M9"/>
    </sheetView>
  </sheetViews>
  <sheetFormatPr baseColWidth="10" defaultColWidth="8.83203125" defaultRowHeight="15" x14ac:dyDescent="0.2"/>
  <cols>
    <col min="1" max="1" width="15.83203125" customWidth="1"/>
    <col min="2" max="2" width="8.83203125" customWidth="1"/>
    <col min="3" max="3" width="14.1640625" bestFit="1" customWidth="1"/>
    <col min="4" max="5" width="16.6640625" customWidth="1"/>
    <col min="6" max="6" width="14.5" customWidth="1"/>
    <col min="7" max="9" width="18.33203125" customWidth="1"/>
    <col min="10" max="10" width="16.1640625" customWidth="1"/>
    <col min="11" max="11" width="16.5" customWidth="1"/>
    <col min="12" max="12" width="13.33203125" customWidth="1"/>
    <col min="13" max="13" width="21.6640625" bestFit="1" customWidth="1"/>
    <col min="14" max="14" width="21.6640625" customWidth="1"/>
    <col min="15" max="15" width="26.1640625" customWidth="1"/>
    <col min="16" max="16" width="29.83203125" style="16" customWidth="1"/>
    <col min="17" max="17" width="26.1640625" style="16" customWidth="1"/>
    <col min="18" max="18" width="17.1640625" style="16" customWidth="1"/>
    <col min="19" max="19" width="29.1640625" style="16" customWidth="1"/>
    <col min="20" max="27" width="26.1640625" style="16" customWidth="1"/>
    <col min="28" max="28" width="21.6640625" customWidth="1"/>
    <col min="29" max="29" width="22.6640625" customWidth="1"/>
    <col min="33" max="33" width="15.83203125" customWidth="1"/>
    <col min="35" max="35" width="20.83203125" customWidth="1"/>
    <col min="36" max="36" width="19" customWidth="1"/>
    <col min="37" max="37" width="16" customWidth="1"/>
    <col min="38" max="38" width="23.1640625" customWidth="1"/>
    <col min="39" max="39" width="14" customWidth="1"/>
    <col min="40" max="41" width="18.6640625" customWidth="1"/>
    <col min="42" max="42" width="11.5" customWidth="1"/>
    <col min="45" max="45" width="71" customWidth="1"/>
    <col min="46" max="46" width="25.6640625" customWidth="1"/>
    <col min="47" max="47" width="23.1640625" customWidth="1"/>
    <col min="48" max="48" width="20.1640625" customWidth="1"/>
    <col min="49" max="49" width="26" customWidth="1"/>
    <col min="50" max="50" width="23" customWidth="1"/>
    <col min="51" max="51" width="22.83203125" customWidth="1"/>
    <col min="52" max="52" width="22.6640625" customWidth="1"/>
    <col min="53" max="53" width="23.1640625" customWidth="1"/>
    <col min="54" max="54" width="26.83203125" customWidth="1"/>
  </cols>
  <sheetData>
    <row r="1" spans="1:54" s="6" customFormat="1" ht="48" x14ac:dyDescent="0.2">
      <c r="A1" s="7" t="s">
        <v>0</v>
      </c>
      <c r="B1" s="7" t="s">
        <v>1</v>
      </c>
      <c r="C1" s="7" t="s">
        <v>2</v>
      </c>
      <c r="D1" s="7" t="s">
        <v>7</v>
      </c>
      <c r="E1" s="7" t="s">
        <v>184</v>
      </c>
      <c r="F1" s="7" t="s">
        <v>22</v>
      </c>
      <c r="G1" s="7" t="s">
        <v>10</v>
      </c>
      <c r="H1" s="7" t="s">
        <v>115</v>
      </c>
      <c r="I1" s="7" t="s">
        <v>26</v>
      </c>
      <c r="J1" s="7" t="s">
        <v>116</v>
      </c>
      <c r="K1" s="7" t="s">
        <v>23</v>
      </c>
      <c r="L1" s="7" t="s">
        <v>28</v>
      </c>
      <c r="M1" s="7" t="s">
        <v>97</v>
      </c>
      <c r="N1" s="7" t="s">
        <v>98</v>
      </c>
      <c r="O1" s="7" t="s">
        <v>8</v>
      </c>
      <c r="P1" s="7" t="s">
        <v>35</v>
      </c>
      <c r="Q1" s="7" t="s">
        <v>38</v>
      </c>
      <c r="R1" s="7" t="s">
        <v>39</v>
      </c>
      <c r="S1" s="7" t="s">
        <v>9</v>
      </c>
      <c r="T1" s="7" t="s">
        <v>36</v>
      </c>
      <c r="U1" s="7" t="s">
        <v>37</v>
      </c>
      <c r="V1" s="7" t="s">
        <v>40</v>
      </c>
      <c r="W1" s="7" t="s">
        <v>158</v>
      </c>
      <c r="X1" s="7" t="s">
        <v>188</v>
      </c>
      <c r="Y1" s="7" t="s">
        <v>159</v>
      </c>
      <c r="Z1" s="7" t="s">
        <v>188</v>
      </c>
      <c r="AA1" s="7" t="s">
        <v>160</v>
      </c>
      <c r="AB1" s="7" t="s">
        <v>19</v>
      </c>
      <c r="AC1" s="13" t="s">
        <v>3</v>
      </c>
      <c r="AT1" s="14"/>
      <c r="AU1" s="15"/>
      <c r="AV1" s="14"/>
      <c r="AW1" s="14"/>
      <c r="AX1" s="14"/>
      <c r="AY1" s="14"/>
      <c r="AZ1" s="14"/>
      <c r="BA1" s="14"/>
      <c r="BB1" s="14"/>
    </row>
    <row r="2" spans="1:54" s="4" customFormat="1" ht="57" customHeight="1" x14ac:dyDescent="0.2">
      <c r="A2" s="4" t="s">
        <v>11</v>
      </c>
      <c r="B2" s="5">
        <v>2022</v>
      </c>
      <c r="C2" s="4" t="s">
        <v>30</v>
      </c>
      <c r="D2" s="4" t="s">
        <v>81</v>
      </c>
      <c r="E2" s="4" t="s">
        <v>186</v>
      </c>
      <c r="F2" s="4">
        <v>34</v>
      </c>
      <c r="G2" s="4">
        <v>21</v>
      </c>
      <c r="H2" s="4" t="s">
        <v>34</v>
      </c>
      <c r="I2" s="4" t="s">
        <v>31</v>
      </c>
      <c r="J2" s="5">
        <v>104.06</v>
      </c>
      <c r="K2" s="5">
        <v>105.1</v>
      </c>
      <c r="L2" s="5" t="s">
        <v>32</v>
      </c>
      <c r="M2" s="19" t="s">
        <v>45</v>
      </c>
      <c r="N2" s="19" t="s">
        <v>45</v>
      </c>
      <c r="O2" s="4" t="s">
        <v>41</v>
      </c>
      <c r="P2" s="18" t="s">
        <v>42</v>
      </c>
      <c r="Q2" s="18" t="s">
        <v>43</v>
      </c>
      <c r="R2" s="18" t="s">
        <v>44</v>
      </c>
      <c r="S2" s="4" t="s">
        <v>33</v>
      </c>
      <c r="T2" s="4" t="s">
        <v>54</v>
      </c>
      <c r="U2" s="4" t="s">
        <v>55</v>
      </c>
      <c r="V2" s="17" t="s">
        <v>112</v>
      </c>
      <c r="W2" s="4" t="s">
        <v>69</v>
      </c>
      <c r="X2" s="4" t="s">
        <v>189</v>
      </c>
      <c r="Y2" s="4" t="s">
        <v>46</v>
      </c>
      <c r="Z2" s="4" t="s">
        <v>193</v>
      </c>
      <c r="AA2" s="4" t="s">
        <v>47</v>
      </c>
      <c r="AB2" s="4" t="s">
        <v>45</v>
      </c>
      <c r="AC2" s="4" t="s">
        <v>48</v>
      </c>
    </row>
    <row r="3" spans="1:54" s="4" customFormat="1" ht="80" x14ac:dyDescent="0.2">
      <c r="A3" s="4" t="s">
        <v>12</v>
      </c>
      <c r="B3" s="5">
        <v>2021</v>
      </c>
      <c r="C3" s="4" t="s">
        <v>59</v>
      </c>
      <c r="D3" s="4" t="s">
        <v>81</v>
      </c>
      <c r="E3" s="4" t="s">
        <v>186</v>
      </c>
      <c r="F3" s="4">
        <v>30</v>
      </c>
      <c r="G3" s="4">
        <v>30</v>
      </c>
      <c r="H3" s="4" t="s">
        <v>60</v>
      </c>
      <c r="I3" s="4" t="s">
        <v>31</v>
      </c>
      <c r="J3" s="5" t="s">
        <v>61</v>
      </c>
      <c r="K3" s="5" t="s">
        <v>62</v>
      </c>
      <c r="L3" s="5" t="s">
        <v>32</v>
      </c>
      <c r="M3" s="4">
        <v>13</v>
      </c>
      <c r="N3" s="4">
        <v>26</v>
      </c>
      <c r="O3" s="4" t="s">
        <v>63</v>
      </c>
      <c r="P3" s="4" t="s">
        <v>65</v>
      </c>
      <c r="Q3" s="4" t="s">
        <v>67</v>
      </c>
      <c r="R3" s="4" t="s">
        <v>111</v>
      </c>
      <c r="S3" s="4" t="s">
        <v>64</v>
      </c>
      <c r="T3" s="4" t="s">
        <v>66</v>
      </c>
      <c r="U3" s="4" t="s">
        <v>68</v>
      </c>
      <c r="V3" s="4" t="s">
        <v>110</v>
      </c>
      <c r="W3" s="17" t="s">
        <v>70</v>
      </c>
      <c r="X3" s="17" t="s">
        <v>190</v>
      </c>
      <c r="Y3" s="4" t="s">
        <v>45</v>
      </c>
      <c r="AA3" s="4" t="s">
        <v>45</v>
      </c>
      <c r="AB3" s="4" t="s">
        <v>45</v>
      </c>
      <c r="AC3" s="4" t="s">
        <v>48</v>
      </c>
    </row>
    <row r="4" spans="1:54" s="4" customFormat="1" ht="64" x14ac:dyDescent="0.2">
      <c r="A4" s="4" t="s">
        <v>13</v>
      </c>
      <c r="B4" s="5">
        <v>2020</v>
      </c>
      <c r="C4" s="4" t="s">
        <v>30</v>
      </c>
      <c r="D4" s="4" t="s">
        <v>81</v>
      </c>
      <c r="E4" s="4" t="s">
        <v>186</v>
      </c>
      <c r="F4" s="4">
        <v>53</v>
      </c>
      <c r="G4" s="4">
        <v>53</v>
      </c>
      <c r="H4" s="4" t="s">
        <v>71</v>
      </c>
      <c r="I4" s="4" t="s">
        <v>31</v>
      </c>
      <c r="J4" s="5" t="s">
        <v>72</v>
      </c>
      <c r="K4" s="5" t="s">
        <v>73</v>
      </c>
      <c r="L4" s="5" t="s">
        <v>32</v>
      </c>
      <c r="M4" s="4">
        <v>39</v>
      </c>
      <c r="N4" s="4">
        <v>39</v>
      </c>
      <c r="O4" s="5" t="s">
        <v>100</v>
      </c>
      <c r="P4" s="4" t="s">
        <v>74</v>
      </c>
      <c r="Q4" s="4" t="s">
        <v>75</v>
      </c>
      <c r="R4" s="4" t="s">
        <v>76</v>
      </c>
      <c r="S4" s="4" t="s">
        <v>99</v>
      </c>
      <c r="T4" s="4" t="s">
        <v>77</v>
      </c>
      <c r="U4" s="4" t="s">
        <v>78</v>
      </c>
      <c r="V4" s="4" t="s">
        <v>79</v>
      </c>
      <c r="W4" s="4" t="s">
        <v>45</v>
      </c>
      <c r="Y4" s="4" t="s">
        <v>45</v>
      </c>
      <c r="AA4" s="4" t="s">
        <v>45</v>
      </c>
      <c r="AB4" s="4" t="s">
        <v>45</v>
      </c>
      <c r="AC4" s="4" t="s">
        <v>146</v>
      </c>
    </row>
    <row r="5" spans="1:54" s="4" customFormat="1" ht="48" x14ac:dyDescent="0.2">
      <c r="A5" s="4" t="s">
        <v>14</v>
      </c>
      <c r="B5" s="5">
        <v>2021</v>
      </c>
      <c r="C5" s="4" t="s">
        <v>80</v>
      </c>
      <c r="D5" s="4" t="s">
        <v>120</v>
      </c>
      <c r="E5" s="4" t="s">
        <v>186</v>
      </c>
      <c r="F5" s="4">
        <v>129</v>
      </c>
      <c r="G5" s="4">
        <v>65</v>
      </c>
      <c r="H5" s="4" t="s">
        <v>84</v>
      </c>
      <c r="I5" s="4" t="s">
        <v>31</v>
      </c>
      <c r="J5" s="5" t="s">
        <v>82</v>
      </c>
      <c r="K5" s="5" t="s">
        <v>83</v>
      </c>
      <c r="L5" s="5" t="s">
        <v>32</v>
      </c>
      <c r="M5" s="4">
        <v>47.3</v>
      </c>
      <c r="N5" s="4">
        <v>38.5</v>
      </c>
      <c r="O5" s="4" t="s">
        <v>85</v>
      </c>
      <c r="P5" s="4" t="s">
        <v>87</v>
      </c>
      <c r="Q5" s="4" t="s">
        <v>88</v>
      </c>
      <c r="R5" s="4" t="s">
        <v>91</v>
      </c>
      <c r="S5" s="4" t="s">
        <v>86</v>
      </c>
      <c r="T5" s="4" t="s">
        <v>89</v>
      </c>
      <c r="U5" s="4" t="s">
        <v>90</v>
      </c>
      <c r="V5" s="4" t="s">
        <v>92</v>
      </c>
      <c r="W5" s="4" t="s">
        <v>93</v>
      </c>
      <c r="X5" s="4" t="s">
        <v>191</v>
      </c>
      <c r="Y5" s="4" t="s">
        <v>94</v>
      </c>
      <c r="Z5" s="4" t="s">
        <v>194</v>
      </c>
      <c r="AA5" s="4" t="s">
        <v>45</v>
      </c>
      <c r="AB5" s="4" t="s">
        <v>45</v>
      </c>
      <c r="AC5" s="4" t="s">
        <v>48</v>
      </c>
    </row>
    <row r="6" spans="1:54" s="4" customFormat="1" ht="71" customHeight="1" x14ac:dyDescent="0.2">
      <c r="A6" s="4" t="s">
        <v>15</v>
      </c>
      <c r="B6" s="5">
        <v>2021</v>
      </c>
      <c r="C6" s="4" t="s">
        <v>59</v>
      </c>
      <c r="D6" s="4" t="s">
        <v>120</v>
      </c>
      <c r="E6" s="4" t="s">
        <v>186</v>
      </c>
      <c r="F6" s="4">
        <v>28</v>
      </c>
      <c r="G6" s="4">
        <v>24</v>
      </c>
      <c r="H6" s="4" t="s">
        <v>95</v>
      </c>
      <c r="I6" s="4" t="s">
        <v>96</v>
      </c>
      <c r="J6" s="5" t="s">
        <v>101</v>
      </c>
      <c r="K6" s="5" t="s">
        <v>102</v>
      </c>
      <c r="L6" s="5" t="s">
        <v>32</v>
      </c>
      <c r="M6" s="4">
        <v>53.5</v>
      </c>
      <c r="N6" s="4">
        <v>50</v>
      </c>
      <c r="O6" s="4" t="s">
        <v>63</v>
      </c>
      <c r="P6" s="4" t="s">
        <v>104</v>
      </c>
      <c r="Q6" s="4" t="s">
        <v>105</v>
      </c>
      <c r="R6" s="4" t="s">
        <v>109</v>
      </c>
      <c r="S6" s="4" t="s">
        <v>103</v>
      </c>
      <c r="T6" s="4" t="s">
        <v>106</v>
      </c>
      <c r="U6" s="4" t="s">
        <v>107</v>
      </c>
      <c r="V6" s="4" t="s">
        <v>108</v>
      </c>
      <c r="W6" s="4" t="s">
        <v>45</v>
      </c>
      <c r="Y6" s="4" t="s">
        <v>45</v>
      </c>
      <c r="AA6" s="4" t="s">
        <v>45</v>
      </c>
      <c r="AB6" s="4" t="s">
        <v>45</v>
      </c>
      <c r="AC6" s="4" t="s">
        <v>48</v>
      </c>
    </row>
    <row r="7" spans="1:54" s="4" customFormat="1" ht="64" x14ac:dyDescent="0.2">
      <c r="A7" s="4" t="s">
        <v>16</v>
      </c>
      <c r="B7" s="5">
        <v>2019</v>
      </c>
      <c r="C7" s="4" t="s">
        <v>113</v>
      </c>
      <c r="D7" s="4" t="s">
        <v>120</v>
      </c>
      <c r="E7" s="4" t="s">
        <v>186</v>
      </c>
      <c r="F7" s="4">
        <v>61</v>
      </c>
      <c r="G7" s="4">
        <v>61</v>
      </c>
      <c r="H7" s="4" t="s">
        <v>118</v>
      </c>
      <c r="I7" s="4" t="s">
        <v>31</v>
      </c>
      <c r="J7" s="5" t="s">
        <v>114</v>
      </c>
      <c r="K7" s="5" t="s">
        <v>117</v>
      </c>
      <c r="L7" s="5" t="s">
        <v>32</v>
      </c>
      <c r="M7" s="4">
        <v>51</v>
      </c>
      <c r="N7" s="4">
        <v>44</v>
      </c>
      <c r="O7" s="4" t="s">
        <v>125</v>
      </c>
      <c r="P7" s="4" t="s">
        <v>122</v>
      </c>
      <c r="Q7" s="4" t="s">
        <v>123</v>
      </c>
      <c r="R7" s="4" t="s">
        <v>124</v>
      </c>
      <c r="S7" s="4" t="s">
        <v>121</v>
      </c>
      <c r="T7" s="4" t="s">
        <v>128</v>
      </c>
      <c r="U7" s="4" t="s">
        <v>126</v>
      </c>
      <c r="V7" s="4" t="s">
        <v>127</v>
      </c>
      <c r="W7" s="4" t="s">
        <v>45</v>
      </c>
      <c r="Y7" s="4" t="s">
        <v>45</v>
      </c>
      <c r="AA7" s="4" t="s">
        <v>45</v>
      </c>
      <c r="AB7" s="4" t="s">
        <v>45</v>
      </c>
      <c r="AC7" s="4" t="s">
        <v>129</v>
      </c>
    </row>
    <row r="8" spans="1:54" s="4" customFormat="1" ht="64" x14ac:dyDescent="0.2">
      <c r="A8" s="4" t="s">
        <v>17</v>
      </c>
      <c r="B8" s="5">
        <v>2014</v>
      </c>
      <c r="C8" s="4" t="s">
        <v>59</v>
      </c>
      <c r="D8" s="4" t="s">
        <v>81</v>
      </c>
      <c r="E8" s="4" t="s">
        <v>186</v>
      </c>
      <c r="F8" s="4">
        <v>34</v>
      </c>
      <c r="G8" s="4">
        <v>36</v>
      </c>
      <c r="H8" s="4" t="s">
        <v>130</v>
      </c>
      <c r="I8" s="4" t="s">
        <v>31</v>
      </c>
      <c r="J8" s="5" t="s">
        <v>132</v>
      </c>
      <c r="K8" s="5" t="s">
        <v>131</v>
      </c>
      <c r="L8" s="5" t="s">
        <v>32</v>
      </c>
      <c r="M8" s="4">
        <v>52</v>
      </c>
      <c r="N8" s="4">
        <v>47</v>
      </c>
      <c r="O8" s="4" t="s">
        <v>133</v>
      </c>
      <c r="P8" s="4" t="s">
        <v>141</v>
      </c>
      <c r="Q8" s="4" t="s">
        <v>142</v>
      </c>
      <c r="R8" s="4" t="s">
        <v>135</v>
      </c>
      <c r="S8" s="4" t="s">
        <v>134</v>
      </c>
      <c r="T8" s="4" t="s">
        <v>137</v>
      </c>
      <c r="U8" s="4" t="s">
        <v>138</v>
      </c>
      <c r="V8" s="4" t="s">
        <v>136</v>
      </c>
      <c r="W8" s="4" t="s">
        <v>140</v>
      </c>
      <c r="X8" s="4" t="s">
        <v>192</v>
      </c>
      <c r="Y8" s="4" t="s">
        <v>139</v>
      </c>
      <c r="Z8" s="4" t="s">
        <v>195</v>
      </c>
      <c r="AA8" s="4" t="s">
        <v>45</v>
      </c>
      <c r="AB8" s="4" t="s">
        <v>45</v>
      </c>
      <c r="AC8" s="4" t="s">
        <v>143</v>
      </c>
    </row>
    <row r="9" spans="1:54" s="4" customFormat="1" ht="16" x14ac:dyDescent="0.2">
      <c r="A9" s="4" t="s">
        <v>18</v>
      </c>
      <c r="B9" s="5">
        <v>2014</v>
      </c>
      <c r="C9" s="4" t="s">
        <v>147</v>
      </c>
      <c r="D9" s="4" t="s">
        <v>120</v>
      </c>
      <c r="E9" s="4" t="s">
        <v>186</v>
      </c>
      <c r="F9" s="4">
        <v>41</v>
      </c>
      <c r="G9" s="4">
        <v>47</v>
      </c>
      <c r="H9" s="4" t="s">
        <v>148</v>
      </c>
      <c r="I9" s="4" t="s">
        <v>31</v>
      </c>
      <c r="J9" s="5" t="s">
        <v>149</v>
      </c>
      <c r="K9" s="5" t="s">
        <v>150</v>
      </c>
      <c r="L9" s="5" t="s">
        <v>32</v>
      </c>
      <c r="M9" s="4">
        <v>43</v>
      </c>
      <c r="N9" s="4">
        <v>42</v>
      </c>
      <c r="O9" s="4" t="s">
        <v>63</v>
      </c>
      <c r="P9" s="4" t="s">
        <v>152</v>
      </c>
      <c r="Q9" s="4" t="s">
        <v>154</v>
      </c>
      <c r="R9" s="4" t="s">
        <v>153</v>
      </c>
      <c r="S9" s="4" t="s">
        <v>151</v>
      </c>
      <c r="T9" s="4" t="s">
        <v>155</v>
      </c>
      <c r="U9" s="4" t="s">
        <v>156</v>
      </c>
      <c r="V9" s="4" t="s">
        <v>157</v>
      </c>
      <c r="W9" s="4" t="s">
        <v>45</v>
      </c>
      <c r="Y9" s="4" t="s">
        <v>45</v>
      </c>
      <c r="AA9" s="4" t="s">
        <v>187</v>
      </c>
      <c r="AB9" s="4" t="s">
        <v>45</v>
      </c>
      <c r="AC9" s="4" t="s">
        <v>48</v>
      </c>
    </row>
    <row r="10" spans="1:54" s="20" customFormat="1" ht="80" x14ac:dyDescent="0.2">
      <c r="A10" s="20" t="s">
        <v>145</v>
      </c>
      <c r="B10" s="21">
        <v>2011</v>
      </c>
      <c r="C10" s="20" t="s">
        <v>20</v>
      </c>
      <c r="D10" s="20" t="s">
        <v>21</v>
      </c>
      <c r="E10" s="20" t="s">
        <v>185</v>
      </c>
      <c r="F10" s="20">
        <v>25</v>
      </c>
      <c r="G10" s="20">
        <v>35</v>
      </c>
      <c r="H10" s="20" t="s">
        <v>25</v>
      </c>
      <c r="I10" s="20" t="s">
        <v>27</v>
      </c>
      <c r="J10" s="21">
        <v>6</v>
      </c>
      <c r="K10" s="21">
        <v>6</v>
      </c>
      <c r="L10" s="21" t="s">
        <v>24</v>
      </c>
      <c r="M10" s="20">
        <v>76</v>
      </c>
      <c r="N10" s="20">
        <v>63</v>
      </c>
      <c r="O10" s="20" t="s">
        <v>29</v>
      </c>
      <c r="P10" s="20" t="s">
        <v>49</v>
      </c>
      <c r="Q10" s="20" t="s">
        <v>50</v>
      </c>
      <c r="R10" s="20" t="s">
        <v>51</v>
      </c>
      <c r="S10" s="20" t="s">
        <v>52</v>
      </c>
      <c r="T10" s="20" t="s">
        <v>53</v>
      </c>
      <c r="U10" s="20" t="s">
        <v>56</v>
      </c>
      <c r="V10" s="20" t="s">
        <v>57</v>
      </c>
      <c r="W10" s="20" t="s">
        <v>45</v>
      </c>
      <c r="Y10" s="20" t="s">
        <v>45</v>
      </c>
      <c r="AA10" s="20" t="s">
        <v>58</v>
      </c>
      <c r="AB10" s="20" t="s">
        <v>45</v>
      </c>
      <c r="AC10" s="20" t="s">
        <v>144</v>
      </c>
    </row>
    <row r="11" spans="1:54" s="4" customFormat="1" x14ac:dyDescent="0.2">
      <c r="B11" s="5"/>
      <c r="J11" s="5"/>
      <c r="K11" s="5"/>
      <c r="L11" s="5"/>
      <c r="AH11" s="5"/>
    </row>
    <row r="12" spans="1:54" s="4" customFormat="1" ht="16" x14ac:dyDescent="0.2">
      <c r="B12" s="5"/>
      <c r="D12" s="4" t="s">
        <v>119</v>
      </c>
      <c r="J12" s="5"/>
      <c r="K12" s="5"/>
      <c r="L12" s="5"/>
      <c r="P12" s="8"/>
      <c r="Q12" s="8"/>
      <c r="R12" s="8"/>
      <c r="S12" s="8"/>
      <c r="T12" s="8"/>
      <c r="U12" s="8"/>
      <c r="V12" s="8"/>
      <c r="W12" s="8"/>
      <c r="X12" s="8"/>
      <c r="Y12" s="8"/>
      <c r="Z12" s="8"/>
      <c r="AA12" s="8"/>
      <c r="AH12" s="5"/>
    </row>
    <row r="13" spans="1:54" s="4" customFormat="1" x14ac:dyDescent="0.2">
      <c r="J13" s="5"/>
      <c r="K13" s="5"/>
      <c r="L13" s="5"/>
      <c r="P13" s="8"/>
      <c r="Q13" s="8"/>
      <c r="R13" s="8"/>
      <c r="S13" s="8"/>
      <c r="T13" s="8"/>
      <c r="U13" s="8"/>
      <c r="V13" s="8"/>
      <c r="W13" s="8"/>
      <c r="X13" s="8"/>
      <c r="Y13" s="8"/>
      <c r="Z13" s="8"/>
      <c r="AA13" s="8"/>
      <c r="AH13" s="5"/>
    </row>
    <row r="14" spans="1:54" s="4" customFormat="1" x14ac:dyDescent="0.2">
      <c r="B14" s="5"/>
      <c r="J14" s="5"/>
      <c r="K14" s="5"/>
      <c r="L14" s="5"/>
      <c r="P14" s="8"/>
      <c r="Q14" s="8"/>
      <c r="R14" s="8"/>
      <c r="S14" s="8"/>
      <c r="T14" s="8"/>
      <c r="U14" s="8"/>
      <c r="V14" s="8"/>
      <c r="W14" s="8"/>
      <c r="X14" s="8"/>
      <c r="Y14" s="8"/>
      <c r="Z14" s="8"/>
      <c r="AA14" s="8"/>
      <c r="AH14" s="5"/>
    </row>
    <row r="15" spans="1:54" s="4" customFormat="1" x14ac:dyDescent="0.2">
      <c r="B15" s="5"/>
      <c r="J15" s="5"/>
      <c r="K15" s="5"/>
      <c r="L15" s="5"/>
      <c r="P15" s="8"/>
      <c r="Q15" s="8"/>
      <c r="R15" s="8"/>
      <c r="S15" s="8"/>
      <c r="T15" s="8"/>
      <c r="U15" s="8"/>
      <c r="V15" s="8"/>
      <c r="W15" s="8"/>
      <c r="X15" s="8"/>
      <c r="Y15" s="8"/>
      <c r="Z15" s="8"/>
      <c r="AA15" s="8"/>
      <c r="AH15" s="5"/>
    </row>
    <row r="16" spans="1:54" s="4" customFormat="1" x14ac:dyDescent="0.2">
      <c r="K16" s="5"/>
      <c r="L16" s="5"/>
      <c r="P16" s="8"/>
      <c r="Q16" s="8"/>
      <c r="R16" s="8"/>
      <c r="S16" s="8"/>
      <c r="T16" s="8"/>
      <c r="U16" s="8"/>
      <c r="V16" s="8"/>
      <c r="W16" s="8"/>
      <c r="X16" s="8"/>
      <c r="Y16" s="8"/>
      <c r="Z16" s="8"/>
      <c r="AA16" s="8"/>
      <c r="AH16" s="5"/>
    </row>
    <row r="17" spans="2:34" s="4" customFormat="1" x14ac:dyDescent="0.2">
      <c r="K17" s="5"/>
      <c r="L17" s="5"/>
      <c r="P17" s="8"/>
      <c r="Q17" s="8"/>
      <c r="R17" s="8"/>
      <c r="S17" s="8"/>
      <c r="T17" s="8"/>
      <c r="U17" s="8"/>
      <c r="V17" s="8"/>
      <c r="W17" s="8"/>
      <c r="X17" s="8"/>
      <c r="Y17" s="8"/>
      <c r="Z17" s="8"/>
      <c r="AA17" s="8"/>
      <c r="AH17" s="5"/>
    </row>
    <row r="18" spans="2:34" s="2" customFormat="1" x14ac:dyDescent="0.2">
      <c r="K18" s="3"/>
      <c r="L18" s="3"/>
      <c r="P18" s="16"/>
      <c r="Q18" s="16"/>
      <c r="R18" s="16"/>
      <c r="S18" s="16"/>
      <c r="T18" s="16"/>
      <c r="U18" s="16"/>
      <c r="V18" s="16"/>
      <c r="W18" s="16"/>
      <c r="X18" s="16"/>
      <c r="Y18" s="16"/>
      <c r="Z18" s="16"/>
      <c r="AA18" s="16"/>
      <c r="AH18" s="3"/>
    </row>
    <row r="19" spans="2:34" s="2" customFormat="1" x14ac:dyDescent="0.2">
      <c r="P19" s="16"/>
      <c r="Q19" s="16"/>
      <c r="R19" s="16"/>
      <c r="S19" s="16"/>
      <c r="T19" s="16"/>
      <c r="U19" s="16"/>
      <c r="V19" s="16"/>
      <c r="W19" s="16"/>
      <c r="X19" s="16"/>
      <c r="Y19" s="16"/>
      <c r="Z19" s="16"/>
      <c r="AA19" s="16"/>
      <c r="AH19" s="3"/>
    </row>
    <row r="20" spans="2:34" s="2" customFormat="1" x14ac:dyDescent="0.2">
      <c r="P20" s="16"/>
      <c r="Q20" s="16"/>
      <c r="R20" s="16"/>
      <c r="S20" s="16"/>
      <c r="T20" s="16"/>
      <c r="U20" s="16"/>
      <c r="V20" s="16"/>
      <c r="W20" s="16"/>
      <c r="X20" s="16"/>
      <c r="Y20" s="16"/>
      <c r="Z20" s="16"/>
      <c r="AA20" s="16"/>
      <c r="AH20" s="3"/>
    </row>
    <row r="21" spans="2:34" s="2" customFormat="1" x14ac:dyDescent="0.2">
      <c r="P21" s="16"/>
      <c r="Q21" s="16"/>
      <c r="R21" s="16"/>
      <c r="S21" s="16"/>
      <c r="T21" s="16"/>
      <c r="U21" s="16"/>
      <c r="V21" s="16"/>
      <c r="W21" s="16"/>
      <c r="X21" s="16"/>
      <c r="Y21" s="16"/>
      <c r="Z21" s="16"/>
      <c r="AA21" s="16"/>
      <c r="AH21" s="3"/>
    </row>
    <row r="22" spans="2:34" s="2" customFormat="1" x14ac:dyDescent="0.2">
      <c r="P22" s="16"/>
      <c r="Q22" s="16"/>
      <c r="R22" s="16"/>
      <c r="S22" s="16"/>
      <c r="T22" s="16"/>
      <c r="U22" s="16"/>
      <c r="V22" s="16"/>
      <c r="W22" s="16"/>
      <c r="X22" s="16"/>
      <c r="Y22" s="16"/>
      <c r="Z22" s="16"/>
      <c r="AA22" s="16"/>
      <c r="AH22" s="3"/>
    </row>
    <row r="23" spans="2:34" x14ac:dyDescent="0.2">
      <c r="B23" s="1"/>
      <c r="J23" s="5"/>
      <c r="AH23" s="1"/>
    </row>
    <row r="24" spans="2:34" x14ac:dyDescent="0.2">
      <c r="B24" s="1"/>
      <c r="AH24" s="1"/>
    </row>
    <row r="25" spans="2:34" x14ac:dyDescent="0.2">
      <c r="B25" s="1"/>
      <c r="AH25" s="1"/>
    </row>
    <row r="26" spans="2:34" x14ac:dyDescent="0.2">
      <c r="B26" s="1"/>
      <c r="AH26" s="1"/>
    </row>
    <row r="27" spans="2:34" x14ac:dyDescent="0.2">
      <c r="B27" s="1"/>
      <c r="AH27" s="1"/>
    </row>
    <row r="28" spans="2:34" x14ac:dyDescent="0.2">
      <c r="B28" s="1"/>
      <c r="AH28" s="1"/>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4802E-B4B7-AB40-BCDF-4E82BB8CCE1A}">
  <dimension ref="A1:M10"/>
  <sheetViews>
    <sheetView workbookViewId="0">
      <selection activeCell="J7" sqref="J7"/>
    </sheetView>
  </sheetViews>
  <sheetFormatPr baseColWidth="10" defaultRowHeight="15" x14ac:dyDescent="0.2"/>
  <cols>
    <col min="1" max="12" width="10.83203125" style="6"/>
    <col min="13" max="13" width="59.1640625" style="6" customWidth="1"/>
    <col min="14" max="16384" width="10.83203125" style="6"/>
  </cols>
  <sheetData>
    <row r="1" spans="1:13" ht="80" x14ac:dyDescent="0.2">
      <c r="A1" s="9" t="s">
        <v>0</v>
      </c>
      <c r="B1" s="9" t="s">
        <v>1</v>
      </c>
      <c r="C1" s="10" t="s">
        <v>161</v>
      </c>
      <c r="D1" s="10" t="s">
        <v>4</v>
      </c>
      <c r="E1" s="10" t="s">
        <v>162</v>
      </c>
      <c r="F1" s="10" t="s">
        <v>163</v>
      </c>
      <c r="G1" s="11" t="s">
        <v>164</v>
      </c>
      <c r="H1" s="12" t="s">
        <v>165</v>
      </c>
      <c r="I1" s="12" t="s">
        <v>167</v>
      </c>
      <c r="J1" s="12" t="s">
        <v>166</v>
      </c>
      <c r="K1" s="9" t="s">
        <v>5</v>
      </c>
      <c r="L1" s="9" t="s">
        <v>6</v>
      </c>
      <c r="M1" s="8"/>
    </row>
    <row r="2" spans="1:13" ht="48" x14ac:dyDescent="0.2">
      <c r="A2" s="4" t="s">
        <v>11</v>
      </c>
      <c r="B2" s="5">
        <v>2022</v>
      </c>
      <c r="C2" s="4">
        <v>0</v>
      </c>
      <c r="D2" s="4">
        <v>1</v>
      </c>
      <c r="E2" s="4">
        <v>1</v>
      </c>
      <c r="F2" s="4">
        <v>1</v>
      </c>
      <c r="G2" s="4">
        <v>1</v>
      </c>
      <c r="H2" s="4">
        <v>1</v>
      </c>
      <c r="I2" s="4">
        <v>1</v>
      </c>
      <c r="J2" s="4">
        <v>0</v>
      </c>
      <c r="K2" s="4" t="s">
        <v>174</v>
      </c>
      <c r="L2" s="4" t="s">
        <v>171</v>
      </c>
      <c r="M2" s="4" t="s">
        <v>173</v>
      </c>
    </row>
    <row r="3" spans="1:13" ht="48" x14ac:dyDescent="0.2">
      <c r="A3" s="4" t="s">
        <v>12</v>
      </c>
      <c r="B3" s="5">
        <v>2021</v>
      </c>
      <c r="C3" s="4">
        <v>1</v>
      </c>
      <c r="D3" s="4">
        <v>1</v>
      </c>
      <c r="E3" s="4">
        <v>1</v>
      </c>
      <c r="F3" s="4">
        <v>1</v>
      </c>
      <c r="G3" s="4">
        <v>2</v>
      </c>
      <c r="H3" s="4">
        <v>0</v>
      </c>
      <c r="I3" s="4">
        <v>1</v>
      </c>
      <c r="J3" s="4">
        <v>1</v>
      </c>
      <c r="K3" s="4" t="s">
        <v>177</v>
      </c>
      <c r="L3" s="4" t="s">
        <v>171</v>
      </c>
      <c r="M3" s="4" t="s">
        <v>178</v>
      </c>
    </row>
    <row r="4" spans="1:13" ht="48" x14ac:dyDescent="0.2">
      <c r="A4" s="4" t="s">
        <v>13</v>
      </c>
      <c r="B4" s="5">
        <v>2020</v>
      </c>
      <c r="C4" s="4">
        <v>0</v>
      </c>
      <c r="D4" s="4">
        <v>1</v>
      </c>
      <c r="E4" s="4">
        <v>1</v>
      </c>
      <c r="F4" s="4">
        <v>1</v>
      </c>
      <c r="G4" s="4">
        <v>2</v>
      </c>
      <c r="H4" s="4">
        <v>0</v>
      </c>
      <c r="I4" s="4">
        <v>1</v>
      </c>
      <c r="J4" s="4">
        <v>1</v>
      </c>
      <c r="K4" s="4" t="s">
        <v>175</v>
      </c>
      <c r="L4" s="4" t="s">
        <v>171</v>
      </c>
      <c r="M4" s="4" t="s">
        <v>176</v>
      </c>
    </row>
    <row r="5" spans="1:13" ht="48" x14ac:dyDescent="0.2">
      <c r="A5" s="4" t="s">
        <v>14</v>
      </c>
      <c r="B5" s="5">
        <v>2021</v>
      </c>
      <c r="C5" s="4">
        <v>1</v>
      </c>
      <c r="D5" s="4">
        <v>1</v>
      </c>
      <c r="E5" s="4">
        <v>1</v>
      </c>
      <c r="F5" s="4">
        <v>1</v>
      </c>
      <c r="G5" s="4">
        <v>2</v>
      </c>
      <c r="H5" s="4">
        <v>0</v>
      </c>
      <c r="I5" s="4">
        <v>1</v>
      </c>
      <c r="J5" s="4">
        <v>1</v>
      </c>
      <c r="K5" s="4" t="s">
        <v>177</v>
      </c>
      <c r="L5" s="4" t="s">
        <v>171</v>
      </c>
      <c r="M5" s="4" t="s">
        <v>179</v>
      </c>
    </row>
    <row r="6" spans="1:13" ht="80" x14ac:dyDescent="0.2">
      <c r="A6" s="4" t="s">
        <v>15</v>
      </c>
      <c r="B6" s="5">
        <v>2021</v>
      </c>
      <c r="C6" s="4">
        <v>1</v>
      </c>
      <c r="D6" s="4">
        <v>1</v>
      </c>
      <c r="E6" s="4">
        <v>1</v>
      </c>
      <c r="F6" s="4">
        <v>1</v>
      </c>
      <c r="G6" s="4">
        <v>2</v>
      </c>
      <c r="H6" s="4">
        <v>0</v>
      </c>
      <c r="I6" s="4">
        <v>1</v>
      </c>
      <c r="J6" s="4">
        <v>1</v>
      </c>
      <c r="K6" s="4" t="s">
        <v>177</v>
      </c>
      <c r="L6" s="4" t="s">
        <v>171</v>
      </c>
      <c r="M6" s="4" t="s">
        <v>180</v>
      </c>
    </row>
    <row r="7" spans="1:13" ht="48" x14ac:dyDescent="0.2">
      <c r="A7" s="4" t="s">
        <v>16</v>
      </c>
      <c r="B7" s="5">
        <v>2019</v>
      </c>
      <c r="C7" s="4">
        <v>1</v>
      </c>
      <c r="D7" s="4">
        <v>1</v>
      </c>
      <c r="E7" s="4">
        <v>1</v>
      </c>
      <c r="F7" s="4">
        <v>1</v>
      </c>
      <c r="G7" s="4">
        <v>2</v>
      </c>
      <c r="H7" s="4">
        <v>1</v>
      </c>
      <c r="I7" s="4">
        <v>1</v>
      </c>
      <c r="J7" s="4">
        <v>0</v>
      </c>
      <c r="K7" s="4" t="s">
        <v>177</v>
      </c>
      <c r="L7" s="4" t="s">
        <v>171</v>
      </c>
      <c r="M7" s="4" t="s">
        <v>181</v>
      </c>
    </row>
    <row r="8" spans="1:13" ht="48" x14ac:dyDescent="0.2">
      <c r="A8" s="4" t="s">
        <v>17</v>
      </c>
      <c r="B8" s="5">
        <v>2014</v>
      </c>
      <c r="C8" s="4">
        <v>1</v>
      </c>
      <c r="D8" s="4">
        <v>1</v>
      </c>
      <c r="E8" s="4">
        <v>1</v>
      </c>
      <c r="F8" s="4">
        <v>1</v>
      </c>
      <c r="G8" s="4">
        <v>2</v>
      </c>
      <c r="H8" s="4">
        <v>1</v>
      </c>
      <c r="I8" s="4">
        <v>1</v>
      </c>
      <c r="J8" s="4">
        <v>0</v>
      </c>
      <c r="K8" s="4" t="s">
        <v>177</v>
      </c>
      <c r="L8" s="4" t="s">
        <v>171</v>
      </c>
      <c r="M8" s="4" t="s">
        <v>183</v>
      </c>
    </row>
    <row r="9" spans="1:13" ht="16" x14ac:dyDescent="0.2">
      <c r="A9" s="4" t="s">
        <v>18</v>
      </c>
      <c r="B9" s="5">
        <v>2014</v>
      </c>
      <c r="C9" s="4">
        <v>1</v>
      </c>
      <c r="D9" s="4">
        <v>1</v>
      </c>
      <c r="E9" s="4">
        <v>1</v>
      </c>
      <c r="F9" s="4">
        <v>1</v>
      </c>
      <c r="G9" s="4">
        <v>1</v>
      </c>
      <c r="H9" s="4">
        <v>1</v>
      </c>
      <c r="I9" s="4">
        <v>1</v>
      </c>
      <c r="J9" s="4">
        <v>1</v>
      </c>
      <c r="K9" s="4" t="s">
        <v>172</v>
      </c>
      <c r="L9" s="4" t="s">
        <v>171</v>
      </c>
      <c r="M9" s="4" t="s">
        <v>182</v>
      </c>
    </row>
    <row r="10" spans="1:13" ht="48" x14ac:dyDescent="0.2">
      <c r="A10" s="20" t="s">
        <v>145</v>
      </c>
      <c r="B10" s="21">
        <v>2011</v>
      </c>
      <c r="C10" s="20">
        <v>1</v>
      </c>
      <c r="D10" s="20">
        <v>1</v>
      </c>
      <c r="E10" s="20">
        <v>1</v>
      </c>
      <c r="F10" s="20">
        <v>1</v>
      </c>
      <c r="G10" s="20">
        <v>1</v>
      </c>
      <c r="H10" s="20">
        <v>0</v>
      </c>
      <c r="I10" s="20">
        <v>1</v>
      </c>
      <c r="J10" s="20">
        <v>0</v>
      </c>
      <c r="K10" s="20" t="s">
        <v>169</v>
      </c>
      <c r="L10" s="20" t="s">
        <v>170</v>
      </c>
      <c r="M10" s="20" t="s">
        <v>168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29D9D-1A48-A346-85CE-49D1E8B00E54}">
  <dimension ref="A1:I12"/>
  <sheetViews>
    <sheetView workbookViewId="0">
      <selection activeCell="I1" sqref="I1:I1048576"/>
    </sheetView>
  </sheetViews>
  <sheetFormatPr baseColWidth="10" defaultRowHeight="15" x14ac:dyDescent="0.2"/>
  <cols>
    <col min="1" max="1" width="30.33203125" customWidth="1"/>
    <col min="4" max="4" width="21" customWidth="1"/>
    <col min="5" max="5" width="18.5" customWidth="1"/>
    <col min="9" max="9" width="12.83203125" customWidth="1"/>
  </cols>
  <sheetData>
    <row r="1" spans="1:9" ht="32" x14ac:dyDescent="0.2">
      <c r="A1" s="4" t="s">
        <v>201</v>
      </c>
      <c r="B1" s="4" t="s">
        <v>214</v>
      </c>
      <c r="C1" s="5" t="s">
        <v>217</v>
      </c>
      <c r="D1" s="4" t="s">
        <v>202</v>
      </c>
      <c r="E1" s="4" t="s">
        <v>206</v>
      </c>
      <c r="F1" s="4" t="s">
        <v>220</v>
      </c>
      <c r="G1" s="4" t="s">
        <v>218</v>
      </c>
      <c r="H1" s="4" t="s">
        <v>219</v>
      </c>
      <c r="I1" s="4"/>
    </row>
    <row r="2" spans="1:9" ht="16" x14ac:dyDescent="0.2">
      <c r="A2" s="4" t="s">
        <v>207</v>
      </c>
      <c r="B2" s="4" t="s">
        <v>215</v>
      </c>
      <c r="C2" s="19">
        <v>34</v>
      </c>
      <c r="D2" s="4" t="s">
        <v>203</v>
      </c>
      <c r="E2" s="4" t="s">
        <v>197</v>
      </c>
      <c r="F2" s="4">
        <v>0.22</v>
      </c>
      <c r="G2" s="4">
        <v>0.223</v>
      </c>
      <c r="H2" s="4">
        <v>0.17899999999999999</v>
      </c>
      <c r="I2" s="24"/>
    </row>
    <row r="3" spans="1:9" ht="16" x14ac:dyDescent="0.2">
      <c r="A3" s="2" t="s">
        <v>208</v>
      </c>
      <c r="B3" s="4" t="s">
        <v>215</v>
      </c>
      <c r="C3" s="22">
        <v>34</v>
      </c>
      <c r="D3" s="4" t="s">
        <v>203</v>
      </c>
      <c r="E3" s="2" t="s">
        <v>198</v>
      </c>
      <c r="F3" s="2">
        <v>-0.45</v>
      </c>
      <c r="G3" s="2">
        <v>-0.48399999999999999</v>
      </c>
      <c r="H3" s="2">
        <v>0.17899999999999999</v>
      </c>
      <c r="I3" s="24"/>
    </row>
    <row r="4" spans="1:9" ht="16" x14ac:dyDescent="0.2">
      <c r="A4" s="2" t="s">
        <v>209</v>
      </c>
      <c r="B4" s="4" t="s">
        <v>215</v>
      </c>
      <c r="C4" s="22">
        <v>30</v>
      </c>
      <c r="D4" s="2" t="s">
        <v>210</v>
      </c>
      <c r="E4" s="2" t="s">
        <v>199</v>
      </c>
      <c r="F4" s="2">
        <v>-0.06</v>
      </c>
      <c r="G4" s="2">
        <v>-0.06</v>
      </c>
      <c r="H4" s="2">
        <v>0.192</v>
      </c>
      <c r="I4" s="24"/>
    </row>
    <row r="5" spans="1:9" ht="16" x14ac:dyDescent="0.2">
      <c r="A5" s="2" t="s">
        <v>211</v>
      </c>
      <c r="B5" s="4" t="s">
        <v>215</v>
      </c>
      <c r="C5" s="22">
        <v>129</v>
      </c>
      <c r="D5" s="2" t="s">
        <v>204</v>
      </c>
      <c r="E5" s="2" t="s">
        <v>200</v>
      </c>
      <c r="F5" s="2">
        <v>0.33100000000000002</v>
      </c>
      <c r="G5" s="2">
        <v>0.34300000000000003</v>
      </c>
      <c r="H5" s="2">
        <v>0.08</v>
      </c>
      <c r="I5" s="24"/>
    </row>
    <row r="6" spans="1:9" ht="16" x14ac:dyDescent="0.2">
      <c r="A6" s="2" t="s">
        <v>212</v>
      </c>
      <c r="B6" s="4" t="s">
        <v>215</v>
      </c>
      <c r="C6" s="22">
        <v>34</v>
      </c>
      <c r="D6" s="4" t="s">
        <v>205</v>
      </c>
      <c r="E6" s="2" t="s">
        <v>196</v>
      </c>
      <c r="F6" s="2">
        <v>-0.25</v>
      </c>
      <c r="G6" s="2">
        <v>-0.255</v>
      </c>
      <c r="H6" s="2">
        <v>0.17899999999999999</v>
      </c>
      <c r="I6" s="24"/>
    </row>
    <row r="7" spans="1:9" ht="16" x14ac:dyDescent="0.2">
      <c r="A7" s="2" t="s">
        <v>213</v>
      </c>
      <c r="B7" s="4" t="s">
        <v>215</v>
      </c>
      <c r="C7" s="22">
        <v>34</v>
      </c>
      <c r="D7" s="4" t="s">
        <v>205</v>
      </c>
      <c r="E7" s="2" t="s">
        <v>221</v>
      </c>
      <c r="F7" s="2">
        <v>-0.25</v>
      </c>
      <c r="G7" s="2">
        <v>-0.255</v>
      </c>
      <c r="H7" s="2">
        <v>0.17899999999999999</v>
      </c>
      <c r="I7" s="24"/>
    </row>
    <row r="8" spans="1:9" ht="16" x14ac:dyDescent="0.2">
      <c r="A8" t="s">
        <v>207</v>
      </c>
      <c r="B8" s="2" t="s">
        <v>216</v>
      </c>
      <c r="C8" s="22">
        <v>21</v>
      </c>
      <c r="D8" s="4" t="s">
        <v>203</v>
      </c>
      <c r="E8" s="4" t="s">
        <v>197</v>
      </c>
      <c r="F8" s="4">
        <v>0.48</v>
      </c>
      <c r="G8">
        <v>0.52200000000000002</v>
      </c>
      <c r="H8">
        <v>0.23499999999999999</v>
      </c>
    </row>
    <row r="9" spans="1:9" ht="16" x14ac:dyDescent="0.2">
      <c r="A9" t="s">
        <v>208</v>
      </c>
      <c r="B9" s="2" t="s">
        <v>216</v>
      </c>
      <c r="C9" s="22">
        <v>21</v>
      </c>
      <c r="D9" s="4" t="s">
        <v>203</v>
      </c>
      <c r="E9" s="2" t="s">
        <v>198</v>
      </c>
      <c r="F9" s="2">
        <v>0.01</v>
      </c>
      <c r="G9">
        <v>0.01</v>
      </c>
      <c r="H9">
        <v>0.23499999999999999</v>
      </c>
    </row>
    <row r="10" spans="1:9" x14ac:dyDescent="0.2">
      <c r="A10" t="s">
        <v>211</v>
      </c>
      <c r="B10" s="2" t="s">
        <v>216</v>
      </c>
      <c r="C10" s="22">
        <v>65</v>
      </c>
      <c r="D10" s="2" t="s">
        <v>204</v>
      </c>
      <c r="E10" s="2" t="s">
        <v>200</v>
      </c>
      <c r="F10" s="2">
        <v>6.0000000000000001E-3</v>
      </c>
      <c r="G10">
        <v>6.0000000000000001E-3</v>
      </c>
      <c r="H10">
        <v>0.127</v>
      </c>
    </row>
    <row r="11" spans="1:9" ht="16" x14ac:dyDescent="0.2">
      <c r="A11" t="s">
        <v>212</v>
      </c>
      <c r="B11" s="2" t="s">
        <v>216</v>
      </c>
      <c r="C11" s="22">
        <v>36</v>
      </c>
      <c r="D11" s="4" t="s">
        <v>205</v>
      </c>
      <c r="E11" s="2" t="s">
        <v>196</v>
      </c>
      <c r="F11" s="2">
        <v>0.11</v>
      </c>
      <c r="G11">
        <v>0.11</v>
      </c>
      <c r="H11">
        <v>0.15</v>
      </c>
    </row>
    <row r="12" spans="1:9" ht="16" x14ac:dyDescent="0.2">
      <c r="A12" t="s">
        <v>213</v>
      </c>
      <c r="B12" s="2" t="s">
        <v>216</v>
      </c>
      <c r="C12" s="22">
        <v>36</v>
      </c>
      <c r="D12" s="4" t="s">
        <v>205</v>
      </c>
      <c r="E12" s="2" t="s">
        <v>221</v>
      </c>
      <c r="F12" s="2">
        <v>-0.14000000000000001</v>
      </c>
      <c r="G12">
        <v>-0.14000000000000001</v>
      </c>
      <c r="H12">
        <v>0.15</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F3552-FC6A-0944-9691-FCE58F905855}">
  <dimension ref="A1:AD9"/>
  <sheetViews>
    <sheetView topLeftCell="U1" workbookViewId="0">
      <selection activeCell="AE1" sqref="AE1:AF1048576"/>
    </sheetView>
  </sheetViews>
  <sheetFormatPr baseColWidth="10" defaultRowHeight="15" x14ac:dyDescent="0.2"/>
  <cols>
    <col min="2" max="2" width="13" customWidth="1"/>
    <col min="8" max="8" width="13.5" customWidth="1"/>
    <col min="13" max="13" width="12.6640625" customWidth="1"/>
    <col min="18" max="18" width="21.83203125" customWidth="1"/>
    <col min="23" max="25" width="13" customWidth="1"/>
    <col min="29" max="29" width="11.83203125" bestFit="1" customWidth="1"/>
  </cols>
  <sheetData>
    <row r="1" spans="1:30" ht="32" x14ac:dyDescent="0.2">
      <c r="A1" s="7" t="s">
        <v>201</v>
      </c>
      <c r="B1" s="7" t="s">
        <v>269</v>
      </c>
      <c r="C1" s="7" t="s">
        <v>270</v>
      </c>
      <c r="D1" s="7" t="s">
        <v>279</v>
      </c>
      <c r="E1" s="7" t="s">
        <v>224</v>
      </c>
      <c r="F1" s="27" t="s">
        <v>227</v>
      </c>
      <c r="G1" s="7" t="s">
        <v>202</v>
      </c>
      <c r="H1" s="7" t="s">
        <v>237</v>
      </c>
      <c r="I1" s="7" t="s">
        <v>236</v>
      </c>
      <c r="J1" s="7" t="s">
        <v>257</v>
      </c>
      <c r="K1" s="7" t="s">
        <v>262</v>
      </c>
      <c r="L1" s="7" t="s">
        <v>261</v>
      </c>
      <c r="M1" s="7" t="s">
        <v>238</v>
      </c>
      <c r="N1" s="7" t="s">
        <v>239</v>
      </c>
      <c r="O1" s="7" t="s">
        <v>258</v>
      </c>
      <c r="P1" s="7" t="s">
        <v>263</v>
      </c>
      <c r="Q1" s="7" t="s">
        <v>264</v>
      </c>
      <c r="R1" s="7" t="s">
        <v>265</v>
      </c>
      <c r="S1" s="7" t="s">
        <v>259</v>
      </c>
      <c r="T1" s="7"/>
      <c r="U1" s="7" t="s">
        <v>260</v>
      </c>
      <c r="V1" s="7" t="s">
        <v>267</v>
      </c>
      <c r="W1" s="7" t="s">
        <v>271</v>
      </c>
      <c r="X1" s="7" t="s">
        <v>268</v>
      </c>
      <c r="Y1" s="7" t="s">
        <v>266</v>
      </c>
      <c r="Z1" s="7" t="s">
        <v>256</v>
      </c>
      <c r="AA1" s="7" t="s">
        <v>278</v>
      </c>
      <c r="AB1" s="7" t="s">
        <v>275</v>
      </c>
      <c r="AC1" s="7" t="s">
        <v>276</v>
      </c>
      <c r="AD1" s="7" t="s">
        <v>277</v>
      </c>
    </row>
    <row r="2" spans="1:30" ht="16" x14ac:dyDescent="0.2">
      <c r="A2" s="4" t="s">
        <v>11</v>
      </c>
      <c r="B2" s="4">
        <v>34</v>
      </c>
      <c r="C2" s="4">
        <v>21</v>
      </c>
      <c r="D2" s="4">
        <v>55</v>
      </c>
      <c r="E2" s="4" t="s">
        <v>225</v>
      </c>
      <c r="F2" s="24" t="s">
        <v>229</v>
      </c>
      <c r="G2" s="4" t="s">
        <v>235</v>
      </c>
      <c r="H2" s="4">
        <v>69.8</v>
      </c>
      <c r="I2" s="4">
        <v>7.41</v>
      </c>
      <c r="J2" s="4">
        <f t="shared" ref="J2:J9" si="0">I2^2</f>
        <v>54.908100000000005</v>
      </c>
      <c r="K2" s="4">
        <f t="shared" ref="K2:K9" si="1">B2-1</f>
        <v>33</v>
      </c>
      <c r="L2" s="4">
        <f t="shared" ref="L2:L9" si="2">(K2)*(J2)</f>
        <v>1811.9673000000003</v>
      </c>
      <c r="M2" s="4">
        <v>73.55</v>
      </c>
      <c r="N2">
        <v>5.0999999999999996</v>
      </c>
      <c r="O2">
        <f t="shared" ref="O2:O9" si="3">N2^2</f>
        <v>26.009999999999998</v>
      </c>
      <c r="P2">
        <f t="shared" ref="P2:P9" si="4">C2-1</f>
        <v>20</v>
      </c>
      <c r="Q2">
        <f t="shared" ref="Q2:Q9" si="5">P2*O2</f>
        <v>520.19999999999993</v>
      </c>
      <c r="R2">
        <f t="shared" ref="R2:R9" si="6">L2+Q2</f>
        <v>2332.1673000000001</v>
      </c>
      <c r="S2">
        <f t="shared" ref="S2:S9" si="7">B2+C2-2</f>
        <v>53</v>
      </c>
      <c r="T2">
        <f t="shared" ref="T2:T9" si="8">R2/S2</f>
        <v>44.003156603773583</v>
      </c>
      <c r="U2">
        <f t="shared" ref="U2:U9" si="9">SQRT(T2)</f>
        <v>6.6334875144054939</v>
      </c>
      <c r="V2">
        <f t="shared" ref="V2:V9" si="10">(H2-M2)/U2</f>
        <v>-0.56531349337077663</v>
      </c>
      <c r="W2">
        <f t="shared" ref="W2:W9" si="11">(B2+C2)/(B2*C2)</f>
        <v>7.7030812324929976E-2</v>
      </c>
      <c r="X2">
        <f t="shared" ref="X2:X9" si="12">(V2^2)/(2*(B2+C2))</f>
        <v>2.9052667798824643E-3</v>
      </c>
      <c r="Y2">
        <f t="shared" ref="Y2:Y9" si="13">X2+W2</f>
        <v>7.9936079104812444E-2</v>
      </c>
      <c r="Z2">
        <f t="shared" ref="Z2:Z9" si="14">SQRT(Y2)</f>
        <v>0.28272969264796444</v>
      </c>
      <c r="AA2">
        <f t="shared" ref="AA2:AA9" si="15">1-(3/((4*S2)-1))</f>
        <v>0.98578199052132698</v>
      </c>
      <c r="AB2">
        <f t="shared" ref="AB2:AB9" si="16">(AA2)*V2</f>
        <v>-0.55727586076360913</v>
      </c>
      <c r="AC2">
        <f t="shared" ref="AC2:AC9" si="17">(AA2^2)*Y2</f>
        <v>7.7679174465771328E-2</v>
      </c>
      <c r="AD2">
        <f t="shared" ref="AD2:AD9" si="18">SQRT(AC2)</f>
        <v>0.27870983919799336</v>
      </c>
    </row>
    <row r="3" spans="1:30" ht="32" x14ac:dyDescent="0.2">
      <c r="A3" s="4" t="s">
        <v>12</v>
      </c>
      <c r="B3" s="4">
        <v>30</v>
      </c>
      <c r="C3" s="4">
        <v>30</v>
      </c>
      <c r="D3" s="4">
        <v>60</v>
      </c>
      <c r="E3" s="4" t="s">
        <v>226</v>
      </c>
      <c r="F3" s="24" t="s">
        <v>228</v>
      </c>
      <c r="G3" s="4" t="s">
        <v>210</v>
      </c>
      <c r="H3" s="4">
        <v>8.9700000000000006</v>
      </c>
      <c r="I3" s="4">
        <v>2.34</v>
      </c>
      <c r="J3" s="4">
        <f t="shared" si="0"/>
        <v>5.4755999999999991</v>
      </c>
      <c r="K3" s="4">
        <f t="shared" si="1"/>
        <v>29</v>
      </c>
      <c r="L3" s="4">
        <f t="shared" si="2"/>
        <v>158.79239999999999</v>
      </c>
      <c r="M3" s="4">
        <v>11.3</v>
      </c>
      <c r="N3">
        <v>1.42</v>
      </c>
      <c r="O3">
        <f t="shared" si="3"/>
        <v>2.0164</v>
      </c>
      <c r="P3">
        <f t="shared" si="4"/>
        <v>29</v>
      </c>
      <c r="Q3">
        <f t="shared" si="5"/>
        <v>58.4756</v>
      </c>
      <c r="R3">
        <f t="shared" si="6"/>
        <v>217.26799999999997</v>
      </c>
      <c r="S3">
        <f t="shared" si="7"/>
        <v>58</v>
      </c>
      <c r="T3">
        <f t="shared" si="8"/>
        <v>3.7459999999999996</v>
      </c>
      <c r="U3">
        <f t="shared" si="9"/>
        <v>1.9354586019855862</v>
      </c>
      <c r="V3">
        <f t="shared" si="10"/>
        <v>-1.2038490503540886</v>
      </c>
      <c r="W3">
        <f t="shared" si="11"/>
        <v>6.6666666666666666E-2</v>
      </c>
      <c r="X3">
        <f t="shared" si="12"/>
        <v>1.2077104466987008E-2</v>
      </c>
      <c r="Y3">
        <f t="shared" si="13"/>
        <v>7.8743771133653676E-2</v>
      </c>
      <c r="Z3">
        <f t="shared" si="14"/>
        <v>0.28061320555820901</v>
      </c>
      <c r="AA3">
        <f t="shared" si="15"/>
        <v>0.98701298701298701</v>
      </c>
      <c r="AB3">
        <f t="shared" si="16"/>
        <v>-1.1882146471027368</v>
      </c>
      <c r="AC3">
        <f t="shared" si="17"/>
        <v>7.6711759498732268E-2</v>
      </c>
      <c r="AD3">
        <f t="shared" si="18"/>
        <v>0.27696887821329724</v>
      </c>
    </row>
    <row r="4" spans="1:30" ht="16" x14ac:dyDescent="0.2">
      <c r="A4" s="4" t="s">
        <v>13</v>
      </c>
      <c r="B4" s="4">
        <v>53</v>
      </c>
      <c r="C4" s="4">
        <v>53</v>
      </c>
      <c r="D4" s="4">
        <v>106</v>
      </c>
      <c r="E4" s="4" t="s">
        <v>215</v>
      </c>
      <c r="F4" s="24" t="s">
        <v>229</v>
      </c>
      <c r="G4" s="5" t="s">
        <v>232</v>
      </c>
      <c r="H4" s="4">
        <v>9.42</v>
      </c>
      <c r="I4" s="4">
        <v>2.7</v>
      </c>
      <c r="J4" s="4">
        <f t="shared" si="0"/>
        <v>7.2900000000000009</v>
      </c>
      <c r="K4" s="4">
        <f t="shared" si="1"/>
        <v>52</v>
      </c>
      <c r="L4" s="4">
        <f t="shared" si="2"/>
        <v>379.08000000000004</v>
      </c>
      <c r="M4" s="4">
        <v>10.63</v>
      </c>
      <c r="N4">
        <v>3.08</v>
      </c>
      <c r="O4">
        <f t="shared" si="3"/>
        <v>9.4863999999999997</v>
      </c>
      <c r="P4">
        <f t="shared" si="4"/>
        <v>52</v>
      </c>
      <c r="Q4">
        <f t="shared" si="5"/>
        <v>493.2928</v>
      </c>
      <c r="R4">
        <f t="shared" si="6"/>
        <v>872.3728000000001</v>
      </c>
      <c r="S4">
        <f t="shared" si="7"/>
        <v>104</v>
      </c>
      <c r="T4">
        <f t="shared" si="8"/>
        <v>8.3882000000000012</v>
      </c>
      <c r="U4">
        <f t="shared" si="9"/>
        <v>2.8962389404191087</v>
      </c>
      <c r="V4">
        <f t="shared" si="10"/>
        <v>-0.41778320949752312</v>
      </c>
      <c r="W4">
        <f t="shared" si="11"/>
        <v>3.7735849056603772E-2</v>
      </c>
      <c r="X4">
        <f t="shared" si="12"/>
        <v>8.2331514216061924E-4</v>
      </c>
      <c r="Y4">
        <f t="shared" si="13"/>
        <v>3.8559164198764394E-2</v>
      </c>
      <c r="Z4">
        <f t="shared" si="14"/>
        <v>0.19636487516550508</v>
      </c>
      <c r="AA4">
        <f t="shared" si="15"/>
        <v>0.9927710843373494</v>
      </c>
      <c r="AB4">
        <f t="shared" si="16"/>
        <v>-0.41476308991079402</v>
      </c>
      <c r="AC4">
        <f t="shared" si="17"/>
        <v>3.8003697301524537E-2</v>
      </c>
      <c r="AD4">
        <f t="shared" si="18"/>
        <v>0.19494537004382673</v>
      </c>
    </row>
    <row r="5" spans="1:30" ht="32" x14ac:dyDescent="0.2">
      <c r="A5" s="4" t="s">
        <v>14</v>
      </c>
      <c r="B5" s="4">
        <v>129</v>
      </c>
      <c r="C5" s="4">
        <v>65</v>
      </c>
      <c r="D5" s="4">
        <v>194</v>
      </c>
      <c r="E5" s="4" t="s">
        <v>226</v>
      </c>
      <c r="F5" s="24" t="s">
        <v>230</v>
      </c>
      <c r="G5" s="4" t="s">
        <v>204</v>
      </c>
      <c r="H5" s="4">
        <v>0.74</v>
      </c>
      <c r="I5" s="4">
        <v>0.11</v>
      </c>
      <c r="J5" s="4">
        <f t="shared" si="0"/>
        <v>1.21E-2</v>
      </c>
      <c r="K5" s="4">
        <f t="shared" si="1"/>
        <v>128</v>
      </c>
      <c r="L5" s="4">
        <f t="shared" si="2"/>
        <v>1.5488</v>
      </c>
      <c r="M5" s="4">
        <v>0.82</v>
      </c>
      <c r="N5">
        <v>7.0000000000000007E-2</v>
      </c>
      <c r="O5">
        <f t="shared" si="3"/>
        <v>4.9000000000000007E-3</v>
      </c>
      <c r="P5">
        <f t="shared" si="4"/>
        <v>64</v>
      </c>
      <c r="Q5">
        <f t="shared" si="5"/>
        <v>0.31360000000000005</v>
      </c>
      <c r="R5">
        <f t="shared" si="6"/>
        <v>1.8624000000000001</v>
      </c>
      <c r="S5">
        <f t="shared" si="7"/>
        <v>192</v>
      </c>
      <c r="T5">
        <f t="shared" si="8"/>
        <v>9.7000000000000003E-3</v>
      </c>
      <c r="U5">
        <f t="shared" si="9"/>
        <v>9.8488578017961043E-2</v>
      </c>
      <c r="V5">
        <f t="shared" si="10"/>
        <v>-0.81227693210689489</v>
      </c>
      <c r="W5">
        <f t="shared" si="11"/>
        <v>2.3136553369111509E-2</v>
      </c>
      <c r="X5">
        <f t="shared" si="12"/>
        <v>1.7004995217345081E-3</v>
      </c>
      <c r="Y5">
        <f t="shared" si="13"/>
        <v>2.4837052890846017E-2</v>
      </c>
      <c r="Z5">
        <f t="shared" si="14"/>
        <v>0.15759775661742784</v>
      </c>
      <c r="AA5">
        <f t="shared" si="15"/>
        <v>0.99608865710560623</v>
      </c>
      <c r="AB5">
        <f t="shared" si="16"/>
        <v>-0.8090998385002186</v>
      </c>
      <c r="AC5">
        <f t="shared" si="17"/>
        <v>2.46431404023792E-2</v>
      </c>
      <c r="AD5">
        <f t="shared" si="18"/>
        <v>0.15698133775190987</v>
      </c>
    </row>
    <row r="6" spans="1:30" ht="32" x14ac:dyDescent="0.2">
      <c r="A6" s="4" t="s">
        <v>15</v>
      </c>
      <c r="B6" s="4">
        <v>28</v>
      </c>
      <c r="C6" s="4">
        <v>24</v>
      </c>
      <c r="D6" s="4">
        <v>52</v>
      </c>
      <c r="E6" s="4" t="s">
        <v>226</v>
      </c>
      <c r="F6" s="24" t="s">
        <v>228</v>
      </c>
      <c r="G6" s="4" t="s">
        <v>210</v>
      </c>
      <c r="H6" s="4">
        <v>103.9</v>
      </c>
      <c r="I6" s="4">
        <v>13.6</v>
      </c>
      <c r="J6" s="4">
        <f t="shared" si="0"/>
        <v>184.95999999999998</v>
      </c>
      <c r="K6" s="4">
        <f t="shared" si="1"/>
        <v>27</v>
      </c>
      <c r="L6" s="4">
        <f t="shared" si="2"/>
        <v>4993.9199999999992</v>
      </c>
      <c r="M6" s="4">
        <v>111.9</v>
      </c>
      <c r="N6">
        <v>11.8</v>
      </c>
      <c r="O6">
        <f t="shared" si="3"/>
        <v>139.24</v>
      </c>
      <c r="P6">
        <f t="shared" si="4"/>
        <v>23</v>
      </c>
      <c r="Q6">
        <f t="shared" si="5"/>
        <v>3202.5200000000004</v>
      </c>
      <c r="R6">
        <f t="shared" si="6"/>
        <v>8196.4399999999987</v>
      </c>
      <c r="S6">
        <f t="shared" si="7"/>
        <v>50</v>
      </c>
      <c r="T6">
        <f t="shared" si="8"/>
        <v>163.92879999999997</v>
      </c>
      <c r="U6">
        <f t="shared" si="9"/>
        <v>12.803468280118476</v>
      </c>
      <c r="V6">
        <f t="shared" si="10"/>
        <v>-0.62483069625927734</v>
      </c>
      <c r="W6">
        <f t="shared" si="11"/>
        <v>7.7380952380952384E-2</v>
      </c>
      <c r="X6">
        <f t="shared" si="12"/>
        <v>3.7539749902678202E-3</v>
      </c>
      <c r="Y6">
        <f t="shared" si="13"/>
        <v>8.1134927371220203E-2</v>
      </c>
      <c r="Z6">
        <f t="shared" si="14"/>
        <v>0.28484193401116381</v>
      </c>
      <c r="AA6">
        <f t="shared" si="15"/>
        <v>0.98492462311557794</v>
      </c>
      <c r="AB6">
        <f t="shared" si="16"/>
        <v>-0.61541113802421288</v>
      </c>
      <c r="AC6">
        <f t="shared" si="17"/>
        <v>7.8707087444579577E-2</v>
      </c>
      <c r="AD6">
        <f t="shared" si="18"/>
        <v>0.28054783450345783</v>
      </c>
    </row>
    <row r="7" spans="1:30" ht="16" x14ac:dyDescent="0.2">
      <c r="A7" s="4" t="s">
        <v>16</v>
      </c>
      <c r="B7" s="4">
        <v>61</v>
      </c>
      <c r="C7" s="4">
        <v>61</v>
      </c>
      <c r="D7" s="4">
        <v>122</v>
      </c>
      <c r="E7" s="4" t="s">
        <v>225</v>
      </c>
      <c r="F7" s="24" t="s">
        <v>231</v>
      </c>
      <c r="G7" s="4" t="s">
        <v>233</v>
      </c>
      <c r="H7" s="4">
        <v>70.930000000000007</v>
      </c>
      <c r="I7" s="4">
        <v>0.84</v>
      </c>
      <c r="J7" s="4">
        <f t="shared" si="0"/>
        <v>0.70559999999999989</v>
      </c>
      <c r="K7" s="4">
        <f t="shared" si="1"/>
        <v>60</v>
      </c>
      <c r="L7" s="4">
        <f t="shared" si="2"/>
        <v>42.335999999999991</v>
      </c>
      <c r="M7" s="4">
        <v>73.83</v>
      </c>
      <c r="N7">
        <v>0.77</v>
      </c>
      <c r="O7">
        <f t="shared" si="3"/>
        <v>0.59289999999999998</v>
      </c>
      <c r="P7">
        <f t="shared" si="4"/>
        <v>60</v>
      </c>
      <c r="Q7">
        <f t="shared" si="5"/>
        <v>35.573999999999998</v>
      </c>
      <c r="R7">
        <f t="shared" si="6"/>
        <v>77.91</v>
      </c>
      <c r="S7">
        <f t="shared" si="7"/>
        <v>120</v>
      </c>
      <c r="T7">
        <f t="shared" si="8"/>
        <v>0.64924999999999999</v>
      </c>
      <c r="U7">
        <f t="shared" si="9"/>
        <v>0.80576051032549367</v>
      </c>
      <c r="V7">
        <f t="shared" si="10"/>
        <v>-3.599084297179707</v>
      </c>
      <c r="W7">
        <f t="shared" si="11"/>
        <v>3.2786885245901641E-2</v>
      </c>
      <c r="X7">
        <f t="shared" si="12"/>
        <v>5.3087736795924365E-2</v>
      </c>
      <c r="Y7">
        <f t="shared" si="13"/>
        <v>8.5874622041825999E-2</v>
      </c>
      <c r="Z7">
        <f t="shared" si="14"/>
        <v>0.29304372035896964</v>
      </c>
      <c r="AA7">
        <f t="shared" si="15"/>
        <v>0.99373695198329859</v>
      </c>
      <c r="AB7">
        <f t="shared" si="16"/>
        <v>-3.5765430594103145</v>
      </c>
      <c r="AC7">
        <f t="shared" si="17"/>
        <v>8.4802316777510434E-2</v>
      </c>
      <c r="AD7">
        <f t="shared" si="18"/>
        <v>0.29120837346736861</v>
      </c>
    </row>
    <row r="8" spans="1:30" ht="16" x14ac:dyDescent="0.2">
      <c r="A8" s="4" t="s">
        <v>17</v>
      </c>
      <c r="B8" s="4">
        <v>34</v>
      </c>
      <c r="C8" s="4">
        <v>36</v>
      </c>
      <c r="D8" s="4">
        <v>70</v>
      </c>
      <c r="E8" s="4" t="s">
        <v>225</v>
      </c>
      <c r="F8" s="24" t="s">
        <v>229</v>
      </c>
      <c r="G8" s="4" t="s">
        <v>234</v>
      </c>
      <c r="H8" s="4">
        <v>30.2</v>
      </c>
      <c r="I8" s="4">
        <v>1.5</v>
      </c>
      <c r="J8" s="4">
        <f t="shared" si="0"/>
        <v>2.25</v>
      </c>
      <c r="K8" s="4">
        <f t="shared" si="1"/>
        <v>33</v>
      </c>
      <c r="L8" s="4">
        <f t="shared" si="2"/>
        <v>74.25</v>
      </c>
      <c r="M8" s="4">
        <v>36.799999999999997</v>
      </c>
      <c r="N8">
        <v>1.5</v>
      </c>
      <c r="O8">
        <f t="shared" si="3"/>
        <v>2.25</v>
      </c>
      <c r="P8">
        <f t="shared" si="4"/>
        <v>35</v>
      </c>
      <c r="Q8">
        <f t="shared" si="5"/>
        <v>78.75</v>
      </c>
      <c r="R8">
        <f t="shared" si="6"/>
        <v>153</v>
      </c>
      <c r="S8">
        <f t="shared" si="7"/>
        <v>68</v>
      </c>
      <c r="T8">
        <f t="shared" si="8"/>
        <v>2.25</v>
      </c>
      <c r="U8">
        <f t="shared" si="9"/>
        <v>1.5</v>
      </c>
      <c r="V8">
        <f t="shared" si="10"/>
        <v>-4.3999999999999986</v>
      </c>
      <c r="W8">
        <f t="shared" si="11"/>
        <v>5.7189542483660129E-2</v>
      </c>
      <c r="X8">
        <f t="shared" si="12"/>
        <v>0.13828571428571421</v>
      </c>
      <c r="Y8">
        <f t="shared" si="13"/>
        <v>0.19547525676937433</v>
      </c>
      <c r="Z8">
        <f t="shared" si="14"/>
        <v>0.44212583816078238</v>
      </c>
      <c r="AA8">
        <f t="shared" si="15"/>
        <v>0.98892988929889303</v>
      </c>
      <c r="AB8">
        <f t="shared" si="16"/>
        <v>-4.3512915129151279</v>
      </c>
      <c r="AC8">
        <f t="shared" si="17"/>
        <v>0.19117134628073615</v>
      </c>
      <c r="AD8">
        <f t="shared" si="18"/>
        <v>0.43723145618852283</v>
      </c>
    </row>
    <row r="9" spans="1:30" ht="32" x14ac:dyDescent="0.2">
      <c r="A9" s="4" t="s">
        <v>18</v>
      </c>
      <c r="B9" s="4">
        <v>41</v>
      </c>
      <c r="C9" s="4">
        <v>47</v>
      </c>
      <c r="D9" s="4">
        <v>88</v>
      </c>
      <c r="E9" s="4" t="s">
        <v>226</v>
      </c>
      <c r="F9" s="24" t="s">
        <v>228</v>
      </c>
      <c r="G9" s="4" t="s">
        <v>250</v>
      </c>
      <c r="H9" s="4">
        <v>37.5</v>
      </c>
      <c r="I9" s="4">
        <v>25.35</v>
      </c>
      <c r="J9" s="4">
        <f t="shared" si="0"/>
        <v>642.62250000000006</v>
      </c>
      <c r="K9" s="4">
        <f t="shared" si="1"/>
        <v>40</v>
      </c>
      <c r="L9" s="4">
        <f t="shared" si="2"/>
        <v>25704.9</v>
      </c>
      <c r="M9" s="4">
        <v>48.85</v>
      </c>
      <c r="N9">
        <v>15.33</v>
      </c>
      <c r="O9">
        <f t="shared" si="3"/>
        <v>235.00890000000001</v>
      </c>
      <c r="P9">
        <f t="shared" si="4"/>
        <v>46</v>
      </c>
      <c r="Q9">
        <f t="shared" si="5"/>
        <v>10810.4094</v>
      </c>
      <c r="R9">
        <f t="shared" si="6"/>
        <v>36515.309399999998</v>
      </c>
      <c r="S9">
        <f t="shared" si="7"/>
        <v>86</v>
      </c>
      <c r="T9">
        <f t="shared" si="8"/>
        <v>424.59662093023252</v>
      </c>
      <c r="U9">
        <f t="shared" si="9"/>
        <v>20.605742426086774</v>
      </c>
      <c r="V9">
        <f t="shared" si="10"/>
        <v>-0.55081732874768707</v>
      </c>
      <c r="W9">
        <f t="shared" si="11"/>
        <v>4.5666839647119872E-2</v>
      </c>
      <c r="X9">
        <f t="shared" si="12"/>
        <v>1.7238621002769181E-3</v>
      </c>
      <c r="Y9">
        <f t="shared" si="13"/>
        <v>4.7390701747396791E-2</v>
      </c>
      <c r="Z9">
        <f t="shared" si="14"/>
        <v>0.21769405537909572</v>
      </c>
      <c r="AA9">
        <f t="shared" si="15"/>
        <v>0.99125364431486884</v>
      </c>
      <c r="AB9">
        <f t="shared" si="16"/>
        <v>-0.54599968447292602</v>
      </c>
      <c r="AC9">
        <f t="shared" si="17"/>
        <v>4.6565335208961139E-2</v>
      </c>
      <c r="AD9">
        <f t="shared" si="18"/>
        <v>0.2157900257402115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6D51F-83D4-D24F-A58F-B8713BC50710}">
  <dimension ref="A1:AD17"/>
  <sheetViews>
    <sheetView topLeftCell="N1" workbookViewId="0">
      <selection activeCell="AD2" sqref="AD2"/>
    </sheetView>
  </sheetViews>
  <sheetFormatPr baseColWidth="10" defaultRowHeight="15" x14ac:dyDescent="0.2"/>
  <cols>
    <col min="1" max="5" width="10.83203125" style="6"/>
    <col min="6" max="6" width="14.1640625" style="6" customWidth="1"/>
    <col min="7" max="7" width="16.33203125" style="6" customWidth="1"/>
    <col min="8" max="21" width="10.83203125" style="6"/>
    <col min="22" max="22" width="12.1640625" style="6" bestFit="1" customWidth="1"/>
    <col min="23" max="28" width="10.83203125" style="6"/>
    <col min="29" max="30" width="11.6640625" style="6" bestFit="1" customWidth="1"/>
    <col min="31" max="16384" width="10.83203125" style="6"/>
  </cols>
  <sheetData>
    <row r="1" spans="1:30" ht="48" x14ac:dyDescent="0.2">
      <c r="A1" s="7" t="s">
        <v>201</v>
      </c>
      <c r="B1" s="7" t="s">
        <v>269</v>
      </c>
      <c r="C1" s="7" t="s">
        <v>270</v>
      </c>
      <c r="D1" s="7" t="s">
        <v>279</v>
      </c>
      <c r="E1" s="7" t="s">
        <v>224</v>
      </c>
      <c r="F1" s="27" t="s">
        <v>227</v>
      </c>
      <c r="G1" s="7" t="s">
        <v>240</v>
      </c>
      <c r="H1" s="7" t="s">
        <v>251</v>
      </c>
      <c r="I1" s="7" t="s">
        <v>252</v>
      </c>
      <c r="J1" s="7" t="s">
        <v>257</v>
      </c>
      <c r="K1" s="7" t="s">
        <v>262</v>
      </c>
      <c r="L1" s="7" t="s">
        <v>261</v>
      </c>
      <c r="M1" s="7" t="s">
        <v>253</v>
      </c>
      <c r="N1" s="7" t="s">
        <v>254</v>
      </c>
      <c r="O1" s="7" t="s">
        <v>258</v>
      </c>
      <c r="P1" s="7" t="s">
        <v>263</v>
      </c>
      <c r="Q1" s="7" t="s">
        <v>264</v>
      </c>
      <c r="R1" s="7" t="s">
        <v>265</v>
      </c>
      <c r="S1" s="7" t="s">
        <v>259</v>
      </c>
      <c r="T1" s="7"/>
      <c r="U1" s="7" t="s">
        <v>260</v>
      </c>
      <c r="V1" s="7" t="s">
        <v>267</v>
      </c>
      <c r="W1" s="7" t="s">
        <v>271</v>
      </c>
      <c r="X1" s="7" t="s">
        <v>268</v>
      </c>
      <c r="Y1" s="7" t="s">
        <v>266</v>
      </c>
      <c r="Z1" s="7" t="s">
        <v>256</v>
      </c>
      <c r="AA1" s="7" t="s">
        <v>278</v>
      </c>
      <c r="AB1" s="7" t="s">
        <v>275</v>
      </c>
      <c r="AC1" s="7" t="s">
        <v>276</v>
      </c>
      <c r="AD1" s="7" t="s">
        <v>277</v>
      </c>
    </row>
    <row r="2" spans="1:30" ht="32" x14ac:dyDescent="0.2">
      <c r="A2" s="4" t="s">
        <v>11</v>
      </c>
      <c r="B2" s="4">
        <v>34</v>
      </c>
      <c r="C2" s="4">
        <v>21</v>
      </c>
      <c r="D2" s="4">
        <v>55</v>
      </c>
      <c r="E2" s="4" t="s">
        <v>225</v>
      </c>
      <c r="F2" s="24" t="s">
        <v>229</v>
      </c>
      <c r="G2" s="4" t="s">
        <v>242</v>
      </c>
      <c r="H2" s="4">
        <v>8.1</v>
      </c>
      <c r="I2" s="4">
        <v>1.5</v>
      </c>
      <c r="J2" s="4">
        <f>I2^2</f>
        <v>2.25</v>
      </c>
      <c r="K2" s="4">
        <f t="shared" ref="K2:K17" si="0">B2-1</f>
        <v>33</v>
      </c>
      <c r="L2" s="4">
        <f t="shared" ref="L2:L17" si="1">(K2)*(J2)</f>
        <v>74.25</v>
      </c>
      <c r="M2" s="4">
        <v>8.65</v>
      </c>
      <c r="N2" s="4">
        <v>1.4</v>
      </c>
      <c r="O2" s="6">
        <f>N2^2</f>
        <v>1.9599999999999997</v>
      </c>
      <c r="P2" s="6">
        <f t="shared" ref="P2:P17" si="2">C2-1</f>
        <v>20</v>
      </c>
      <c r="Q2" s="6">
        <f>P2*O2</f>
        <v>39.199999999999996</v>
      </c>
      <c r="R2" s="6">
        <f>L2+Q2</f>
        <v>113.44999999999999</v>
      </c>
      <c r="S2" s="6">
        <f t="shared" ref="S2:S17" si="3">B2+C2-2</f>
        <v>53</v>
      </c>
      <c r="T2" s="6">
        <f>R2/S2</f>
        <v>2.1405660377358489</v>
      </c>
      <c r="U2" s="6">
        <f>SQRT(T2)</f>
        <v>1.463067338756439</v>
      </c>
      <c r="V2" s="6">
        <f>(H2-M2)/U2</f>
        <v>-0.37592254671441394</v>
      </c>
      <c r="W2" s="6">
        <f t="shared" ref="W2:W17" si="4">(B2+C2)/(B2*C2)</f>
        <v>7.7030812324929976E-2</v>
      </c>
      <c r="X2" s="6">
        <f t="shared" ref="X2:X17" si="5">(V2^2)/(2*(B2+C2))</f>
        <v>1.2847069193477338E-3</v>
      </c>
      <c r="Y2" s="6">
        <f>X2+W2</f>
        <v>7.8315519244277709E-2</v>
      </c>
      <c r="Z2" s="6">
        <f>SQRT(Y2)</f>
        <v>0.27984910084593395</v>
      </c>
      <c r="AA2" s="6">
        <f>1-(3/((4*S2)-1))</f>
        <v>0.98578199052132698</v>
      </c>
      <c r="AB2" s="6">
        <f>(AA2)*V2</f>
        <v>-0.37057767638198152</v>
      </c>
      <c r="AC2" s="6">
        <f>(AA2^2)*Y2</f>
        <v>7.6104369277069941E-2</v>
      </c>
      <c r="AD2" s="6">
        <f>SQRT(AC2)</f>
        <v>0.27587020367750836</v>
      </c>
    </row>
    <row r="3" spans="1:30" ht="16" x14ac:dyDescent="0.2">
      <c r="A3" s="4" t="s">
        <v>11</v>
      </c>
      <c r="B3" s="4">
        <v>34</v>
      </c>
      <c r="C3" s="4">
        <v>21</v>
      </c>
      <c r="D3" s="4">
        <v>55</v>
      </c>
      <c r="E3" s="4" t="s">
        <v>225</v>
      </c>
      <c r="F3" s="24" t="s">
        <v>229</v>
      </c>
      <c r="G3" s="4" t="s">
        <v>241</v>
      </c>
      <c r="H3" s="4">
        <v>1.06</v>
      </c>
      <c r="I3" s="4">
        <v>1.3</v>
      </c>
      <c r="J3" s="4">
        <f t="shared" ref="J3:J17" si="6">I3^2</f>
        <v>1.6900000000000002</v>
      </c>
      <c r="K3" s="4">
        <f t="shared" si="0"/>
        <v>33</v>
      </c>
      <c r="L3" s="4">
        <f t="shared" si="1"/>
        <v>55.77</v>
      </c>
      <c r="M3" s="4">
        <v>0.59</v>
      </c>
      <c r="N3" s="4">
        <v>1.1000000000000001</v>
      </c>
      <c r="O3" s="6">
        <f t="shared" ref="O3:O17" si="7">N3^2</f>
        <v>1.2100000000000002</v>
      </c>
      <c r="P3" s="6">
        <f t="shared" si="2"/>
        <v>20</v>
      </c>
      <c r="Q3" s="6">
        <f t="shared" ref="Q3:Q17" si="8">P3*O3</f>
        <v>24.200000000000003</v>
      </c>
      <c r="R3" s="6">
        <f t="shared" ref="R3:R17" si="9">L3+Q3</f>
        <v>79.97</v>
      </c>
      <c r="S3" s="6">
        <f t="shared" si="3"/>
        <v>53</v>
      </c>
      <c r="T3" s="6">
        <f t="shared" ref="T3:T17" si="10">R3/S3</f>
        <v>1.5088679245283019</v>
      </c>
      <c r="U3" s="6">
        <f t="shared" ref="U3:U17" si="11">SQRT(T3)</f>
        <v>1.2283598513987266</v>
      </c>
      <c r="V3" s="6">
        <f>(H3-M3)/U3</f>
        <v>0.38262403274155671</v>
      </c>
      <c r="W3" s="6">
        <f t="shared" si="4"/>
        <v>7.7030812324929976E-2</v>
      </c>
      <c r="X3" s="6">
        <f t="shared" si="5"/>
        <v>1.3309195493764715E-3</v>
      </c>
      <c r="Y3" s="6">
        <f t="shared" ref="Y3:Y17" si="12">X3+W3</f>
        <v>7.8361731874306451E-2</v>
      </c>
      <c r="Z3" s="6">
        <f t="shared" ref="Z3:Z17" si="13">SQRT(Y3)</f>
        <v>0.27993165572029621</v>
      </c>
      <c r="AA3" s="6">
        <f t="shared" ref="AA3:AA16" si="14">1-(3/((4*S3)-1))</f>
        <v>0.98578199052132698</v>
      </c>
      <c r="AB3" s="6">
        <f>(AA3)*V3</f>
        <v>0.37718388061726915</v>
      </c>
      <c r="AC3" s="6">
        <f t="shared" ref="AC3:AC17" si="15">(AA3^2)*Y3</f>
        <v>7.614927714584116E-2</v>
      </c>
      <c r="AD3" s="6">
        <f t="shared" ref="AD3:AD17" si="16">SQRT(AC3)</f>
        <v>0.27595158478588444</v>
      </c>
    </row>
    <row r="4" spans="1:30" ht="32" x14ac:dyDescent="0.2">
      <c r="A4" s="4" t="s">
        <v>12</v>
      </c>
      <c r="B4" s="4">
        <v>30</v>
      </c>
      <c r="C4" s="4">
        <v>30</v>
      </c>
      <c r="D4" s="4">
        <v>60</v>
      </c>
      <c r="E4" s="4" t="s">
        <v>226</v>
      </c>
      <c r="F4" s="24" t="s">
        <v>228</v>
      </c>
      <c r="G4" s="4" t="s">
        <v>243</v>
      </c>
      <c r="H4" s="4">
        <v>84.13</v>
      </c>
      <c r="I4" s="4">
        <v>14.18</v>
      </c>
      <c r="J4" s="4">
        <f t="shared" si="6"/>
        <v>201.07239999999999</v>
      </c>
      <c r="K4" s="4">
        <f t="shared" si="0"/>
        <v>29</v>
      </c>
      <c r="L4" s="4">
        <f t="shared" si="1"/>
        <v>5831.0995999999996</v>
      </c>
      <c r="M4" s="4">
        <v>99.63</v>
      </c>
      <c r="N4" s="4">
        <v>13.09</v>
      </c>
      <c r="O4" s="6">
        <f t="shared" si="7"/>
        <v>171.34809999999999</v>
      </c>
      <c r="P4" s="6">
        <f t="shared" si="2"/>
        <v>29</v>
      </c>
      <c r="Q4" s="6">
        <f t="shared" si="8"/>
        <v>4969.0949000000001</v>
      </c>
      <c r="R4" s="6">
        <f t="shared" si="9"/>
        <v>10800.1945</v>
      </c>
      <c r="S4" s="6">
        <f t="shared" si="3"/>
        <v>58</v>
      </c>
      <c r="T4" s="6">
        <f t="shared" si="10"/>
        <v>186.21025</v>
      </c>
      <c r="U4" s="6">
        <f t="shared" si="11"/>
        <v>13.645887658924941</v>
      </c>
      <c r="V4" s="6">
        <f t="shared" ref="V4:V17" si="17">(H4-M4)/U4</f>
        <v>-1.1358733405563688</v>
      </c>
      <c r="W4" s="6">
        <f t="shared" si="4"/>
        <v>6.6666666666666666E-2</v>
      </c>
      <c r="X4" s="6">
        <f t="shared" si="5"/>
        <v>1.0751735381555706E-2</v>
      </c>
      <c r="Y4" s="6">
        <f t="shared" si="12"/>
        <v>7.7418402048222368E-2</v>
      </c>
      <c r="Z4" s="6">
        <f t="shared" si="13"/>
        <v>0.27824162529755025</v>
      </c>
      <c r="AA4" s="6">
        <f t="shared" si="14"/>
        <v>0.98701298701298701</v>
      </c>
      <c r="AB4" s="6">
        <f t="shared" ref="AB4:AB17" si="18">(AA4)*V4</f>
        <v>-1.1211217387309613</v>
      </c>
      <c r="AC4" s="6">
        <f t="shared" si="15"/>
        <v>7.5420592044279366E-2</v>
      </c>
      <c r="AD4" s="6">
        <f t="shared" si="16"/>
        <v>0.27462809769628338</v>
      </c>
    </row>
    <row r="5" spans="1:30" ht="32" x14ac:dyDescent="0.2">
      <c r="A5" s="4" t="s">
        <v>12</v>
      </c>
      <c r="B5" s="4">
        <v>30</v>
      </c>
      <c r="C5" s="4">
        <v>30</v>
      </c>
      <c r="D5" s="4">
        <v>60</v>
      </c>
      <c r="E5" s="4" t="s">
        <v>226</v>
      </c>
      <c r="F5" s="24" t="s">
        <v>228</v>
      </c>
      <c r="G5" s="4" t="s">
        <v>242</v>
      </c>
      <c r="H5" s="4">
        <v>7.83</v>
      </c>
      <c r="I5" s="4">
        <v>1.68</v>
      </c>
      <c r="J5" s="4">
        <f t="shared" si="6"/>
        <v>2.8223999999999996</v>
      </c>
      <c r="K5" s="4">
        <f t="shared" si="0"/>
        <v>29</v>
      </c>
      <c r="L5" s="4">
        <f t="shared" si="1"/>
        <v>81.849599999999981</v>
      </c>
      <c r="M5" s="4">
        <v>8.6999999999999993</v>
      </c>
      <c r="N5" s="4">
        <v>1.51</v>
      </c>
      <c r="O5" s="6">
        <f t="shared" si="7"/>
        <v>2.2801</v>
      </c>
      <c r="P5" s="6">
        <f t="shared" si="2"/>
        <v>29</v>
      </c>
      <c r="Q5" s="6">
        <f t="shared" si="8"/>
        <v>66.122900000000001</v>
      </c>
      <c r="R5" s="6">
        <f t="shared" si="9"/>
        <v>147.97249999999997</v>
      </c>
      <c r="S5" s="6">
        <f t="shared" si="3"/>
        <v>58</v>
      </c>
      <c r="T5" s="6">
        <f t="shared" si="10"/>
        <v>2.5512499999999996</v>
      </c>
      <c r="U5" s="6">
        <f t="shared" si="11"/>
        <v>1.5972632844963286</v>
      </c>
      <c r="V5" s="6">
        <f t="shared" si="17"/>
        <v>-0.54468164919619988</v>
      </c>
      <c r="W5" s="6">
        <f t="shared" si="4"/>
        <v>6.6666666666666666E-2</v>
      </c>
      <c r="X5" s="6">
        <f t="shared" si="5"/>
        <v>2.4723174914257681E-3</v>
      </c>
      <c r="Y5" s="6">
        <f t="shared" si="12"/>
        <v>6.9138984158092429E-2</v>
      </c>
      <c r="Z5" s="6">
        <f t="shared" si="13"/>
        <v>0.26294292946967107</v>
      </c>
      <c r="AA5" s="6">
        <f t="shared" si="14"/>
        <v>0.98701298701298701</v>
      </c>
      <c r="AB5" s="6">
        <f t="shared" si="18"/>
        <v>-0.53760786154430118</v>
      </c>
      <c r="AC5" s="6">
        <f t="shared" si="15"/>
        <v>6.7354827542105228E-2</v>
      </c>
      <c r="AD5" s="6">
        <f t="shared" si="16"/>
        <v>0.25952808622980522</v>
      </c>
    </row>
    <row r="6" spans="1:30" ht="32" x14ac:dyDescent="0.2">
      <c r="A6" s="4" t="s">
        <v>12</v>
      </c>
      <c r="B6" s="4">
        <v>30</v>
      </c>
      <c r="C6" s="4">
        <v>30</v>
      </c>
      <c r="D6" s="4">
        <v>60</v>
      </c>
      <c r="E6" s="4" t="s">
        <v>226</v>
      </c>
      <c r="F6" s="24" t="s">
        <v>228</v>
      </c>
      <c r="G6" s="4" t="s">
        <v>241</v>
      </c>
      <c r="H6" s="4">
        <v>2.7</v>
      </c>
      <c r="I6" s="4">
        <v>2.0699999999999998</v>
      </c>
      <c r="J6" s="4">
        <f t="shared" si="6"/>
        <v>4.2848999999999995</v>
      </c>
      <c r="K6" s="4">
        <f t="shared" si="0"/>
        <v>29</v>
      </c>
      <c r="L6" s="4">
        <f t="shared" si="1"/>
        <v>124.26209999999999</v>
      </c>
      <c r="M6" s="4">
        <v>3.97</v>
      </c>
      <c r="N6" s="4">
        <v>1.4</v>
      </c>
      <c r="O6" s="6">
        <f t="shared" si="7"/>
        <v>1.9599999999999997</v>
      </c>
      <c r="P6" s="6">
        <f t="shared" si="2"/>
        <v>29</v>
      </c>
      <c r="Q6" s="6">
        <f t="shared" si="8"/>
        <v>56.839999999999989</v>
      </c>
      <c r="R6" s="6">
        <f t="shared" si="9"/>
        <v>181.10209999999998</v>
      </c>
      <c r="S6" s="6">
        <f t="shared" si="3"/>
        <v>58</v>
      </c>
      <c r="T6" s="6">
        <f t="shared" si="10"/>
        <v>3.1224499999999997</v>
      </c>
      <c r="U6" s="6">
        <f t="shared" si="11"/>
        <v>1.7670455568547179</v>
      </c>
      <c r="V6" s="6">
        <f t="shared" si="17"/>
        <v>-0.71871378475411674</v>
      </c>
      <c r="W6" s="6">
        <f t="shared" si="4"/>
        <v>6.6666666666666666E-2</v>
      </c>
      <c r="X6" s="6">
        <f t="shared" si="5"/>
        <v>4.3045792032965578E-3</v>
      </c>
      <c r="Y6" s="6">
        <f t="shared" si="12"/>
        <v>7.0971245869963229E-2</v>
      </c>
      <c r="Z6" s="6">
        <f t="shared" si="13"/>
        <v>0.26640429026193108</v>
      </c>
      <c r="AA6" s="6">
        <f t="shared" si="14"/>
        <v>0.98701298701298701</v>
      </c>
      <c r="AB6" s="6">
        <f t="shared" si="18"/>
        <v>-0.70937983949756978</v>
      </c>
      <c r="AC6" s="6">
        <f t="shared" si="15"/>
        <v>6.9139807074533252E-2</v>
      </c>
      <c r="AD6" s="6">
        <f t="shared" si="16"/>
        <v>0.26294449428450339</v>
      </c>
    </row>
    <row r="7" spans="1:30" ht="32" x14ac:dyDescent="0.2">
      <c r="A7" s="4" t="s">
        <v>13</v>
      </c>
      <c r="B7" s="4">
        <v>53</v>
      </c>
      <c r="C7" s="4">
        <v>53</v>
      </c>
      <c r="D7" s="4">
        <v>106</v>
      </c>
      <c r="E7" s="4" t="s">
        <v>215</v>
      </c>
      <c r="F7" s="24" t="s">
        <v>229</v>
      </c>
      <c r="G7" s="4" t="s">
        <v>244</v>
      </c>
      <c r="H7" s="4">
        <v>10.74</v>
      </c>
      <c r="I7" s="4">
        <v>3.36</v>
      </c>
      <c r="J7" s="4">
        <f t="shared" si="6"/>
        <v>11.289599999999998</v>
      </c>
      <c r="K7" s="4">
        <f t="shared" si="0"/>
        <v>52</v>
      </c>
      <c r="L7" s="4">
        <f t="shared" si="1"/>
        <v>587.05919999999992</v>
      </c>
      <c r="M7" s="4">
        <v>10.81</v>
      </c>
      <c r="N7" s="4">
        <v>2.88</v>
      </c>
      <c r="O7" s="6">
        <f t="shared" si="7"/>
        <v>8.2943999999999996</v>
      </c>
      <c r="P7" s="6">
        <f t="shared" si="2"/>
        <v>52</v>
      </c>
      <c r="Q7" s="6">
        <f t="shared" si="8"/>
        <v>431.30879999999996</v>
      </c>
      <c r="R7" s="6">
        <f t="shared" si="9"/>
        <v>1018.3679999999999</v>
      </c>
      <c r="S7" s="6">
        <f t="shared" si="3"/>
        <v>104</v>
      </c>
      <c r="T7" s="6">
        <f t="shared" si="10"/>
        <v>9.7919999999999998</v>
      </c>
      <c r="U7" s="6">
        <f t="shared" si="11"/>
        <v>3.1292171544972716</v>
      </c>
      <c r="V7" s="6">
        <f t="shared" si="17"/>
        <v>-2.2369812174715061E-2</v>
      </c>
      <c r="W7" s="6">
        <f t="shared" si="4"/>
        <v>3.7735849056603772E-2</v>
      </c>
      <c r="X7" s="6">
        <f t="shared" si="5"/>
        <v>2.3604174374152371E-6</v>
      </c>
      <c r="Y7" s="6">
        <f t="shared" si="12"/>
        <v>3.773820947404119E-2</v>
      </c>
      <c r="Z7" s="6">
        <f t="shared" si="13"/>
        <v>0.19426324787267713</v>
      </c>
      <c r="AA7" s="6">
        <f t="shared" si="14"/>
        <v>0.9927710843373494</v>
      </c>
      <c r="AB7" s="6">
        <f t="shared" si="18"/>
        <v>-2.220810268911471E-2</v>
      </c>
      <c r="AC7" s="6">
        <f t="shared" si="15"/>
        <v>3.7194568900924069E-2</v>
      </c>
      <c r="AD7" s="6">
        <f t="shared" si="16"/>
        <v>0.19285893523745296</v>
      </c>
    </row>
    <row r="8" spans="1:30" ht="32" x14ac:dyDescent="0.2">
      <c r="A8" s="4" t="s">
        <v>13</v>
      </c>
      <c r="B8" s="4">
        <v>53</v>
      </c>
      <c r="C8" s="4">
        <v>53</v>
      </c>
      <c r="D8" s="4">
        <v>106</v>
      </c>
      <c r="E8" s="4" t="s">
        <v>215</v>
      </c>
      <c r="F8" s="24" t="s">
        <v>229</v>
      </c>
      <c r="G8" s="4" t="s">
        <v>245</v>
      </c>
      <c r="H8" s="4">
        <v>9.39</v>
      </c>
      <c r="I8" s="4">
        <v>3.32</v>
      </c>
      <c r="J8" s="4">
        <f t="shared" si="6"/>
        <v>11.022399999999999</v>
      </c>
      <c r="K8" s="4">
        <f t="shared" si="0"/>
        <v>52</v>
      </c>
      <c r="L8" s="4">
        <f t="shared" si="1"/>
        <v>573.16480000000001</v>
      </c>
      <c r="M8" s="4">
        <v>10.97</v>
      </c>
      <c r="N8" s="4">
        <v>2.74</v>
      </c>
      <c r="O8" s="6">
        <f t="shared" si="7"/>
        <v>7.5076000000000009</v>
      </c>
      <c r="P8" s="6">
        <f t="shared" si="2"/>
        <v>52</v>
      </c>
      <c r="Q8" s="6">
        <f t="shared" si="8"/>
        <v>390.39520000000005</v>
      </c>
      <c r="R8" s="6">
        <f t="shared" si="9"/>
        <v>963.56000000000006</v>
      </c>
      <c r="S8" s="6">
        <f t="shared" si="3"/>
        <v>104</v>
      </c>
      <c r="T8" s="6">
        <f t="shared" si="10"/>
        <v>9.2650000000000006</v>
      </c>
      <c r="U8" s="6">
        <f t="shared" si="11"/>
        <v>3.0438462510448847</v>
      </c>
      <c r="V8" s="6">
        <f t="shared" si="17"/>
        <v>-0.519080094619635</v>
      </c>
      <c r="W8" s="6">
        <f t="shared" si="4"/>
        <v>3.7735849056603772E-2</v>
      </c>
      <c r="X8" s="6">
        <f t="shared" si="5"/>
        <v>1.2709629463694774E-3</v>
      </c>
      <c r="Y8" s="6">
        <f t="shared" si="12"/>
        <v>3.9006812002973248E-2</v>
      </c>
      <c r="Z8" s="6">
        <f t="shared" si="13"/>
        <v>0.19750142278721247</v>
      </c>
      <c r="AA8" s="6">
        <f t="shared" si="14"/>
        <v>0.9927710843373494</v>
      </c>
      <c r="AB8" s="6">
        <f t="shared" si="18"/>
        <v>-0.51532770839346898</v>
      </c>
      <c r="AC8" s="6">
        <f t="shared" si="15"/>
        <v>3.8444896482117526E-2</v>
      </c>
      <c r="AD8" s="6">
        <f t="shared" si="16"/>
        <v>0.1960737016586302</v>
      </c>
    </row>
    <row r="9" spans="1:30" ht="32" x14ac:dyDescent="0.2">
      <c r="A9" s="4" t="s">
        <v>14</v>
      </c>
      <c r="B9" s="4">
        <v>129</v>
      </c>
      <c r="C9" s="4">
        <v>65</v>
      </c>
      <c r="D9" s="4">
        <v>194</v>
      </c>
      <c r="E9" s="4" t="s">
        <v>226</v>
      </c>
      <c r="F9" s="24" t="s">
        <v>230</v>
      </c>
      <c r="G9" s="4" t="s">
        <v>86</v>
      </c>
      <c r="H9" s="4">
        <v>38.619999999999997</v>
      </c>
      <c r="I9" s="4">
        <v>13.13</v>
      </c>
      <c r="J9" s="4">
        <f t="shared" si="6"/>
        <v>172.39690000000002</v>
      </c>
      <c r="K9" s="4">
        <f t="shared" si="0"/>
        <v>128</v>
      </c>
      <c r="L9" s="4">
        <f t="shared" si="1"/>
        <v>22066.803200000002</v>
      </c>
      <c r="M9" s="4">
        <v>45.17</v>
      </c>
      <c r="N9" s="4">
        <v>12.1</v>
      </c>
      <c r="O9" s="6">
        <f t="shared" si="7"/>
        <v>146.41</v>
      </c>
      <c r="P9" s="6">
        <f t="shared" si="2"/>
        <v>64</v>
      </c>
      <c r="Q9" s="6">
        <f t="shared" si="8"/>
        <v>9370.24</v>
      </c>
      <c r="R9" s="6">
        <f t="shared" si="9"/>
        <v>31437.0432</v>
      </c>
      <c r="S9" s="6">
        <f t="shared" si="3"/>
        <v>192</v>
      </c>
      <c r="T9" s="6">
        <f t="shared" si="10"/>
        <v>163.7346</v>
      </c>
      <c r="U9" s="6">
        <f t="shared" si="11"/>
        <v>12.795882150129392</v>
      </c>
      <c r="V9" s="6">
        <f t="shared" si="17"/>
        <v>-0.51188342649230878</v>
      </c>
      <c r="W9" s="6">
        <f t="shared" si="4"/>
        <v>2.3136553369111509E-2</v>
      </c>
      <c r="X9" s="6">
        <f t="shared" si="5"/>
        <v>6.7532124308635789E-4</v>
      </c>
      <c r="Y9" s="6">
        <f t="shared" si="12"/>
        <v>2.3811874612197866E-2</v>
      </c>
      <c r="Z9" s="6">
        <f t="shared" si="13"/>
        <v>0.15431096724535773</v>
      </c>
      <c r="AA9" s="6">
        <f t="shared" si="14"/>
        <v>0.99608865710560623</v>
      </c>
      <c r="AB9" s="6">
        <f t="shared" si="18"/>
        <v>-0.50988127488934021</v>
      </c>
      <c r="AC9" s="6">
        <f t="shared" si="15"/>
        <v>2.3625966087486669E-2</v>
      </c>
      <c r="AD9" s="6">
        <f t="shared" si="16"/>
        <v>0.15370740414009557</v>
      </c>
    </row>
    <row r="10" spans="1:30" ht="32" x14ac:dyDescent="0.2">
      <c r="A10" s="4" t="s">
        <v>15</v>
      </c>
      <c r="B10" s="4">
        <v>28</v>
      </c>
      <c r="C10" s="4">
        <v>24</v>
      </c>
      <c r="D10" s="4">
        <v>52</v>
      </c>
      <c r="E10" s="4" t="s">
        <v>226</v>
      </c>
      <c r="F10" s="24" t="s">
        <v>228</v>
      </c>
      <c r="G10" s="4" t="s">
        <v>255</v>
      </c>
      <c r="H10" s="4">
        <v>102.5</v>
      </c>
      <c r="I10" s="4">
        <v>13.8</v>
      </c>
      <c r="J10" s="4">
        <f t="shared" si="6"/>
        <v>190.44000000000003</v>
      </c>
      <c r="K10" s="4">
        <f t="shared" si="0"/>
        <v>27</v>
      </c>
      <c r="L10" s="4">
        <f t="shared" si="1"/>
        <v>5141.880000000001</v>
      </c>
      <c r="M10" s="4">
        <v>96.1</v>
      </c>
      <c r="N10" s="4">
        <v>8.6</v>
      </c>
      <c r="O10" s="6">
        <f t="shared" si="7"/>
        <v>73.959999999999994</v>
      </c>
      <c r="P10" s="6">
        <f t="shared" si="2"/>
        <v>23</v>
      </c>
      <c r="Q10" s="6">
        <f t="shared" si="8"/>
        <v>1701.08</v>
      </c>
      <c r="R10" s="6">
        <f t="shared" si="9"/>
        <v>6842.9600000000009</v>
      </c>
      <c r="S10" s="6">
        <f t="shared" si="3"/>
        <v>50</v>
      </c>
      <c r="T10" s="6">
        <f t="shared" si="10"/>
        <v>136.85920000000002</v>
      </c>
      <c r="U10" s="6">
        <f t="shared" si="11"/>
        <v>11.698683686637571</v>
      </c>
      <c r="V10" s="6">
        <f t="shared" si="17"/>
        <v>0.5470700953569837</v>
      </c>
      <c r="W10" s="6">
        <f t="shared" si="4"/>
        <v>7.7380952380952384E-2</v>
      </c>
      <c r="X10" s="6">
        <f t="shared" si="5"/>
        <v>2.8777470118644161E-3</v>
      </c>
      <c r="Y10" s="6">
        <f t="shared" si="12"/>
        <v>8.0258699392816796E-2</v>
      </c>
      <c r="Z10" s="6">
        <f t="shared" si="13"/>
        <v>0.28329966359460579</v>
      </c>
      <c r="AA10" s="6">
        <f t="shared" si="14"/>
        <v>0.98492462311557794</v>
      </c>
      <c r="AB10" s="6">
        <f t="shared" si="18"/>
        <v>0.5388228074872804</v>
      </c>
      <c r="AC10" s="6">
        <f t="shared" si="15"/>
        <v>7.785707926250475E-2</v>
      </c>
      <c r="AD10" s="6">
        <f t="shared" si="16"/>
        <v>0.27902881439468713</v>
      </c>
    </row>
    <row r="11" spans="1:30" ht="32" x14ac:dyDescent="0.2">
      <c r="A11" s="4" t="s">
        <v>16</v>
      </c>
      <c r="B11" s="4">
        <v>61</v>
      </c>
      <c r="C11" s="4">
        <v>61</v>
      </c>
      <c r="D11" s="4">
        <v>122</v>
      </c>
      <c r="E11" s="4" t="s">
        <v>225</v>
      </c>
      <c r="F11" s="24" t="s">
        <v>231</v>
      </c>
      <c r="G11" s="4" t="s">
        <v>246</v>
      </c>
      <c r="H11" s="4">
        <v>54.51</v>
      </c>
      <c r="I11" s="4">
        <v>5.13</v>
      </c>
      <c r="J11" s="4">
        <f t="shared" si="6"/>
        <v>26.3169</v>
      </c>
      <c r="K11" s="4">
        <f t="shared" si="0"/>
        <v>60</v>
      </c>
      <c r="L11" s="4">
        <f t="shared" si="1"/>
        <v>1579.0140000000001</v>
      </c>
      <c r="M11" s="4">
        <v>51.77</v>
      </c>
      <c r="N11" s="4">
        <v>2.5299999999999998</v>
      </c>
      <c r="O11" s="6">
        <f t="shared" si="7"/>
        <v>6.4008999999999991</v>
      </c>
      <c r="P11" s="6">
        <f t="shared" si="2"/>
        <v>60</v>
      </c>
      <c r="Q11" s="6">
        <f t="shared" si="8"/>
        <v>384.05399999999997</v>
      </c>
      <c r="R11" s="6">
        <f t="shared" si="9"/>
        <v>1963.0680000000002</v>
      </c>
      <c r="S11" s="6">
        <f t="shared" si="3"/>
        <v>120</v>
      </c>
      <c r="T11" s="6">
        <f t="shared" si="10"/>
        <v>16.358900000000002</v>
      </c>
      <c r="U11" s="6">
        <f t="shared" si="11"/>
        <v>4.0446137021970348</v>
      </c>
      <c r="V11" s="6">
        <f t="shared" si="17"/>
        <v>0.67744417681016766</v>
      </c>
      <c r="W11" s="6">
        <f t="shared" si="4"/>
        <v>3.2786885245901641E-2</v>
      </c>
      <c r="X11" s="6">
        <f t="shared" si="5"/>
        <v>1.8808631667787119E-3</v>
      </c>
      <c r="Y11" s="6">
        <f t="shared" si="12"/>
        <v>3.4667748412680353E-2</v>
      </c>
      <c r="Z11" s="6">
        <f t="shared" si="13"/>
        <v>0.18619277218162997</v>
      </c>
      <c r="AA11" s="6">
        <f t="shared" si="14"/>
        <v>0.99373695198329859</v>
      </c>
      <c r="AB11" s="6">
        <f t="shared" si="18"/>
        <v>0.67320131140217088</v>
      </c>
      <c r="AC11" s="6">
        <f t="shared" si="15"/>
        <v>3.4234856735942856E-2</v>
      </c>
      <c r="AD11" s="6">
        <f t="shared" si="16"/>
        <v>0.18502663790909366</v>
      </c>
    </row>
    <row r="12" spans="1:30" ht="16" x14ac:dyDescent="0.2">
      <c r="A12" s="4" t="s">
        <v>16</v>
      </c>
      <c r="B12" s="4">
        <v>61</v>
      </c>
      <c r="C12" s="4">
        <v>61</v>
      </c>
      <c r="D12" s="4">
        <v>122</v>
      </c>
      <c r="E12" s="4" t="s">
        <v>225</v>
      </c>
      <c r="F12" s="24" t="s">
        <v>231</v>
      </c>
      <c r="G12" s="4" t="s">
        <v>247</v>
      </c>
      <c r="H12" s="4">
        <v>55.96</v>
      </c>
      <c r="I12" s="4">
        <v>6.02</v>
      </c>
      <c r="J12" s="4">
        <f t="shared" si="6"/>
        <v>36.240399999999994</v>
      </c>
      <c r="K12" s="4">
        <f t="shared" si="0"/>
        <v>60</v>
      </c>
      <c r="L12" s="4">
        <f t="shared" si="1"/>
        <v>2174.4239999999995</v>
      </c>
      <c r="M12" s="4">
        <v>53.33</v>
      </c>
      <c r="N12" s="4">
        <v>5.31</v>
      </c>
      <c r="O12" s="6">
        <f t="shared" si="7"/>
        <v>28.196099999999994</v>
      </c>
      <c r="P12" s="6">
        <f t="shared" si="2"/>
        <v>60</v>
      </c>
      <c r="Q12" s="6">
        <f t="shared" si="8"/>
        <v>1691.7659999999996</v>
      </c>
      <c r="R12" s="6">
        <f t="shared" si="9"/>
        <v>3866.1899999999991</v>
      </c>
      <c r="S12" s="6">
        <f t="shared" si="3"/>
        <v>120</v>
      </c>
      <c r="T12" s="6">
        <f t="shared" si="10"/>
        <v>32.218249999999991</v>
      </c>
      <c r="U12" s="6">
        <f t="shared" si="11"/>
        <v>5.6761122258109022</v>
      </c>
      <c r="V12" s="6">
        <f t="shared" si="17"/>
        <v>0.46334531372382703</v>
      </c>
      <c r="W12" s="6">
        <f t="shared" si="4"/>
        <v>3.2786885245901641E-2</v>
      </c>
      <c r="X12" s="6">
        <f t="shared" si="5"/>
        <v>8.7987245799111353E-4</v>
      </c>
      <c r="Y12" s="6">
        <f t="shared" si="12"/>
        <v>3.3666757703892755E-2</v>
      </c>
      <c r="Z12" s="6">
        <f t="shared" si="13"/>
        <v>0.18348503400520913</v>
      </c>
      <c r="AA12" s="6">
        <f t="shared" si="14"/>
        <v>0.99373695198329859</v>
      </c>
      <c r="AB12" s="6">
        <f t="shared" si="18"/>
        <v>0.46044335977566114</v>
      </c>
      <c r="AC12" s="6">
        <f t="shared" si="15"/>
        <v>3.3246365268270302E-2</v>
      </c>
      <c r="AD12" s="6">
        <f t="shared" si="16"/>
        <v>0.18233585842688843</v>
      </c>
    </row>
    <row r="13" spans="1:30" ht="16" x14ac:dyDescent="0.2">
      <c r="A13" s="4" t="s">
        <v>16</v>
      </c>
      <c r="B13" s="4">
        <v>61</v>
      </c>
      <c r="C13" s="4">
        <v>61</v>
      </c>
      <c r="D13" s="4">
        <v>122</v>
      </c>
      <c r="E13" s="4" t="s">
        <v>225</v>
      </c>
      <c r="F13" s="24" t="s">
        <v>231</v>
      </c>
      <c r="G13" s="4" t="s">
        <v>248</v>
      </c>
      <c r="H13" s="4">
        <v>54.41</v>
      </c>
      <c r="I13" s="4">
        <v>4.95</v>
      </c>
      <c r="J13" s="4">
        <f t="shared" si="6"/>
        <v>24.502500000000001</v>
      </c>
      <c r="K13" s="4">
        <f t="shared" si="0"/>
        <v>60</v>
      </c>
      <c r="L13" s="4">
        <f t="shared" si="1"/>
        <v>1470.15</v>
      </c>
      <c r="M13" s="4">
        <v>55.47</v>
      </c>
      <c r="N13" s="4">
        <v>4.55</v>
      </c>
      <c r="O13" s="6">
        <f t="shared" si="7"/>
        <v>20.702499999999997</v>
      </c>
      <c r="P13" s="6">
        <f t="shared" si="2"/>
        <v>60</v>
      </c>
      <c r="Q13" s="6">
        <f t="shared" si="8"/>
        <v>1242.1499999999999</v>
      </c>
      <c r="R13" s="6">
        <f t="shared" si="9"/>
        <v>2712.3</v>
      </c>
      <c r="S13" s="6">
        <f t="shared" si="3"/>
        <v>120</v>
      </c>
      <c r="T13" s="6">
        <f t="shared" si="10"/>
        <v>22.602500000000003</v>
      </c>
      <c r="U13" s="6">
        <f t="shared" si="11"/>
        <v>4.7542086618069259</v>
      </c>
      <c r="V13" s="6">
        <f t="shared" si="17"/>
        <v>-0.22296034427675487</v>
      </c>
      <c r="W13" s="6">
        <f t="shared" si="4"/>
        <v>3.2786885245901641E-2</v>
      </c>
      <c r="X13" s="6">
        <f t="shared" si="5"/>
        <v>2.0373489803282401E-4</v>
      </c>
      <c r="Y13" s="6">
        <f t="shared" si="12"/>
        <v>3.2990620143934467E-2</v>
      </c>
      <c r="Z13" s="6">
        <f t="shared" si="13"/>
        <v>0.18163320220690507</v>
      </c>
      <c r="AA13" s="6">
        <f t="shared" si="14"/>
        <v>0.99373695198329859</v>
      </c>
      <c r="AB13" s="6">
        <f t="shared" si="18"/>
        <v>-0.22156393293472929</v>
      </c>
      <c r="AC13" s="6">
        <f t="shared" si="15"/>
        <v>3.2578670550303113E-2</v>
      </c>
      <c r="AD13" s="6">
        <f t="shared" si="16"/>
        <v>0.18049562474005598</v>
      </c>
    </row>
    <row r="14" spans="1:30" ht="16" x14ac:dyDescent="0.2">
      <c r="A14" s="4" t="s">
        <v>16</v>
      </c>
      <c r="B14" s="4">
        <v>61</v>
      </c>
      <c r="C14" s="4">
        <v>61</v>
      </c>
      <c r="D14" s="4">
        <v>122</v>
      </c>
      <c r="E14" s="4" t="s">
        <v>225</v>
      </c>
      <c r="F14" s="24" t="s">
        <v>231</v>
      </c>
      <c r="G14" s="4" t="s">
        <v>255</v>
      </c>
      <c r="H14" s="4">
        <v>50.42</v>
      </c>
      <c r="I14" s="4">
        <v>9.4600000000000009</v>
      </c>
      <c r="J14" s="4">
        <f t="shared" si="6"/>
        <v>89.49160000000002</v>
      </c>
      <c r="K14" s="4">
        <f t="shared" si="0"/>
        <v>60</v>
      </c>
      <c r="L14" s="4">
        <f t="shared" si="1"/>
        <v>5369.496000000001</v>
      </c>
      <c r="M14" s="4">
        <v>46.18</v>
      </c>
      <c r="N14" s="4">
        <v>5.66</v>
      </c>
      <c r="O14" s="6">
        <f t="shared" si="7"/>
        <v>32.035600000000002</v>
      </c>
      <c r="P14" s="6">
        <f t="shared" si="2"/>
        <v>60</v>
      </c>
      <c r="Q14" s="6">
        <f t="shared" si="8"/>
        <v>1922.1360000000002</v>
      </c>
      <c r="R14" s="6">
        <f t="shared" si="9"/>
        <v>7291.6320000000014</v>
      </c>
      <c r="S14" s="6">
        <f t="shared" si="3"/>
        <v>120</v>
      </c>
      <c r="T14" s="6">
        <f t="shared" si="10"/>
        <v>60.763600000000011</v>
      </c>
      <c r="U14" s="6">
        <f t="shared" si="11"/>
        <v>7.7951010256442483</v>
      </c>
      <c r="V14" s="6">
        <f t="shared" si="17"/>
        <v>0.54393137254428015</v>
      </c>
      <c r="W14" s="6">
        <f t="shared" si="4"/>
        <v>3.2786885245901641E-2</v>
      </c>
      <c r="X14" s="6">
        <f t="shared" si="5"/>
        <v>1.2125464673684611E-3</v>
      </c>
      <c r="Y14" s="6">
        <f t="shared" si="12"/>
        <v>3.3999431713270099E-2</v>
      </c>
      <c r="Z14" s="6">
        <f t="shared" si="13"/>
        <v>0.18438934815566246</v>
      </c>
      <c r="AA14" s="6">
        <f t="shared" si="14"/>
        <v>0.99373695198329859</v>
      </c>
      <c r="AB14" s="6">
        <f t="shared" si="18"/>
        <v>0.54052470424024501</v>
      </c>
      <c r="AC14" s="6">
        <f t="shared" si="15"/>
        <v>3.3574885220452697E-2</v>
      </c>
      <c r="AD14" s="6">
        <f t="shared" si="16"/>
        <v>0.18323450881439526</v>
      </c>
    </row>
    <row r="15" spans="1:30" ht="16" x14ac:dyDescent="0.2">
      <c r="A15" s="4" t="s">
        <v>17</v>
      </c>
      <c r="B15" s="4">
        <v>34</v>
      </c>
      <c r="C15" s="4">
        <v>36</v>
      </c>
      <c r="D15" s="4">
        <v>70</v>
      </c>
      <c r="E15" s="4" t="s">
        <v>225</v>
      </c>
      <c r="F15" s="24" t="s">
        <v>229</v>
      </c>
      <c r="G15" s="4" t="s">
        <v>196</v>
      </c>
      <c r="H15" s="4">
        <v>52.5</v>
      </c>
      <c r="I15" s="4">
        <v>2</v>
      </c>
      <c r="J15" s="4">
        <f t="shared" si="6"/>
        <v>4</v>
      </c>
      <c r="K15" s="4">
        <f t="shared" si="0"/>
        <v>33</v>
      </c>
      <c r="L15" s="4">
        <f t="shared" si="1"/>
        <v>132</v>
      </c>
      <c r="M15" s="4">
        <v>47.2</v>
      </c>
      <c r="N15" s="4">
        <v>1.3</v>
      </c>
      <c r="O15" s="6">
        <f t="shared" si="7"/>
        <v>1.6900000000000002</v>
      </c>
      <c r="P15" s="6">
        <f t="shared" si="2"/>
        <v>35</v>
      </c>
      <c r="Q15" s="6">
        <f t="shared" si="8"/>
        <v>59.150000000000006</v>
      </c>
      <c r="R15" s="6">
        <f t="shared" si="9"/>
        <v>191.15</v>
      </c>
      <c r="S15" s="6">
        <f t="shared" si="3"/>
        <v>68</v>
      </c>
      <c r="T15" s="6">
        <f t="shared" si="10"/>
        <v>2.8110294117647059</v>
      </c>
      <c r="U15" s="6">
        <f t="shared" si="11"/>
        <v>1.6766124810953502</v>
      </c>
      <c r="V15" s="6">
        <f t="shared" si="17"/>
        <v>3.1611359570325077</v>
      </c>
      <c r="W15" s="6">
        <f t="shared" si="4"/>
        <v>5.7189542483660129E-2</v>
      </c>
      <c r="X15" s="6">
        <f t="shared" si="5"/>
        <v>7.1377003848884485E-2</v>
      </c>
      <c r="Y15" s="6">
        <f t="shared" si="12"/>
        <v>0.12856654633254461</v>
      </c>
      <c r="Z15" s="6">
        <f t="shared" si="13"/>
        <v>0.35856177477883028</v>
      </c>
      <c r="AA15" s="6">
        <f t="shared" si="14"/>
        <v>0.98892988929889303</v>
      </c>
      <c r="AB15" s="6">
        <f t="shared" si="18"/>
        <v>3.1261418320469083</v>
      </c>
      <c r="AC15" s="6">
        <f t="shared" si="15"/>
        <v>0.12573581002149595</v>
      </c>
      <c r="AD15" s="6">
        <f t="shared" si="16"/>
        <v>0.35459245623884322</v>
      </c>
    </row>
    <row r="16" spans="1:30" ht="16" x14ac:dyDescent="0.2">
      <c r="A16" s="4" t="s">
        <v>17</v>
      </c>
      <c r="B16" s="4">
        <v>34</v>
      </c>
      <c r="C16" s="4">
        <v>36</v>
      </c>
      <c r="D16" s="4">
        <v>70</v>
      </c>
      <c r="E16" s="4" t="s">
        <v>225</v>
      </c>
      <c r="F16" s="24" t="s">
        <v>229</v>
      </c>
      <c r="G16" s="4" t="s">
        <v>221</v>
      </c>
      <c r="H16" s="4">
        <v>60.3</v>
      </c>
      <c r="I16" s="4">
        <v>2.2999999999999998</v>
      </c>
      <c r="J16" s="4">
        <f t="shared" si="6"/>
        <v>5.2899999999999991</v>
      </c>
      <c r="K16" s="4">
        <f t="shared" si="0"/>
        <v>33</v>
      </c>
      <c r="L16" s="4">
        <f t="shared" si="1"/>
        <v>174.56999999999996</v>
      </c>
      <c r="M16" s="4">
        <v>53.8</v>
      </c>
      <c r="N16" s="4">
        <v>2.2999999999999998</v>
      </c>
      <c r="O16" s="6">
        <f t="shared" si="7"/>
        <v>5.2899999999999991</v>
      </c>
      <c r="P16" s="6">
        <f t="shared" si="2"/>
        <v>35</v>
      </c>
      <c r="Q16" s="6">
        <f t="shared" si="8"/>
        <v>185.14999999999998</v>
      </c>
      <c r="R16" s="6">
        <f t="shared" si="9"/>
        <v>359.71999999999991</v>
      </c>
      <c r="S16" s="6">
        <f t="shared" si="3"/>
        <v>68</v>
      </c>
      <c r="T16" s="6">
        <f t="shared" si="10"/>
        <v>5.2899999999999991</v>
      </c>
      <c r="U16" s="6">
        <f t="shared" si="11"/>
        <v>2.2999999999999998</v>
      </c>
      <c r="V16" s="6">
        <f t="shared" si="17"/>
        <v>2.8260869565217392</v>
      </c>
      <c r="W16" s="6">
        <f t="shared" si="4"/>
        <v>5.7189542483660129E-2</v>
      </c>
      <c r="X16" s="6">
        <f t="shared" si="5"/>
        <v>5.7048339184445053E-2</v>
      </c>
      <c r="Y16" s="6">
        <f t="shared" si="12"/>
        <v>0.11423788166810518</v>
      </c>
      <c r="Z16" s="6">
        <f t="shared" si="13"/>
        <v>0.33799094909199151</v>
      </c>
      <c r="AA16" s="6">
        <f t="shared" si="14"/>
        <v>0.98892988929889303</v>
      </c>
      <c r="AB16" s="6">
        <f t="shared" si="18"/>
        <v>2.7948018610620893</v>
      </c>
      <c r="AC16" s="6">
        <f t="shared" si="15"/>
        <v>0.11172262922522824</v>
      </c>
      <c r="AD16" s="6">
        <f t="shared" si="16"/>
        <v>0.33424935186957094</v>
      </c>
    </row>
    <row r="17" spans="1:30" ht="33" thickBot="1" x14ac:dyDescent="0.25">
      <c r="A17" s="4" t="s">
        <v>18</v>
      </c>
      <c r="B17" s="4">
        <v>41</v>
      </c>
      <c r="C17" s="4">
        <v>47</v>
      </c>
      <c r="D17" s="4">
        <v>88</v>
      </c>
      <c r="E17" s="4" t="s">
        <v>226</v>
      </c>
      <c r="F17" s="25" t="s">
        <v>228</v>
      </c>
      <c r="G17" s="4" t="s">
        <v>249</v>
      </c>
      <c r="H17" s="4">
        <v>44.31</v>
      </c>
      <c r="I17" s="4">
        <v>19.93</v>
      </c>
      <c r="J17" s="4">
        <f t="shared" si="6"/>
        <v>397.20490000000001</v>
      </c>
      <c r="K17" s="4">
        <f t="shared" si="0"/>
        <v>40</v>
      </c>
      <c r="L17" s="4">
        <f t="shared" si="1"/>
        <v>15888.196</v>
      </c>
      <c r="M17" s="4">
        <v>51.09</v>
      </c>
      <c r="N17" s="4">
        <v>22.04</v>
      </c>
      <c r="O17" s="6">
        <f t="shared" si="7"/>
        <v>485.76159999999999</v>
      </c>
      <c r="P17" s="6">
        <f t="shared" si="2"/>
        <v>46</v>
      </c>
      <c r="Q17" s="6">
        <f t="shared" si="8"/>
        <v>22345.033599999999</v>
      </c>
      <c r="R17" s="6">
        <f t="shared" si="9"/>
        <v>38233.229599999999</v>
      </c>
      <c r="S17" s="6">
        <f t="shared" si="3"/>
        <v>86</v>
      </c>
      <c r="T17" s="6">
        <f t="shared" si="10"/>
        <v>444.57243720930234</v>
      </c>
      <c r="U17" s="6">
        <f t="shared" si="11"/>
        <v>21.084886464226038</v>
      </c>
      <c r="V17" s="6">
        <f t="shared" si="17"/>
        <v>-0.32155733973257961</v>
      </c>
      <c r="W17" s="6">
        <f t="shared" si="4"/>
        <v>4.5666839647119872E-2</v>
      </c>
      <c r="X17" s="6">
        <f t="shared" si="5"/>
        <v>5.8749501554485007E-4</v>
      </c>
      <c r="Y17" s="6">
        <f t="shared" si="12"/>
        <v>4.6254334662664723E-2</v>
      </c>
      <c r="Z17" s="6">
        <f t="shared" si="13"/>
        <v>0.21506820932593623</v>
      </c>
      <c r="AA17" s="6">
        <f>1-(3/((4*S17)-1))</f>
        <v>0.99125364431486884</v>
      </c>
      <c r="AB17" s="6">
        <f t="shared" si="18"/>
        <v>-0.31874488486611391</v>
      </c>
      <c r="AC17" s="6">
        <f t="shared" si="15"/>
        <v>4.5448759335005334E-2</v>
      </c>
      <c r="AD17" s="6">
        <f t="shared" si="16"/>
        <v>0.21318714627060736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449C7-E167-B247-BD0B-03008973D4C0}">
  <dimension ref="A1:Q10"/>
  <sheetViews>
    <sheetView workbookViewId="0">
      <selection activeCell="P25" sqref="P25"/>
    </sheetView>
  </sheetViews>
  <sheetFormatPr baseColWidth="10" defaultRowHeight="15" x14ac:dyDescent="0.2"/>
  <cols>
    <col min="3" max="3" width="13" customWidth="1"/>
    <col min="8" max="8" width="13.5" customWidth="1"/>
    <col min="10" max="10" width="12.6640625" customWidth="1"/>
    <col min="16" max="16" width="27.1640625" customWidth="1"/>
  </cols>
  <sheetData>
    <row r="1" spans="1:17" ht="49" thickBot="1" x14ac:dyDescent="0.25">
      <c r="A1" s="7" t="s">
        <v>201</v>
      </c>
      <c r="B1" s="7" t="s">
        <v>274</v>
      </c>
      <c r="C1" s="7" t="s">
        <v>272</v>
      </c>
      <c r="D1" s="7" t="s">
        <v>273</v>
      </c>
      <c r="E1" s="7" t="s">
        <v>224</v>
      </c>
      <c r="F1" s="23" t="s">
        <v>227</v>
      </c>
      <c r="G1" s="7" t="s">
        <v>202</v>
      </c>
      <c r="H1" s="7" t="s">
        <v>237</v>
      </c>
      <c r="I1" s="7" t="s">
        <v>236</v>
      </c>
      <c r="J1" s="7" t="s">
        <v>238</v>
      </c>
      <c r="K1" s="7" t="s">
        <v>239</v>
      </c>
      <c r="L1" s="26" t="s">
        <v>267</v>
      </c>
      <c r="M1" s="26" t="s">
        <v>256</v>
      </c>
      <c r="N1" s="7" t="s">
        <v>275</v>
      </c>
      <c r="O1" s="7" t="s">
        <v>277</v>
      </c>
      <c r="P1" s="7" t="s">
        <v>296</v>
      </c>
      <c r="Q1" s="7" t="s">
        <v>97</v>
      </c>
    </row>
    <row r="2" spans="1:17" ht="16" x14ac:dyDescent="0.2">
      <c r="A2" s="4" t="s">
        <v>11</v>
      </c>
      <c r="B2" s="4">
        <f>C2+D2</f>
        <v>55</v>
      </c>
      <c r="C2" s="4">
        <v>34</v>
      </c>
      <c r="D2" s="4">
        <v>21</v>
      </c>
      <c r="E2" s="4" t="s">
        <v>225</v>
      </c>
      <c r="F2" s="24" t="s">
        <v>229</v>
      </c>
      <c r="G2" s="4" t="s">
        <v>235</v>
      </c>
      <c r="H2" s="4">
        <v>69.8</v>
      </c>
      <c r="I2" s="4">
        <v>7.41</v>
      </c>
      <c r="J2" s="4">
        <v>73.55</v>
      </c>
      <c r="K2">
        <v>5.0999999999999996</v>
      </c>
      <c r="L2">
        <v>-0.56531349337077696</v>
      </c>
      <c r="M2">
        <v>0.28272969264796444</v>
      </c>
      <c r="N2">
        <v>-0.55727586076360913</v>
      </c>
      <c r="O2">
        <v>0.27870983919799336</v>
      </c>
      <c r="P2" s="24">
        <v>29.91</v>
      </c>
      <c r="Q2" s="19"/>
    </row>
    <row r="3" spans="1:17" ht="32" x14ac:dyDescent="0.2">
      <c r="A3" s="4" t="s">
        <v>12</v>
      </c>
      <c r="B3" s="4">
        <f t="shared" ref="B3:B9" si="0">C3+D3</f>
        <v>60</v>
      </c>
      <c r="C3" s="4">
        <v>30</v>
      </c>
      <c r="D3" s="4">
        <v>30</v>
      </c>
      <c r="E3" s="4" t="s">
        <v>226</v>
      </c>
      <c r="F3" s="24" t="s">
        <v>228</v>
      </c>
      <c r="G3" s="4" t="s">
        <v>210</v>
      </c>
      <c r="H3" s="4">
        <v>8.9700000000000006</v>
      </c>
      <c r="I3" s="4">
        <v>2.34</v>
      </c>
      <c r="J3" s="4">
        <v>11.3</v>
      </c>
      <c r="K3">
        <v>1.42</v>
      </c>
      <c r="L3">
        <v>-1.20384905035409</v>
      </c>
      <c r="M3">
        <v>0.28061320555820901</v>
      </c>
      <c r="N3">
        <v>-1.1882146471027368</v>
      </c>
      <c r="O3">
        <v>0.27696887821329724</v>
      </c>
      <c r="P3" s="24">
        <v>25</v>
      </c>
      <c r="Q3" s="4">
        <v>13</v>
      </c>
    </row>
    <row r="4" spans="1:17" ht="16" x14ac:dyDescent="0.2">
      <c r="A4" s="4" t="s">
        <v>13</v>
      </c>
      <c r="B4" s="4">
        <f t="shared" si="0"/>
        <v>106</v>
      </c>
      <c r="C4" s="4">
        <v>53</v>
      </c>
      <c r="D4" s="4">
        <v>53</v>
      </c>
      <c r="E4" s="4" t="s">
        <v>215</v>
      </c>
      <c r="F4" s="24" t="s">
        <v>229</v>
      </c>
      <c r="G4" s="5" t="s">
        <v>232</v>
      </c>
      <c r="H4" s="4">
        <v>9.42</v>
      </c>
      <c r="I4" s="4">
        <v>2.7</v>
      </c>
      <c r="J4" s="4">
        <v>10.63</v>
      </c>
      <c r="K4">
        <v>3.08</v>
      </c>
      <c r="L4">
        <v>-0.41778320949752301</v>
      </c>
      <c r="M4">
        <v>0.19636487516550508</v>
      </c>
      <c r="N4">
        <v>-0.41476308991079402</v>
      </c>
      <c r="O4">
        <v>0.19494537004382673</v>
      </c>
      <c r="P4" s="24">
        <v>35.340000000000003</v>
      </c>
      <c r="Q4" s="4">
        <v>39</v>
      </c>
    </row>
    <row r="5" spans="1:17" ht="32" x14ac:dyDescent="0.2">
      <c r="A5" s="4" t="s">
        <v>14</v>
      </c>
      <c r="B5" s="4">
        <f t="shared" si="0"/>
        <v>194</v>
      </c>
      <c r="C5" s="4">
        <v>129</v>
      </c>
      <c r="D5" s="4">
        <v>65</v>
      </c>
      <c r="E5" s="4" t="s">
        <v>226</v>
      </c>
      <c r="F5" s="24" t="s">
        <v>230</v>
      </c>
      <c r="G5" s="4" t="s">
        <v>204</v>
      </c>
      <c r="H5" s="4">
        <v>0.74</v>
      </c>
      <c r="I5" s="4">
        <v>0.11</v>
      </c>
      <c r="J5" s="4">
        <v>0.82</v>
      </c>
      <c r="K5">
        <v>7.0000000000000007E-2</v>
      </c>
      <c r="L5">
        <v>-0.812276932106895</v>
      </c>
      <c r="M5">
        <v>0.15759775661742784</v>
      </c>
      <c r="N5">
        <v>-0.8090998385002186</v>
      </c>
      <c r="O5">
        <v>0.15698133775190987</v>
      </c>
      <c r="P5" s="24">
        <v>24.46</v>
      </c>
      <c r="Q5" s="4">
        <v>47.3</v>
      </c>
    </row>
    <row r="6" spans="1:17" ht="32" x14ac:dyDescent="0.2">
      <c r="A6" s="4" t="s">
        <v>15</v>
      </c>
      <c r="B6" s="4">
        <f t="shared" si="0"/>
        <v>52</v>
      </c>
      <c r="C6" s="4">
        <v>28</v>
      </c>
      <c r="D6" s="4">
        <v>24</v>
      </c>
      <c r="E6" s="4" t="s">
        <v>226</v>
      </c>
      <c r="F6" s="24" t="s">
        <v>228</v>
      </c>
      <c r="G6" s="4" t="s">
        <v>210</v>
      </c>
      <c r="H6" s="4">
        <v>103.9</v>
      </c>
      <c r="I6" s="4">
        <v>13.6</v>
      </c>
      <c r="J6" s="4">
        <v>111.9</v>
      </c>
      <c r="K6">
        <v>11.8</v>
      </c>
      <c r="L6">
        <v>-0.62483069625927701</v>
      </c>
      <c r="M6">
        <v>0.28484193401116381</v>
      </c>
      <c r="N6">
        <v>-0.61541113802421288</v>
      </c>
      <c r="O6">
        <v>0.28054783450345783</v>
      </c>
      <c r="P6" s="24">
        <v>27.9</v>
      </c>
      <c r="Q6" s="4">
        <v>53.5</v>
      </c>
    </row>
    <row r="7" spans="1:17" ht="16" x14ac:dyDescent="0.2">
      <c r="A7" s="4" t="s">
        <v>16</v>
      </c>
      <c r="B7" s="4">
        <f t="shared" si="0"/>
        <v>122</v>
      </c>
      <c r="C7" s="4">
        <v>61</v>
      </c>
      <c r="D7" s="4">
        <v>61</v>
      </c>
      <c r="E7" s="4" t="s">
        <v>225</v>
      </c>
      <c r="F7" s="24" t="s">
        <v>231</v>
      </c>
      <c r="G7" s="4" t="s">
        <v>233</v>
      </c>
      <c r="H7" s="4">
        <v>70.930000000000007</v>
      </c>
      <c r="I7" s="4">
        <v>0.84</v>
      </c>
      <c r="J7" s="4">
        <v>73.83</v>
      </c>
      <c r="K7">
        <v>0.77</v>
      </c>
      <c r="L7">
        <v>-3.5990842971797101</v>
      </c>
      <c r="M7">
        <v>0.29304372035896964</v>
      </c>
      <c r="N7">
        <v>-3.5765430594103145</v>
      </c>
      <c r="O7">
        <v>0.29120837346736861</v>
      </c>
      <c r="P7" s="24">
        <v>29.2</v>
      </c>
      <c r="Q7" s="4">
        <v>51</v>
      </c>
    </row>
    <row r="8" spans="1:17" ht="16" x14ac:dyDescent="0.2">
      <c r="A8" s="4" t="s">
        <v>17</v>
      </c>
      <c r="B8" s="4">
        <f t="shared" si="0"/>
        <v>70</v>
      </c>
      <c r="C8" s="4">
        <v>34</v>
      </c>
      <c r="D8" s="4">
        <v>36</v>
      </c>
      <c r="E8" s="4" t="s">
        <v>225</v>
      </c>
      <c r="F8" s="24" t="s">
        <v>229</v>
      </c>
      <c r="G8" s="4" t="s">
        <v>234</v>
      </c>
      <c r="H8" s="4">
        <v>30.2</v>
      </c>
      <c r="I8" s="4">
        <v>1.5</v>
      </c>
      <c r="J8" s="4">
        <v>36.799999999999997</v>
      </c>
      <c r="K8">
        <v>1.5</v>
      </c>
      <c r="L8">
        <v>-4.4000000000000004</v>
      </c>
      <c r="M8">
        <v>0.44212583816078238</v>
      </c>
      <c r="N8">
        <v>-4.3512915129151279</v>
      </c>
      <c r="O8">
        <v>0.43723145618852283</v>
      </c>
      <c r="P8" s="24">
        <v>28.3</v>
      </c>
      <c r="Q8" s="4">
        <v>52</v>
      </c>
    </row>
    <row r="9" spans="1:17" ht="33" thickBot="1" x14ac:dyDescent="0.25">
      <c r="A9" s="4" t="s">
        <v>18</v>
      </c>
      <c r="B9" s="4">
        <f t="shared" si="0"/>
        <v>88</v>
      </c>
      <c r="C9" s="4">
        <v>41</v>
      </c>
      <c r="D9" s="4">
        <v>47</v>
      </c>
      <c r="E9" s="4" t="s">
        <v>226</v>
      </c>
      <c r="F9" s="25" t="s">
        <v>228</v>
      </c>
      <c r="G9" s="4" t="s">
        <v>250</v>
      </c>
      <c r="H9" s="4">
        <v>37.5</v>
      </c>
      <c r="I9" s="4">
        <v>25.35</v>
      </c>
      <c r="J9" s="4">
        <v>48.85</v>
      </c>
      <c r="K9">
        <v>15.33</v>
      </c>
      <c r="L9">
        <v>-0.55081732874768696</v>
      </c>
      <c r="M9">
        <v>0.21769405537909572</v>
      </c>
      <c r="N9">
        <v>-0.54599968447292602</v>
      </c>
      <c r="O9">
        <v>0.2157900257402115</v>
      </c>
      <c r="P9" s="24">
        <v>26.7</v>
      </c>
      <c r="Q9" s="4">
        <v>43</v>
      </c>
    </row>
    <row r="10" spans="1:17" x14ac:dyDescent="0.2">
      <c r="P10"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0CC89-37E5-E541-8F0E-FD2319743BEA}">
  <dimension ref="A1:P17"/>
  <sheetViews>
    <sheetView tabSelected="1" workbookViewId="0">
      <selection activeCell="P7" sqref="P7"/>
    </sheetView>
  </sheetViews>
  <sheetFormatPr baseColWidth="10" defaultRowHeight="15" x14ac:dyDescent="0.2"/>
  <cols>
    <col min="1" max="1" width="42.6640625" customWidth="1"/>
    <col min="3" max="3" width="13" customWidth="1"/>
    <col min="7" max="7" width="23" customWidth="1"/>
    <col min="14" max="14" width="12.1640625" bestFit="1" customWidth="1"/>
  </cols>
  <sheetData>
    <row r="1" spans="1:16" ht="32" x14ac:dyDescent="0.2">
      <c r="A1" s="7" t="s">
        <v>297</v>
      </c>
      <c r="B1" s="7" t="s">
        <v>274</v>
      </c>
      <c r="C1" s="7" t="s">
        <v>222</v>
      </c>
      <c r="D1" s="7" t="s">
        <v>223</v>
      </c>
      <c r="E1" s="7" t="s">
        <v>224</v>
      </c>
      <c r="F1" s="27" t="s">
        <v>227</v>
      </c>
      <c r="G1" s="7" t="s">
        <v>240</v>
      </c>
      <c r="H1" s="7" t="s">
        <v>251</v>
      </c>
      <c r="I1" s="7" t="s">
        <v>252</v>
      </c>
      <c r="J1" s="7" t="s">
        <v>253</v>
      </c>
      <c r="K1" s="7" t="s">
        <v>254</v>
      </c>
      <c r="L1" s="7" t="s">
        <v>267</v>
      </c>
      <c r="M1" s="7" t="s">
        <v>256</v>
      </c>
      <c r="N1" s="7" t="s">
        <v>275</v>
      </c>
      <c r="O1" s="7" t="s">
        <v>277</v>
      </c>
      <c r="P1" s="7" t="s">
        <v>201</v>
      </c>
    </row>
    <row r="2" spans="1:16" ht="16" x14ac:dyDescent="0.2">
      <c r="A2" s="4" t="s">
        <v>280</v>
      </c>
      <c r="B2" s="4">
        <v>55</v>
      </c>
      <c r="C2" s="4">
        <v>34</v>
      </c>
      <c r="D2" s="4">
        <v>21</v>
      </c>
      <c r="E2" s="4" t="s">
        <v>225</v>
      </c>
      <c r="F2" s="24" t="s">
        <v>229</v>
      </c>
      <c r="G2" s="4" t="s">
        <v>242</v>
      </c>
      <c r="H2" s="4">
        <v>8.1</v>
      </c>
      <c r="I2" s="4">
        <v>1.5</v>
      </c>
      <c r="J2" s="4">
        <v>8.65</v>
      </c>
      <c r="K2" s="4">
        <v>1.4</v>
      </c>
      <c r="L2">
        <v>-0.37592254671441394</v>
      </c>
      <c r="M2">
        <v>0.27984910084593395</v>
      </c>
      <c r="N2" s="6">
        <v>-0.37057767638198152</v>
      </c>
      <c r="O2">
        <v>0.27587020367750836</v>
      </c>
      <c r="P2" t="s">
        <v>11</v>
      </c>
    </row>
    <row r="3" spans="1:16" ht="16" x14ac:dyDescent="0.2">
      <c r="A3" s="4" t="s">
        <v>281</v>
      </c>
      <c r="B3" s="4">
        <v>55</v>
      </c>
      <c r="C3" s="4">
        <v>34</v>
      </c>
      <c r="D3" s="4">
        <v>21</v>
      </c>
      <c r="E3" s="4" t="s">
        <v>225</v>
      </c>
      <c r="F3" s="24" t="s">
        <v>229</v>
      </c>
      <c r="G3" s="4" t="s">
        <v>241</v>
      </c>
      <c r="H3" s="4">
        <v>1.06</v>
      </c>
      <c r="I3" s="4">
        <v>1.3</v>
      </c>
      <c r="J3" s="4">
        <v>0.59</v>
      </c>
      <c r="K3" s="4">
        <v>1.1000000000000001</v>
      </c>
      <c r="L3">
        <v>0.38262403274155671</v>
      </c>
      <c r="M3">
        <v>0.27993165572029621</v>
      </c>
      <c r="N3" s="6">
        <v>-0.37718388061726899</v>
      </c>
      <c r="O3">
        <v>0.27595158478588444</v>
      </c>
      <c r="P3" t="s">
        <v>11</v>
      </c>
    </row>
    <row r="4" spans="1:16" ht="32" x14ac:dyDescent="0.2">
      <c r="A4" s="4" t="s">
        <v>282</v>
      </c>
      <c r="B4" s="4">
        <v>60</v>
      </c>
      <c r="C4" s="4">
        <v>30</v>
      </c>
      <c r="D4" s="4">
        <v>30</v>
      </c>
      <c r="E4" s="4" t="s">
        <v>226</v>
      </c>
      <c r="F4" s="24" t="s">
        <v>228</v>
      </c>
      <c r="G4" s="4" t="s">
        <v>243</v>
      </c>
      <c r="H4" s="4">
        <v>84.13</v>
      </c>
      <c r="I4" s="4">
        <v>14.18</v>
      </c>
      <c r="J4" s="4">
        <v>99.63</v>
      </c>
      <c r="K4" s="4">
        <v>13.09</v>
      </c>
      <c r="L4">
        <v>-1.1358733405563688</v>
      </c>
      <c r="M4">
        <v>0.27824162529755025</v>
      </c>
      <c r="N4" s="6">
        <v>-1.1211217387309613</v>
      </c>
      <c r="O4">
        <v>0.27462809769628338</v>
      </c>
      <c r="P4" t="s">
        <v>12</v>
      </c>
    </row>
    <row r="5" spans="1:16" ht="32" x14ac:dyDescent="0.2">
      <c r="A5" s="4" t="s">
        <v>283</v>
      </c>
      <c r="B5" s="4">
        <v>60</v>
      </c>
      <c r="C5" s="4">
        <v>30</v>
      </c>
      <c r="D5" s="4">
        <v>30</v>
      </c>
      <c r="E5" s="4" t="s">
        <v>226</v>
      </c>
      <c r="F5" s="24" t="s">
        <v>228</v>
      </c>
      <c r="G5" s="4" t="s">
        <v>242</v>
      </c>
      <c r="H5" s="4">
        <v>7.83</v>
      </c>
      <c r="I5" s="4">
        <v>1.68</v>
      </c>
      <c r="J5" s="4">
        <v>8.6999999999999993</v>
      </c>
      <c r="K5" s="4">
        <v>1.51</v>
      </c>
      <c r="L5">
        <v>-0.54468164919619988</v>
      </c>
      <c r="M5">
        <v>0.26294292946967107</v>
      </c>
      <c r="N5" s="6">
        <v>-0.53760786154430118</v>
      </c>
      <c r="O5">
        <v>0.25952808622980522</v>
      </c>
      <c r="P5" t="s">
        <v>12</v>
      </c>
    </row>
    <row r="6" spans="1:16" ht="32" x14ac:dyDescent="0.2">
      <c r="A6" s="4" t="s">
        <v>284</v>
      </c>
      <c r="B6" s="4">
        <v>60</v>
      </c>
      <c r="C6" s="4">
        <v>30</v>
      </c>
      <c r="D6" s="4">
        <v>30</v>
      </c>
      <c r="E6" s="4" t="s">
        <v>226</v>
      </c>
      <c r="F6" s="24" t="s">
        <v>228</v>
      </c>
      <c r="G6" s="4" t="s">
        <v>241</v>
      </c>
      <c r="H6" s="4">
        <v>2.7</v>
      </c>
      <c r="I6" s="4">
        <v>2.0699999999999998</v>
      </c>
      <c r="J6" s="4">
        <v>3.97</v>
      </c>
      <c r="K6" s="4">
        <v>1.4</v>
      </c>
      <c r="L6">
        <v>-0.71871378475411674</v>
      </c>
      <c r="M6">
        <v>0.26640429026193108</v>
      </c>
      <c r="N6" s="6">
        <v>0.70937983949757</v>
      </c>
      <c r="O6">
        <v>0.26294449428450339</v>
      </c>
      <c r="P6" t="s">
        <v>12</v>
      </c>
    </row>
    <row r="7" spans="1:16" ht="16" x14ac:dyDescent="0.2">
      <c r="A7" s="4" t="s">
        <v>285</v>
      </c>
      <c r="B7" s="4">
        <v>106</v>
      </c>
      <c r="C7" s="4">
        <v>53</v>
      </c>
      <c r="D7" s="4">
        <v>53</v>
      </c>
      <c r="E7" s="4" t="s">
        <v>215</v>
      </c>
      <c r="F7" s="24" t="s">
        <v>229</v>
      </c>
      <c r="G7" s="4" t="s">
        <v>244</v>
      </c>
      <c r="H7" s="4">
        <v>10.74</v>
      </c>
      <c r="I7" s="4">
        <v>3.36</v>
      </c>
      <c r="J7" s="4">
        <v>10.81</v>
      </c>
      <c r="K7" s="4">
        <v>2.88</v>
      </c>
      <c r="L7">
        <v>-2.2369812174715061E-2</v>
      </c>
      <c r="M7">
        <v>0.19426324787267713</v>
      </c>
      <c r="N7" s="6">
        <v>-2.220810268911471E-2</v>
      </c>
      <c r="O7">
        <v>0.19285893523745296</v>
      </c>
      <c r="P7" t="s">
        <v>13</v>
      </c>
    </row>
    <row r="8" spans="1:16" ht="32" x14ac:dyDescent="0.2">
      <c r="A8" s="4" t="s">
        <v>286</v>
      </c>
      <c r="B8" s="4">
        <v>106</v>
      </c>
      <c r="C8" s="4">
        <v>53</v>
      </c>
      <c r="D8" s="4">
        <v>53</v>
      </c>
      <c r="E8" s="4" t="s">
        <v>215</v>
      </c>
      <c r="F8" s="24" t="s">
        <v>229</v>
      </c>
      <c r="G8" s="4" t="s">
        <v>245</v>
      </c>
      <c r="H8" s="4">
        <v>9.39</v>
      </c>
      <c r="I8" s="4">
        <v>3.32</v>
      </c>
      <c r="J8" s="4">
        <v>10.97</v>
      </c>
      <c r="K8" s="4">
        <v>2.74</v>
      </c>
      <c r="L8">
        <v>-0.519080094619635</v>
      </c>
      <c r="M8">
        <v>0.19750142278721247</v>
      </c>
      <c r="N8" s="6">
        <v>-0.51532770839346898</v>
      </c>
      <c r="O8">
        <v>0.1960737016586302</v>
      </c>
      <c r="P8" t="s">
        <v>13</v>
      </c>
    </row>
    <row r="9" spans="1:16" ht="32" x14ac:dyDescent="0.2">
      <c r="A9" s="4" t="s">
        <v>287</v>
      </c>
      <c r="B9" s="4">
        <v>194</v>
      </c>
      <c r="C9" s="4">
        <v>129</v>
      </c>
      <c r="D9" s="4">
        <v>65</v>
      </c>
      <c r="E9" s="4" t="s">
        <v>226</v>
      </c>
      <c r="F9" s="24" t="s">
        <v>230</v>
      </c>
      <c r="G9" s="4" t="s">
        <v>86</v>
      </c>
      <c r="H9" s="4">
        <v>38.619999999999997</v>
      </c>
      <c r="I9" s="4">
        <v>13.13</v>
      </c>
      <c r="J9" s="4">
        <v>45.17</v>
      </c>
      <c r="K9" s="4">
        <v>12.1</v>
      </c>
      <c r="L9">
        <v>-0.51188342649230878</v>
      </c>
      <c r="M9">
        <v>0.15431096724535773</v>
      </c>
      <c r="N9" s="6">
        <v>-0.50988127488934021</v>
      </c>
      <c r="O9">
        <v>0.15370740414009557</v>
      </c>
      <c r="P9" t="s">
        <v>14</v>
      </c>
    </row>
    <row r="10" spans="1:16" ht="32" x14ac:dyDescent="0.2">
      <c r="A10" s="4" t="s">
        <v>288</v>
      </c>
      <c r="B10" s="4">
        <v>52</v>
      </c>
      <c r="C10" s="4">
        <v>28</v>
      </c>
      <c r="D10" s="4">
        <v>24</v>
      </c>
      <c r="E10" s="4" t="s">
        <v>226</v>
      </c>
      <c r="F10" s="24" t="s">
        <v>228</v>
      </c>
      <c r="G10" s="4" t="s">
        <v>255</v>
      </c>
      <c r="H10" s="4">
        <v>102.5</v>
      </c>
      <c r="I10" s="4">
        <v>13.8</v>
      </c>
      <c r="J10" s="4">
        <v>96.1</v>
      </c>
      <c r="K10" s="4">
        <v>8.6</v>
      </c>
      <c r="L10">
        <v>0.5470700953569837</v>
      </c>
      <c r="M10">
        <v>0.28329966359460579</v>
      </c>
      <c r="N10" s="6">
        <v>0.5388228074872804</v>
      </c>
      <c r="O10">
        <v>0.27902881439468713</v>
      </c>
      <c r="P10" t="s">
        <v>15</v>
      </c>
    </row>
    <row r="11" spans="1:16" ht="32" x14ac:dyDescent="0.2">
      <c r="A11" s="4" t="s">
        <v>289</v>
      </c>
      <c r="B11" s="4">
        <v>122</v>
      </c>
      <c r="C11" s="4">
        <v>61</v>
      </c>
      <c r="D11" s="4">
        <v>61</v>
      </c>
      <c r="E11" s="4" t="s">
        <v>225</v>
      </c>
      <c r="F11" s="24" t="s">
        <v>231</v>
      </c>
      <c r="G11" s="4" t="s">
        <v>246</v>
      </c>
      <c r="H11" s="4">
        <v>54.51</v>
      </c>
      <c r="I11" s="4">
        <v>5.13</v>
      </c>
      <c r="J11" s="4">
        <v>51.77</v>
      </c>
      <c r="K11" s="4">
        <v>2.5299999999999998</v>
      </c>
      <c r="L11">
        <v>0.67744417681016766</v>
      </c>
      <c r="M11">
        <v>0.18619277218162997</v>
      </c>
      <c r="N11" s="6">
        <v>-0.67320131140217099</v>
      </c>
      <c r="O11">
        <v>0.18502663790909366</v>
      </c>
      <c r="P11" t="s">
        <v>16</v>
      </c>
    </row>
    <row r="12" spans="1:16" ht="16" x14ac:dyDescent="0.2">
      <c r="A12" s="4" t="s">
        <v>290</v>
      </c>
      <c r="B12" s="4">
        <v>122</v>
      </c>
      <c r="C12" s="4">
        <v>61</v>
      </c>
      <c r="D12" s="4">
        <v>61</v>
      </c>
      <c r="E12" s="4" t="s">
        <v>225</v>
      </c>
      <c r="F12" s="24" t="s">
        <v>231</v>
      </c>
      <c r="G12" s="4" t="s">
        <v>247</v>
      </c>
      <c r="H12" s="4">
        <v>55.96</v>
      </c>
      <c r="I12" s="4">
        <v>6.02</v>
      </c>
      <c r="J12" s="4">
        <v>53.33</v>
      </c>
      <c r="K12" s="4">
        <v>5.31</v>
      </c>
      <c r="L12">
        <v>0.46334531372382703</v>
      </c>
      <c r="M12">
        <v>0.18348503400520913</v>
      </c>
      <c r="N12" s="6">
        <v>0.46044335977566114</v>
      </c>
      <c r="O12">
        <v>0.18233585842688843</v>
      </c>
      <c r="P12" t="s">
        <v>16</v>
      </c>
    </row>
    <row r="13" spans="1:16" ht="16" x14ac:dyDescent="0.2">
      <c r="A13" s="4" t="s">
        <v>291</v>
      </c>
      <c r="B13" s="4">
        <v>122</v>
      </c>
      <c r="C13" s="4">
        <v>61</v>
      </c>
      <c r="D13" s="4">
        <v>61</v>
      </c>
      <c r="E13" s="4" t="s">
        <v>225</v>
      </c>
      <c r="F13" s="24" t="s">
        <v>231</v>
      </c>
      <c r="G13" s="4" t="s">
        <v>248</v>
      </c>
      <c r="H13" s="4">
        <v>54.41</v>
      </c>
      <c r="I13" s="4">
        <v>4.95</v>
      </c>
      <c r="J13" s="4">
        <v>55.47</v>
      </c>
      <c r="K13" s="4">
        <v>4.55</v>
      </c>
      <c r="L13">
        <v>-0.22296034427675487</v>
      </c>
      <c r="M13">
        <v>0.18163320220690507</v>
      </c>
      <c r="N13" s="6">
        <v>-0.22156393293472929</v>
      </c>
      <c r="O13">
        <v>0.18049562474005598</v>
      </c>
      <c r="P13" t="s">
        <v>16</v>
      </c>
    </row>
    <row r="14" spans="1:16" ht="16" x14ac:dyDescent="0.2">
      <c r="A14" s="4" t="s">
        <v>292</v>
      </c>
      <c r="B14" s="4">
        <v>122</v>
      </c>
      <c r="C14" s="4">
        <v>61</v>
      </c>
      <c r="D14" s="4">
        <v>61</v>
      </c>
      <c r="E14" s="4" t="s">
        <v>225</v>
      </c>
      <c r="F14" s="24" t="s">
        <v>231</v>
      </c>
      <c r="G14" s="4" t="s">
        <v>255</v>
      </c>
      <c r="H14" s="4">
        <v>50.42</v>
      </c>
      <c r="I14" s="4">
        <v>9.4600000000000009</v>
      </c>
      <c r="J14" s="4">
        <v>46.18</v>
      </c>
      <c r="K14" s="4">
        <v>5.66</v>
      </c>
      <c r="L14">
        <v>0.54393137254428015</v>
      </c>
      <c r="M14">
        <v>0.18438934815566246</v>
      </c>
      <c r="N14" s="6">
        <v>0.54052470424024501</v>
      </c>
      <c r="O14">
        <v>0.18323450881439526</v>
      </c>
      <c r="P14" t="s">
        <v>16</v>
      </c>
    </row>
    <row r="15" spans="1:16" ht="16" x14ac:dyDescent="0.2">
      <c r="A15" s="4" t="s">
        <v>293</v>
      </c>
      <c r="B15" s="4">
        <v>70</v>
      </c>
      <c r="C15" s="4">
        <v>34</v>
      </c>
      <c r="D15" s="4">
        <v>36</v>
      </c>
      <c r="E15" s="4" t="s">
        <v>225</v>
      </c>
      <c r="F15" s="24" t="s">
        <v>229</v>
      </c>
      <c r="G15" s="4" t="s">
        <v>196</v>
      </c>
      <c r="H15" s="4">
        <v>52.5</v>
      </c>
      <c r="I15" s="4">
        <v>2</v>
      </c>
      <c r="J15" s="4">
        <v>47.2</v>
      </c>
      <c r="K15" s="4">
        <v>1.3</v>
      </c>
      <c r="L15">
        <v>3.1611359570325077</v>
      </c>
      <c r="M15">
        <v>0.35856177477883028</v>
      </c>
      <c r="N15" s="6">
        <v>3.1261418320469083</v>
      </c>
      <c r="O15">
        <v>0.35459245623884322</v>
      </c>
      <c r="P15" t="s">
        <v>17</v>
      </c>
    </row>
    <row r="16" spans="1:16" ht="16" x14ac:dyDescent="0.2">
      <c r="A16" s="4" t="s">
        <v>294</v>
      </c>
      <c r="B16" s="4">
        <v>70</v>
      </c>
      <c r="C16" s="4">
        <v>34</v>
      </c>
      <c r="D16" s="4">
        <v>36</v>
      </c>
      <c r="E16" s="4" t="s">
        <v>225</v>
      </c>
      <c r="F16" s="24" t="s">
        <v>229</v>
      </c>
      <c r="G16" s="4" t="s">
        <v>221</v>
      </c>
      <c r="H16" s="4">
        <v>60.3</v>
      </c>
      <c r="I16" s="4">
        <v>2.2999999999999998</v>
      </c>
      <c r="J16" s="4">
        <v>53.8</v>
      </c>
      <c r="K16" s="4">
        <v>2.2999999999999998</v>
      </c>
      <c r="L16">
        <v>2.8260869565217392</v>
      </c>
      <c r="M16">
        <v>0.33799094909199151</v>
      </c>
      <c r="N16" s="6">
        <v>-2.7948018610620902</v>
      </c>
      <c r="O16">
        <v>0.33424935186957094</v>
      </c>
      <c r="P16" t="s">
        <v>17</v>
      </c>
    </row>
    <row r="17" spans="1:16" ht="32" x14ac:dyDescent="0.2">
      <c r="A17" s="4" t="s">
        <v>295</v>
      </c>
      <c r="B17" s="4">
        <v>88</v>
      </c>
      <c r="C17" s="4">
        <v>41</v>
      </c>
      <c r="D17" s="4">
        <v>47</v>
      </c>
      <c r="E17" s="4" t="s">
        <v>226</v>
      </c>
      <c r="F17" s="24" t="s">
        <v>228</v>
      </c>
      <c r="G17" s="4" t="s">
        <v>249</v>
      </c>
      <c r="H17" s="4">
        <v>44.31</v>
      </c>
      <c r="I17" s="4">
        <v>19.93</v>
      </c>
      <c r="J17" s="4">
        <v>51.09</v>
      </c>
      <c r="K17" s="4">
        <v>22.04</v>
      </c>
      <c r="L17">
        <v>-0.32155733973257961</v>
      </c>
      <c r="M17">
        <v>0.21506820932593623</v>
      </c>
      <c r="N17" s="6">
        <v>-0.31874488486611391</v>
      </c>
      <c r="O17">
        <v>0.21318714627060736</v>
      </c>
      <c r="P17"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extraction</vt:lpstr>
      <vt:lpstr>quality and bias</vt:lpstr>
      <vt:lpstr>correlations</vt:lpstr>
      <vt:lpstr>computing SMD FER</vt:lpstr>
      <vt:lpstr>computing SMD social skills</vt:lpstr>
      <vt:lpstr>SMD FER</vt:lpstr>
      <vt:lpstr>SMD social skills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Valderrama Yapor, Manuel</dc:creator>
  <cp:keywords/>
  <dc:description/>
  <cp:lastModifiedBy>berenice bere</cp:lastModifiedBy>
  <cp:revision/>
  <dcterms:created xsi:type="dcterms:W3CDTF">2022-11-24T17:39:14Z</dcterms:created>
  <dcterms:modified xsi:type="dcterms:W3CDTF">2024-06-07T22:04:07Z</dcterms:modified>
  <cp:category/>
  <cp:contentStatus/>
</cp:coreProperties>
</file>