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eherr\OneDrive\Escritorio\"/>
    </mc:Choice>
  </mc:AlternateContent>
  <xr:revisionPtr revIDLastSave="0" documentId="13_ncr:1_{D8C8D7D4-2772-4CE6-92C6-9BAFFE9A95DC}" xr6:coauthVersionLast="46" xr6:coauthVersionMax="46" xr10:uidLastSave="{00000000-0000-0000-0000-000000000000}"/>
  <bookViews>
    <workbookView xWindow="-120" yWindow="-120" windowWidth="20730" windowHeight="11160" tabRatio="637" firstSheet="13" activeTab="18" xr2:uid="{00000000-000D-0000-FFFF-FFFF00000000}"/>
  </bookViews>
  <sheets>
    <sheet name="Material Costs" sheetId="1" r:id="rId1"/>
    <sheet name="parte sola" sheetId="2" r:id="rId2"/>
    <sheet name="parte ng" sheetId="3" r:id="rId3"/>
    <sheet name="parte cajas" sheetId="4" r:id="rId4"/>
    <sheet name="parte todo" sheetId="5" r:id="rId5"/>
    <sheet name="item con partes de todo tipo" sheetId="6" r:id="rId6"/>
    <sheet name="mueble solo" sheetId="7" r:id="rId7"/>
    <sheet name="mueble ng M" sheetId="8" r:id="rId8"/>
    <sheet name="mueble ng F" sheetId="9" r:id="rId9"/>
    <sheet name="mueble ng" sheetId="10" r:id="rId10"/>
    <sheet name="mueble cajas" sheetId="11" r:id="rId11"/>
    <sheet name="mueble completo" sheetId="12" r:id="rId12"/>
    <sheet name="mueble sin pintar" sheetId="13" r:id="rId13"/>
    <sheet name="mueble sin deptos" sheetId="14" r:id="rId14"/>
    <sheet name="parte ng F" sheetId="15" r:id="rId15"/>
    <sheet name="parte ng M" sheetId="16" r:id="rId16"/>
    <sheet name="item con partes ng" sheetId="17" r:id="rId17"/>
    <sheet name="mueble ng C" sheetId="18" r:id="rId18"/>
    <sheet name="dasdasd" sheetId="20" r:id="rId19"/>
  </sheets>
  <definedNames>
    <definedName name="LISTADOLAMINADOS">'Material Costs'!$A$33:$D$34</definedName>
    <definedName name="LISTADOMADERA">'Material Costs'!$A$7:$D$10</definedName>
    <definedName name="LISTADOMADERAS">'Material Costs'!$A$7:$D$14</definedName>
    <definedName name="LISTADOMATERIALES">'Material Costs'!$A$16:$D$26</definedName>
    <definedName name="LISTADOTABLEROS">'Material Costs'!$A$16:$D$26</definedName>
    <definedName name="LISTADOTABLEROSS">'Material Costs'!$A$16:$D$31</definedName>
  </definedNames>
  <calcPr calcId="181029"/>
  <extLst>
    <ext uri="smNativeData">
      <pm:revision xmlns:pm="smNativeData" day="1611070879" val="980" rev="124" rev64="64" revOS="3" revMin="124" revMax="0"/>
      <pm:docPrefs xmlns:pm="smNativeData" id="1611070879" fixedDigits="0" showNotice="1" showFrameBounds="1" autoChart="1" recalcOnPrint="1" recalcOnCopy="1" finalRounding="1" compatTextArt="1" tab="567" useDefinedPrintRange="1" printArea="currentSheet"/>
      <pm:compatibility xmlns:pm="smNativeData" id="1611070879" overlapCells="1"/>
      <pm:defCurrency xmlns:pm="smNativeData" id="1611070879"/>
    </ext>
  </extLst>
</workbook>
</file>

<file path=xl/calcChain.xml><?xml version="1.0" encoding="utf-8"?>
<calcChain xmlns="http://schemas.openxmlformats.org/spreadsheetml/2006/main">
  <c r="F168" i="18" l="1"/>
  <c r="M168" i="18" s="1"/>
  <c r="E168" i="18"/>
  <c r="L168" i="18" s="1"/>
  <c r="K167" i="18"/>
  <c r="R167" i="18" s="1"/>
  <c r="J167" i="18"/>
  <c r="Q167" i="18" s="1"/>
  <c r="I167" i="18"/>
  <c r="P167" i="18" s="1"/>
  <c r="D167" i="18"/>
  <c r="C167" i="18"/>
  <c r="H167" i="18" s="1"/>
  <c r="O167" i="18" s="1"/>
  <c r="K166" i="18"/>
  <c r="R166" i="18" s="1"/>
  <c r="D166" i="18"/>
  <c r="I166" i="18" s="1"/>
  <c r="P166" i="18" s="1"/>
  <c r="C166" i="18"/>
  <c r="J166" i="18" s="1"/>
  <c r="Q166" i="18" s="1"/>
  <c r="D165" i="18"/>
  <c r="H165" i="18" s="1"/>
  <c r="O165" i="18" s="1"/>
  <c r="C165" i="18"/>
  <c r="K165" i="18" s="1"/>
  <c r="R165" i="18" s="1"/>
  <c r="R164" i="18"/>
  <c r="K164" i="18"/>
  <c r="J164" i="18"/>
  <c r="Q164" i="18" s="1"/>
  <c r="H164" i="18"/>
  <c r="O164" i="18" s="1"/>
  <c r="D164" i="18"/>
  <c r="I164" i="18" s="1"/>
  <c r="P164" i="18" s="1"/>
  <c r="C164" i="18"/>
  <c r="O163" i="18"/>
  <c r="K163" i="18"/>
  <c r="R163" i="18" s="1"/>
  <c r="J163" i="18"/>
  <c r="Q163" i="18" s="1"/>
  <c r="I163" i="18"/>
  <c r="P163" i="18" s="1"/>
  <c r="H163" i="18"/>
  <c r="D163" i="18"/>
  <c r="C163" i="18"/>
  <c r="D162" i="18"/>
  <c r="I162" i="18" s="1"/>
  <c r="C162" i="18"/>
  <c r="K162" i="18" s="1"/>
  <c r="I152" i="18"/>
  <c r="H152" i="18"/>
  <c r="G152" i="18"/>
  <c r="F152" i="18"/>
  <c r="E152" i="18"/>
  <c r="J152" i="18" s="1"/>
  <c r="D152" i="18"/>
  <c r="I151" i="18"/>
  <c r="H151" i="18"/>
  <c r="G151" i="18"/>
  <c r="F151" i="18"/>
  <c r="E151" i="18"/>
  <c r="J151" i="18" s="1"/>
  <c r="D151" i="18"/>
  <c r="I150" i="18"/>
  <c r="H150" i="18"/>
  <c r="G150" i="18"/>
  <c r="F150" i="18"/>
  <c r="E150" i="18"/>
  <c r="J150" i="18" s="1"/>
  <c r="D150" i="18"/>
  <c r="I149" i="18"/>
  <c r="H149" i="18"/>
  <c r="G149" i="18"/>
  <c r="F149" i="18"/>
  <c r="E149" i="18"/>
  <c r="J149" i="18" s="1"/>
  <c r="D149" i="18"/>
  <c r="I148" i="18"/>
  <c r="H148" i="18"/>
  <c r="G148" i="18"/>
  <c r="F148" i="18"/>
  <c r="E148" i="18"/>
  <c r="J148" i="18" s="1"/>
  <c r="D148" i="18"/>
  <c r="I147" i="18"/>
  <c r="H147" i="18"/>
  <c r="G147" i="18"/>
  <c r="F147" i="18"/>
  <c r="E147" i="18"/>
  <c r="J147" i="18" s="1"/>
  <c r="D147" i="18"/>
  <c r="J146" i="18"/>
  <c r="I146" i="18"/>
  <c r="H146" i="18"/>
  <c r="G146" i="18"/>
  <c r="F146" i="18"/>
  <c r="E146" i="18"/>
  <c r="D146" i="18"/>
  <c r="J145" i="18"/>
  <c r="I145" i="18"/>
  <c r="H145" i="18"/>
  <c r="G145" i="18"/>
  <c r="F145" i="18"/>
  <c r="E145" i="18"/>
  <c r="D145" i="18"/>
  <c r="I144" i="18"/>
  <c r="H144" i="18"/>
  <c r="G144" i="18"/>
  <c r="F144" i="18"/>
  <c r="E144" i="18"/>
  <c r="J144" i="18" s="1"/>
  <c r="D144" i="18"/>
  <c r="I143" i="18"/>
  <c r="H143" i="18"/>
  <c r="G143" i="18"/>
  <c r="F143" i="18"/>
  <c r="E143" i="18"/>
  <c r="J143" i="18" s="1"/>
  <c r="D143" i="18"/>
  <c r="I142" i="18"/>
  <c r="H142" i="18"/>
  <c r="G142" i="18"/>
  <c r="F142" i="18"/>
  <c r="E142" i="18"/>
  <c r="J142" i="18" s="1"/>
  <c r="D142" i="18"/>
  <c r="I141" i="18"/>
  <c r="H141" i="18"/>
  <c r="G141" i="18"/>
  <c r="F141" i="18"/>
  <c r="E141" i="18"/>
  <c r="J141" i="18" s="1"/>
  <c r="D141" i="18"/>
  <c r="I140" i="18"/>
  <c r="H140" i="18"/>
  <c r="G140" i="18"/>
  <c r="F140" i="18"/>
  <c r="E140" i="18"/>
  <c r="J140" i="18" s="1"/>
  <c r="D140" i="18"/>
  <c r="I139" i="18"/>
  <c r="H139" i="18"/>
  <c r="G139" i="18"/>
  <c r="F139" i="18"/>
  <c r="E139" i="18"/>
  <c r="J139" i="18" s="1"/>
  <c r="D139" i="18"/>
  <c r="J138" i="18"/>
  <c r="I138" i="18"/>
  <c r="H138" i="18"/>
  <c r="G138" i="18"/>
  <c r="F138" i="18"/>
  <c r="E138" i="18"/>
  <c r="D138" i="18"/>
  <c r="J137" i="18"/>
  <c r="I137" i="18"/>
  <c r="H137" i="18"/>
  <c r="G137" i="18"/>
  <c r="F137" i="18"/>
  <c r="E137" i="18"/>
  <c r="D137" i="18"/>
  <c r="I136" i="18"/>
  <c r="H136" i="18"/>
  <c r="G136" i="18"/>
  <c r="F136" i="18"/>
  <c r="E136" i="18"/>
  <c r="J136" i="18" s="1"/>
  <c r="D136" i="18"/>
  <c r="I135" i="18"/>
  <c r="H135" i="18"/>
  <c r="G135" i="18"/>
  <c r="F135" i="18"/>
  <c r="E135" i="18"/>
  <c r="J135" i="18" s="1"/>
  <c r="D135" i="18"/>
  <c r="I134" i="18"/>
  <c r="H134" i="18"/>
  <c r="G134" i="18"/>
  <c r="F134" i="18"/>
  <c r="E134" i="18"/>
  <c r="J134" i="18" s="1"/>
  <c r="D134" i="18"/>
  <c r="I133" i="18"/>
  <c r="H133" i="18"/>
  <c r="G133" i="18"/>
  <c r="F133" i="18"/>
  <c r="E133" i="18"/>
  <c r="J133" i="18" s="1"/>
  <c r="D133" i="18"/>
  <c r="I132" i="18"/>
  <c r="H132" i="18"/>
  <c r="G132" i="18"/>
  <c r="F132" i="18"/>
  <c r="D178" i="18" s="1"/>
  <c r="E132" i="18"/>
  <c r="J132" i="18" s="1"/>
  <c r="D132" i="18"/>
  <c r="I126" i="18"/>
  <c r="B126" i="18"/>
  <c r="M125" i="18"/>
  <c r="G125" i="18"/>
  <c r="F125" i="18"/>
  <c r="M124" i="18"/>
  <c r="G124" i="18"/>
  <c r="F124" i="18"/>
  <c r="M123" i="18"/>
  <c r="G123" i="18"/>
  <c r="F123" i="18"/>
  <c r="M122" i="18"/>
  <c r="G122" i="18"/>
  <c r="F122" i="18"/>
  <c r="M121" i="18"/>
  <c r="G121" i="18"/>
  <c r="F121" i="18"/>
  <c r="M120" i="18"/>
  <c r="G120" i="18"/>
  <c r="F120" i="18"/>
  <c r="M119" i="18"/>
  <c r="M126" i="18" s="1"/>
  <c r="D17" i="18" s="1"/>
  <c r="E17" i="18" s="1"/>
  <c r="G119" i="18"/>
  <c r="G126" i="18" s="1"/>
  <c r="F119" i="18"/>
  <c r="F126" i="18" s="1"/>
  <c r="D16" i="18" s="1"/>
  <c r="E16" i="18" s="1"/>
  <c r="J117" i="18"/>
  <c r="C117" i="18"/>
  <c r="T114" i="18"/>
  <c r="P114" i="18"/>
  <c r="I114" i="18"/>
  <c r="B114" i="18"/>
  <c r="U113" i="18"/>
  <c r="T113" i="18"/>
  <c r="N113" i="18"/>
  <c r="M113" i="18"/>
  <c r="G113" i="18"/>
  <c r="F113" i="18"/>
  <c r="U112" i="18"/>
  <c r="T112" i="18"/>
  <c r="N112" i="18"/>
  <c r="M112" i="18"/>
  <c r="G112" i="18"/>
  <c r="F112" i="18"/>
  <c r="U111" i="18"/>
  <c r="T111" i="18"/>
  <c r="N111" i="18"/>
  <c r="M111" i="18"/>
  <c r="G111" i="18"/>
  <c r="F111" i="18"/>
  <c r="U110" i="18"/>
  <c r="T110" i="18"/>
  <c r="N110" i="18"/>
  <c r="M110" i="18"/>
  <c r="G110" i="18"/>
  <c r="F110" i="18"/>
  <c r="U109" i="18"/>
  <c r="T109" i="18"/>
  <c r="N109" i="18"/>
  <c r="M109" i="18"/>
  <c r="G109" i="18"/>
  <c r="F109" i="18"/>
  <c r="U108" i="18"/>
  <c r="T108" i="18"/>
  <c r="N108" i="18"/>
  <c r="M108" i="18"/>
  <c r="G108" i="18"/>
  <c r="F108" i="18"/>
  <c r="U107" i="18"/>
  <c r="T107" i="18"/>
  <c r="N107" i="18"/>
  <c r="M107" i="18"/>
  <c r="G107" i="18"/>
  <c r="F107" i="18"/>
  <c r="U106" i="18"/>
  <c r="T106" i="18"/>
  <c r="M106" i="18"/>
  <c r="F106" i="18"/>
  <c r="U105" i="18"/>
  <c r="T105" i="18"/>
  <c r="N105" i="18"/>
  <c r="M105" i="18"/>
  <c r="G105" i="18"/>
  <c r="F105" i="18"/>
  <c r="U104" i="18"/>
  <c r="T104" i="18"/>
  <c r="N104" i="18"/>
  <c r="M104" i="18"/>
  <c r="G104" i="18"/>
  <c r="F104" i="18"/>
  <c r="U103" i="18"/>
  <c r="U114" i="18" s="1"/>
  <c r="E23" i="18" s="1"/>
  <c r="G23" i="18" s="1"/>
  <c r="T103" i="18"/>
  <c r="N103" i="18"/>
  <c r="N114" i="18" s="1"/>
  <c r="E22" i="18" s="1"/>
  <c r="G22" i="18" s="1"/>
  <c r="M103" i="18"/>
  <c r="M114" i="18" s="1"/>
  <c r="D14" i="18" s="1"/>
  <c r="E14" i="18" s="1"/>
  <c r="G103" i="18"/>
  <c r="G114" i="18" s="1"/>
  <c r="F103" i="18"/>
  <c r="F114" i="18" s="1"/>
  <c r="D13" i="18" s="1"/>
  <c r="E13" i="18" s="1"/>
  <c r="Q101" i="18"/>
  <c r="J101" i="18"/>
  <c r="C101" i="18"/>
  <c r="I98" i="18"/>
  <c r="B98" i="18"/>
  <c r="M97" i="18"/>
  <c r="F97" i="18"/>
  <c r="M96" i="18"/>
  <c r="F96" i="18"/>
  <c r="M95" i="18"/>
  <c r="F95" i="18"/>
  <c r="M94" i="18"/>
  <c r="F94" i="18"/>
  <c r="M93" i="18"/>
  <c r="F93" i="18"/>
  <c r="M92" i="18"/>
  <c r="F92" i="18"/>
  <c r="M91" i="18"/>
  <c r="M98" i="18" s="1"/>
  <c r="D18" i="18" s="1"/>
  <c r="E18" i="18" s="1"/>
  <c r="F91" i="18"/>
  <c r="F98" i="18" s="1"/>
  <c r="D19" i="18" s="1"/>
  <c r="E19" i="18" s="1"/>
  <c r="J89" i="18"/>
  <c r="C89" i="18"/>
  <c r="B85" i="18"/>
  <c r="J47" i="18" s="1"/>
  <c r="L47" i="18" s="1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85" i="18" s="1"/>
  <c r="D12" i="18" s="1"/>
  <c r="E12" i="18" s="1"/>
  <c r="C68" i="18"/>
  <c r="P65" i="18"/>
  <c r="I65" i="18"/>
  <c r="B65" i="18"/>
  <c r="U64" i="18"/>
  <c r="N64" i="18"/>
  <c r="G64" i="18"/>
  <c r="U63" i="18"/>
  <c r="N63" i="18"/>
  <c r="G63" i="18"/>
  <c r="U62" i="18"/>
  <c r="N62" i="18"/>
  <c r="G62" i="18"/>
  <c r="U61" i="18"/>
  <c r="N61" i="18"/>
  <c r="G61" i="18"/>
  <c r="U60" i="18"/>
  <c r="N60" i="18"/>
  <c r="G60" i="18"/>
  <c r="U59" i="18"/>
  <c r="N59" i="18"/>
  <c r="G59" i="18"/>
  <c r="U58" i="18"/>
  <c r="N58" i="18"/>
  <c r="G58" i="18"/>
  <c r="U57" i="18"/>
  <c r="N57" i="18"/>
  <c r="G57" i="18"/>
  <c r="U56" i="18"/>
  <c r="N56" i="18"/>
  <c r="G56" i="18"/>
  <c r="U55" i="18"/>
  <c r="N55" i="18"/>
  <c r="G55" i="18"/>
  <c r="U54" i="18"/>
  <c r="N54" i="18"/>
  <c r="G54" i="18"/>
  <c r="U53" i="18"/>
  <c r="U65" i="18" s="1"/>
  <c r="D11" i="18" s="1"/>
  <c r="E11" i="18" s="1"/>
  <c r="N53" i="18"/>
  <c r="G53" i="18"/>
  <c r="U52" i="18"/>
  <c r="N52" i="18"/>
  <c r="N65" i="18" s="1"/>
  <c r="D10" i="18" s="1"/>
  <c r="E10" i="18" s="1"/>
  <c r="G52" i="18"/>
  <c r="G65" i="18" s="1"/>
  <c r="D9" i="18" s="1"/>
  <c r="Q50" i="18"/>
  <c r="J50" i="18"/>
  <c r="C50" i="18"/>
  <c r="K47" i="18"/>
  <c r="D45" i="18"/>
  <c r="F40" i="18"/>
  <c r="G36" i="18"/>
  <c r="G35" i="18"/>
  <c r="G34" i="18"/>
  <c r="G33" i="18"/>
  <c r="G32" i="18"/>
  <c r="G31" i="18"/>
  <c r="G30" i="18"/>
  <c r="G29" i="18"/>
  <c r="G28" i="18"/>
  <c r="G27" i="18"/>
  <c r="G26" i="18"/>
  <c r="F25" i="18"/>
  <c r="G25" i="18" s="1"/>
  <c r="Q24" i="18"/>
  <c r="G24" i="18"/>
  <c r="Q23" i="18"/>
  <c r="Q22" i="18"/>
  <c r="Q21" i="18"/>
  <c r="G21" i="18"/>
  <c r="Q20" i="18"/>
  <c r="G20" i="18"/>
  <c r="Q19" i="18"/>
  <c r="Q18" i="18"/>
  <c r="D15" i="18"/>
  <c r="E15" i="18" s="1"/>
  <c r="Q14" i="18"/>
  <c r="Q13" i="18"/>
  <c r="Q12" i="18"/>
  <c r="F12" i="18"/>
  <c r="Q11" i="18"/>
  <c r="F11" i="18"/>
  <c r="F10" i="18"/>
  <c r="F9" i="18"/>
  <c r="F4" i="18"/>
  <c r="E4" i="18"/>
  <c r="D4" i="18"/>
  <c r="E38" i="18" s="1"/>
  <c r="G38" i="18" s="1"/>
  <c r="G168" i="17"/>
  <c r="N168" i="17" s="1"/>
  <c r="D167" i="17"/>
  <c r="I167" i="17" s="1"/>
  <c r="P167" i="17" s="1"/>
  <c r="C167" i="17"/>
  <c r="H167" i="17" s="1"/>
  <c r="O167" i="17" s="1"/>
  <c r="J166" i="17"/>
  <c r="Q166" i="17" s="1"/>
  <c r="H166" i="17"/>
  <c r="O166" i="17" s="1"/>
  <c r="D166" i="17"/>
  <c r="I166" i="17" s="1"/>
  <c r="P166" i="17" s="1"/>
  <c r="C166" i="17"/>
  <c r="K166" i="17" s="1"/>
  <c r="R166" i="17" s="1"/>
  <c r="J165" i="17"/>
  <c r="Q165" i="17" s="1"/>
  <c r="D165" i="17"/>
  <c r="I165" i="17" s="1"/>
  <c r="P165" i="17" s="1"/>
  <c r="C165" i="17"/>
  <c r="K165" i="17" s="1"/>
  <c r="R165" i="17" s="1"/>
  <c r="O164" i="17"/>
  <c r="H164" i="17"/>
  <c r="D164" i="17"/>
  <c r="C164" i="17"/>
  <c r="K164" i="17" s="1"/>
  <c r="R164" i="17" s="1"/>
  <c r="D163" i="17"/>
  <c r="I163" i="17" s="1"/>
  <c r="P163" i="17" s="1"/>
  <c r="C163" i="17"/>
  <c r="H163" i="17" s="1"/>
  <c r="O163" i="17" s="1"/>
  <c r="J162" i="17"/>
  <c r="H162" i="17"/>
  <c r="D162" i="17"/>
  <c r="I162" i="17" s="1"/>
  <c r="C162" i="17"/>
  <c r="K162" i="17" s="1"/>
  <c r="I152" i="17"/>
  <c r="H152" i="17"/>
  <c r="G152" i="17"/>
  <c r="F152" i="17"/>
  <c r="E152" i="17"/>
  <c r="J152" i="17" s="1"/>
  <c r="D152" i="17"/>
  <c r="I151" i="17"/>
  <c r="H151" i="17"/>
  <c r="G151" i="17"/>
  <c r="F151" i="17"/>
  <c r="E151" i="17"/>
  <c r="J151" i="17" s="1"/>
  <c r="D151" i="17"/>
  <c r="J150" i="17"/>
  <c r="I150" i="17"/>
  <c r="H150" i="17"/>
  <c r="G150" i="17"/>
  <c r="F150" i="17"/>
  <c r="E150" i="17"/>
  <c r="D150" i="17"/>
  <c r="I149" i="17"/>
  <c r="H149" i="17"/>
  <c r="G149" i="17"/>
  <c r="F149" i="17"/>
  <c r="E149" i="17"/>
  <c r="J149" i="17" s="1"/>
  <c r="D149" i="17"/>
  <c r="I148" i="17"/>
  <c r="H148" i="17"/>
  <c r="G148" i="17"/>
  <c r="F148" i="17"/>
  <c r="E148" i="17"/>
  <c r="J148" i="17" s="1"/>
  <c r="D148" i="17"/>
  <c r="J147" i="17"/>
  <c r="I147" i="17"/>
  <c r="H147" i="17"/>
  <c r="G147" i="17"/>
  <c r="F147" i="17"/>
  <c r="E147" i="17"/>
  <c r="D147" i="17"/>
  <c r="J146" i="17"/>
  <c r="I146" i="17"/>
  <c r="H146" i="17"/>
  <c r="G146" i="17"/>
  <c r="F146" i="17"/>
  <c r="E146" i="17"/>
  <c r="D146" i="17"/>
  <c r="I145" i="17"/>
  <c r="H145" i="17"/>
  <c r="G145" i="17"/>
  <c r="F145" i="17"/>
  <c r="E145" i="17"/>
  <c r="J145" i="17" s="1"/>
  <c r="D145" i="17"/>
  <c r="I144" i="17"/>
  <c r="H144" i="17"/>
  <c r="G144" i="17"/>
  <c r="F144" i="17"/>
  <c r="E144" i="17"/>
  <c r="J144" i="17" s="1"/>
  <c r="D144" i="17"/>
  <c r="I143" i="17"/>
  <c r="H143" i="17"/>
  <c r="G143" i="17"/>
  <c r="F143" i="17"/>
  <c r="E143" i="17"/>
  <c r="J143" i="17" s="1"/>
  <c r="D143" i="17"/>
  <c r="J142" i="17"/>
  <c r="I142" i="17"/>
  <c r="H142" i="17"/>
  <c r="G142" i="17"/>
  <c r="F142" i="17"/>
  <c r="E142" i="17"/>
  <c r="D142" i="17"/>
  <c r="I141" i="17"/>
  <c r="H141" i="17"/>
  <c r="G141" i="17"/>
  <c r="F141" i="17"/>
  <c r="E141" i="17"/>
  <c r="J141" i="17" s="1"/>
  <c r="D141" i="17"/>
  <c r="I140" i="17"/>
  <c r="H140" i="17"/>
  <c r="G140" i="17"/>
  <c r="F140" i="17"/>
  <c r="E140" i="17"/>
  <c r="J140" i="17" s="1"/>
  <c r="D140" i="17"/>
  <c r="J139" i="17"/>
  <c r="I139" i="17"/>
  <c r="H139" i="17"/>
  <c r="G139" i="17"/>
  <c r="F139" i="17"/>
  <c r="E139" i="17"/>
  <c r="D139" i="17"/>
  <c r="J138" i="17"/>
  <c r="I138" i="17"/>
  <c r="H138" i="17"/>
  <c r="G138" i="17"/>
  <c r="F138" i="17"/>
  <c r="E138" i="17"/>
  <c r="D138" i="17"/>
  <c r="I137" i="17"/>
  <c r="H137" i="17"/>
  <c r="G137" i="17"/>
  <c r="F137" i="17"/>
  <c r="E137" i="17"/>
  <c r="J137" i="17" s="1"/>
  <c r="D137" i="17"/>
  <c r="I136" i="17"/>
  <c r="H136" i="17"/>
  <c r="G136" i="17"/>
  <c r="F136" i="17"/>
  <c r="E136" i="17"/>
  <c r="J136" i="17" s="1"/>
  <c r="D136" i="17"/>
  <c r="I135" i="17"/>
  <c r="H135" i="17"/>
  <c r="G135" i="17"/>
  <c r="F135" i="17"/>
  <c r="E135" i="17"/>
  <c r="J135" i="17" s="1"/>
  <c r="D135" i="17"/>
  <c r="J134" i="17"/>
  <c r="I134" i="17"/>
  <c r="H134" i="17"/>
  <c r="G134" i="17"/>
  <c r="F134" i="17"/>
  <c r="E134" i="17"/>
  <c r="D134" i="17"/>
  <c r="I133" i="17"/>
  <c r="H133" i="17"/>
  <c r="G133" i="17"/>
  <c r="F133" i="17"/>
  <c r="E133" i="17"/>
  <c r="J133" i="17" s="1"/>
  <c r="D133" i="17"/>
  <c r="J132" i="17"/>
  <c r="I132" i="17"/>
  <c r="H132" i="17"/>
  <c r="G132" i="17"/>
  <c r="F132" i="17"/>
  <c r="D178" i="17" s="1"/>
  <c r="E132" i="17"/>
  <c r="D132" i="17"/>
  <c r="I126" i="17"/>
  <c r="B126" i="17"/>
  <c r="M125" i="17"/>
  <c r="G125" i="17"/>
  <c r="F125" i="17"/>
  <c r="M124" i="17"/>
  <c r="G124" i="17"/>
  <c r="F124" i="17"/>
  <c r="M123" i="17"/>
  <c r="G123" i="17"/>
  <c r="F123" i="17"/>
  <c r="M122" i="17"/>
  <c r="G122" i="17"/>
  <c r="F122" i="17"/>
  <c r="M121" i="17"/>
  <c r="G121" i="17"/>
  <c r="F121" i="17"/>
  <c r="F126" i="17" s="1"/>
  <c r="D16" i="17" s="1"/>
  <c r="E16" i="17" s="1"/>
  <c r="M120" i="17"/>
  <c r="G120" i="17"/>
  <c r="F120" i="17"/>
  <c r="M119" i="17"/>
  <c r="M126" i="17" s="1"/>
  <c r="D17" i="17" s="1"/>
  <c r="E17" i="17" s="1"/>
  <c r="G119" i="17"/>
  <c r="G126" i="17" s="1"/>
  <c r="F119" i="17"/>
  <c r="J117" i="17"/>
  <c r="C117" i="17"/>
  <c r="P114" i="17"/>
  <c r="I114" i="17"/>
  <c r="F114" i="17"/>
  <c r="B114" i="17"/>
  <c r="U113" i="17"/>
  <c r="T113" i="17"/>
  <c r="N113" i="17"/>
  <c r="M113" i="17"/>
  <c r="G113" i="17"/>
  <c r="F113" i="17"/>
  <c r="U112" i="17"/>
  <c r="T112" i="17"/>
  <c r="N112" i="17"/>
  <c r="M112" i="17"/>
  <c r="G112" i="17"/>
  <c r="F112" i="17"/>
  <c r="U111" i="17"/>
  <c r="T111" i="17"/>
  <c r="N111" i="17"/>
  <c r="M111" i="17"/>
  <c r="G111" i="17"/>
  <c r="F111" i="17"/>
  <c r="U110" i="17"/>
  <c r="T110" i="17"/>
  <c r="N110" i="17"/>
  <c r="M110" i="17"/>
  <c r="G110" i="17"/>
  <c r="F110" i="17"/>
  <c r="U109" i="17"/>
  <c r="T109" i="17"/>
  <c r="N109" i="17"/>
  <c r="M109" i="17"/>
  <c r="G109" i="17"/>
  <c r="F109" i="17"/>
  <c r="U108" i="17"/>
  <c r="T108" i="17"/>
  <c r="N108" i="17"/>
  <c r="M108" i="17"/>
  <c r="G108" i="17"/>
  <c r="F108" i="17"/>
  <c r="U107" i="17"/>
  <c r="T107" i="17"/>
  <c r="N107" i="17"/>
  <c r="M107" i="17"/>
  <c r="G107" i="17"/>
  <c r="F107" i="17"/>
  <c r="U106" i="17"/>
  <c r="T106" i="17"/>
  <c r="N106" i="17"/>
  <c r="M106" i="17"/>
  <c r="G106" i="17"/>
  <c r="F106" i="17"/>
  <c r="U105" i="17"/>
  <c r="T105" i="17"/>
  <c r="N105" i="17"/>
  <c r="N114" i="17" s="1"/>
  <c r="E22" i="17" s="1"/>
  <c r="G22" i="17" s="1"/>
  <c r="M105" i="17"/>
  <c r="G105" i="17"/>
  <c r="F105" i="17"/>
  <c r="U104" i="17"/>
  <c r="T104" i="17"/>
  <c r="N104" i="17"/>
  <c r="M104" i="17"/>
  <c r="G104" i="17"/>
  <c r="F104" i="17"/>
  <c r="U103" i="17"/>
  <c r="U114" i="17" s="1"/>
  <c r="E23" i="17" s="1"/>
  <c r="G23" i="17" s="1"/>
  <c r="T103" i="17"/>
  <c r="T114" i="17" s="1"/>
  <c r="D15" i="17" s="1"/>
  <c r="E15" i="17" s="1"/>
  <c r="N103" i="17"/>
  <c r="M103" i="17"/>
  <c r="M114" i="17" s="1"/>
  <c r="D14" i="17" s="1"/>
  <c r="E14" i="17" s="1"/>
  <c r="G103" i="17"/>
  <c r="G114" i="17" s="1"/>
  <c r="F103" i="17"/>
  <c r="Q101" i="17"/>
  <c r="J101" i="17"/>
  <c r="C101" i="17"/>
  <c r="I98" i="17"/>
  <c r="K47" i="17" s="1"/>
  <c r="B98" i="17"/>
  <c r="M97" i="17"/>
  <c r="F97" i="17"/>
  <c r="M96" i="17"/>
  <c r="F96" i="17"/>
  <c r="M95" i="17"/>
  <c r="F95" i="17"/>
  <c r="M94" i="17"/>
  <c r="F94" i="17"/>
  <c r="M93" i="17"/>
  <c r="F93" i="17"/>
  <c r="M92" i="17"/>
  <c r="F92" i="17"/>
  <c r="M91" i="17"/>
  <c r="M98" i="17" s="1"/>
  <c r="D18" i="17" s="1"/>
  <c r="E18" i="17" s="1"/>
  <c r="F91" i="17"/>
  <c r="F98" i="17" s="1"/>
  <c r="D19" i="17" s="1"/>
  <c r="E19" i="17" s="1"/>
  <c r="J89" i="17"/>
  <c r="C89" i="17"/>
  <c r="B85" i="17"/>
  <c r="J47" i="17" s="1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85" i="17" s="1"/>
  <c r="D12" i="17" s="1"/>
  <c r="E12" i="17" s="1"/>
  <c r="C68" i="17"/>
  <c r="P65" i="17"/>
  <c r="I65" i="17"/>
  <c r="B65" i="17"/>
  <c r="U64" i="17"/>
  <c r="N64" i="17"/>
  <c r="G64" i="17"/>
  <c r="U63" i="17"/>
  <c r="N63" i="17"/>
  <c r="G63" i="17"/>
  <c r="U62" i="17"/>
  <c r="N62" i="17"/>
  <c r="G62" i="17"/>
  <c r="U61" i="17"/>
  <c r="N61" i="17"/>
  <c r="G61" i="17"/>
  <c r="U60" i="17"/>
  <c r="N60" i="17"/>
  <c r="G60" i="17"/>
  <c r="U59" i="17"/>
  <c r="N59" i="17"/>
  <c r="G59" i="17"/>
  <c r="U58" i="17"/>
  <c r="N58" i="17"/>
  <c r="G58" i="17"/>
  <c r="U57" i="17"/>
  <c r="N57" i="17"/>
  <c r="G57" i="17"/>
  <c r="U56" i="17"/>
  <c r="N56" i="17"/>
  <c r="G56" i="17"/>
  <c r="U55" i="17"/>
  <c r="N55" i="17"/>
  <c r="G55" i="17"/>
  <c r="U54" i="17"/>
  <c r="N54" i="17"/>
  <c r="G54" i="17"/>
  <c r="U53" i="17"/>
  <c r="U65" i="17" s="1"/>
  <c r="D11" i="17" s="1"/>
  <c r="E11" i="17" s="1"/>
  <c r="N53" i="17"/>
  <c r="G53" i="17"/>
  <c r="U52" i="17"/>
  <c r="N52" i="17"/>
  <c r="N65" i="17" s="1"/>
  <c r="D10" i="17" s="1"/>
  <c r="E10" i="17" s="1"/>
  <c r="G52" i="17"/>
  <c r="G65" i="17" s="1"/>
  <c r="D9" i="17" s="1"/>
  <c r="Q50" i="17"/>
  <c r="J50" i="17"/>
  <c r="C50" i="17"/>
  <c r="D45" i="17"/>
  <c r="F40" i="17"/>
  <c r="G36" i="17"/>
  <c r="G35" i="17"/>
  <c r="G34" i="17"/>
  <c r="G33" i="17"/>
  <c r="G32" i="17"/>
  <c r="G31" i="17"/>
  <c r="G30" i="17"/>
  <c r="G29" i="17"/>
  <c r="G28" i="17"/>
  <c r="G27" i="17"/>
  <c r="G26" i="17"/>
  <c r="F25" i="17"/>
  <c r="G25" i="17" s="1"/>
  <c r="Q24" i="17"/>
  <c r="G24" i="17"/>
  <c r="Q23" i="17"/>
  <c r="Q22" i="17"/>
  <c r="Q21" i="17"/>
  <c r="G21" i="17"/>
  <c r="Q20" i="17"/>
  <c r="G20" i="17"/>
  <c r="Q19" i="17"/>
  <c r="Q18" i="17"/>
  <c r="Q14" i="17"/>
  <c r="Q13" i="17"/>
  <c r="D13" i="17"/>
  <c r="E13" i="17" s="1"/>
  <c r="Q12" i="17"/>
  <c r="F12" i="17"/>
  <c r="Q11" i="17"/>
  <c r="F11" i="17"/>
  <c r="F10" i="17"/>
  <c r="F9" i="17"/>
  <c r="F4" i="17"/>
  <c r="E4" i="17"/>
  <c r="E38" i="17" s="1"/>
  <c r="G38" i="17" s="1"/>
  <c r="P2" i="17"/>
  <c r="P167" i="16"/>
  <c r="K167" i="16"/>
  <c r="R167" i="16" s="1"/>
  <c r="J167" i="16"/>
  <c r="Q167" i="16" s="1"/>
  <c r="I167" i="16"/>
  <c r="H167" i="16"/>
  <c r="O167" i="16" s="1"/>
  <c r="D167" i="16"/>
  <c r="C167" i="16"/>
  <c r="R166" i="16"/>
  <c r="K166" i="16"/>
  <c r="J166" i="16"/>
  <c r="Q166" i="16" s="1"/>
  <c r="D166" i="16"/>
  <c r="I166" i="16" s="1"/>
  <c r="P166" i="16" s="1"/>
  <c r="C166" i="16"/>
  <c r="R165" i="16"/>
  <c r="K165" i="16"/>
  <c r="I165" i="16"/>
  <c r="P165" i="16" s="1"/>
  <c r="D165" i="16"/>
  <c r="H165" i="16" s="1"/>
  <c r="O165" i="16" s="1"/>
  <c r="C165" i="16"/>
  <c r="J165" i="16" s="1"/>
  <c r="Q165" i="16" s="1"/>
  <c r="K164" i="16"/>
  <c r="R164" i="16" s="1"/>
  <c r="D164" i="16"/>
  <c r="I164" i="16" s="1"/>
  <c r="P164" i="16" s="1"/>
  <c r="C164" i="16"/>
  <c r="J164" i="16" s="1"/>
  <c r="Q164" i="16" s="1"/>
  <c r="P163" i="16"/>
  <c r="K163" i="16"/>
  <c r="R163" i="16" s="1"/>
  <c r="J163" i="16"/>
  <c r="Q163" i="16" s="1"/>
  <c r="I163" i="16"/>
  <c r="H163" i="16"/>
  <c r="O163" i="16" s="1"/>
  <c r="D163" i="16"/>
  <c r="C163" i="16"/>
  <c r="P162" i="16"/>
  <c r="I162" i="16"/>
  <c r="I168" i="16" s="1"/>
  <c r="D162" i="16"/>
  <c r="H162" i="16" s="1"/>
  <c r="C162" i="16"/>
  <c r="K162" i="16" s="1"/>
  <c r="J152" i="16"/>
  <c r="I152" i="16"/>
  <c r="H152" i="16"/>
  <c r="G152" i="16"/>
  <c r="F152" i="16"/>
  <c r="E152" i="16"/>
  <c r="D152" i="16"/>
  <c r="J151" i="16"/>
  <c r="I151" i="16"/>
  <c r="H151" i="16"/>
  <c r="G151" i="16"/>
  <c r="F151" i="16"/>
  <c r="E151" i="16"/>
  <c r="D151" i="16"/>
  <c r="I150" i="16"/>
  <c r="H150" i="16"/>
  <c r="G150" i="16"/>
  <c r="F150" i="16"/>
  <c r="E150" i="16"/>
  <c r="J150" i="16" s="1"/>
  <c r="D150" i="16"/>
  <c r="J149" i="16"/>
  <c r="I149" i="16"/>
  <c r="H149" i="16"/>
  <c r="G149" i="16"/>
  <c r="F149" i="16"/>
  <c r="E149" i="16"/>
  <c r="D149" i="16"/>
  <c r="I148" i="16"/>
  <c r="H148" i="16"/>
  <c r="G148" i="16"/>
  <c r="F148" i="16"/>
  <c r="E148" i="16"/>
  <c r="J148" i="16" s="1"/>
  <c r="D148" i="16"/>
  <c r="J147" i="16"/>
  <c r="I147" i="16"/>
  <c r="H147" i="16"/>
  <c r="G147" i="16"/>
  <c r="F147" i="16"/>
  <c r="E147" i="16"/>
  <c r="D147" i="16"/>
  <c r="I146" i="16"/>
  <c r="H146" i="16"/>
  <c r="G146" i="16"/>
  <c r="F146" i="16"/>
  <c r="E146" i="16"/>
  <c r="J146" i="16" s="1"/>
  <c r="D146" i="16"/>
  <c r="J145" i="16"/>
  <c r="I145" i="16"/>
  <c r="H145" i="16"/>
  <c r="G145" i="16"/>
  <c r="F145" i="16"/>
  <c r="E145" i="16"/>
  <c r="D145" i="16"/>
  <c r="J144" i="16"/>
  <c r="I144" i="16"/>
  <c r="H144" i="16"/>
  <c r="G144" i="16"/>
  <c r="F144" i="16"/>
  <c r="E144" i="16"/>
  <c r="D144" i="16"/>
  <c r="J143" i="16"/>
  <c r="I143" i="16"/>
  <c r="H143" i="16"/>
  <c r="G143" i="16"/>
  <c r="F143" i="16"/>
  <c r="E143" i="16"/>
  <c r="D143" i="16"/>
  <c r="I142" i="16"/>
  <c r="H142" i="16"/>
  <c r="G142" i="16"/>
  <c r="F142" i="16"/>
  <c r="E142" i="16"/>
  <c r="J142" i="16" s="1"/>
  <c r="D142" i="16"/>
  <c r="J141" i="16"/>
  <c r="I141" i="16"/>
  <c r="H141" i="16"/>
  <c r="G141" i="16"/>
  <c r="F141" i="16"/>
  <c r="E141" i="16"/>
  <c r="D141" i="16"/>
  <c r="J140" i="16"/>
  <c r="I140" i="16"/>
  <c r="H140" i="16"/>
  <c r="G140" i="16"/>
  <c r="F140" i="16"/>
  <c r="E140" i="16"/>
  <c r="D140" i="16"/>
  <c r="J139" i="16"/>
  <c r="I139" i="16"/>
  <c r="H139" i="16"/>
  <c r="G139" i="16"/>
  <c r="F139" i="16"/>
  <c r="E139" i="16"/>
  <c r="D139" i="16"/>
  <c r="I138" i="16"/>
  <c r="H138" i="16"/>
  <c r="G138" i="16"/>
  <c r="F138" i="16"/>
  <c r="E138" i="16"/>
  <c r="J138" i="16" s="1"/>
  <c r="D138" i="16"/>
  <c r="I137" i="16"/>
  <c r="H137" i="16"/>
  <c r="G137" i="16"/>
  <c r="F137" i="16"/>
  <c r="E137" i="16"/>
  <c r="J137" i="16" s="1"/>
  <c r="D137" i="16"/>
  <c r="J136" i="16"/>
  <c r="I136" i="16"/>
  <c r="H136" i="16"/>
  <c r="G136" i="16"/>
  <c r="F136" i="16"/>
  <c r="E136" i="16"/>
  <c r="D136" i="16"/>
  <c r="J135" i="16"/>
  <c r="I135" i="16"/>
  <c r="H135" i="16"/>
  <c r="G135" i="16"/>
  <c r="F135" i="16"/>
  <c r="E135" i="16"/>
  <c r="D135" i="16"/>
  <c r="I134" i="16"/>
  <c r="H134" i="16"/>
  <c r="G134" i="16"/>
  <c r="F134" i="16"/>
  <c r="E134" i="16"/>
  <c r="J134" i="16" s="1"/>
  <c r="D134" i="16"/>
  <c r="J133" i="16"/>
  <c r="I133" i="16"/>
  <c r="H133" i="16"/>
  <c r="G133" i="16"/>
  <c r="F133" i="16"/>
  <c r="E133" i="16"/>
  <c r="D133" i="16"/>
  <c r="J132" i="16"/>
  <c r="I132" i="16"/>
  <c r="H132" i="16"/>
  <c r="G132" i="16"/>
  <c r="F132" i="16"/>
  <c r="D177" i="16" s="1"/>
  <c r="E132" i="16"/>
  <c r="D132" i="16"/>
  <c r="I126" i="16"/>
  <c r="B126" i="16"/>
  <c r="M125" i="16"/>
  <c r="G125" i="16"/>
  <c r="F125" i="16"/>
  <c r="M124" i="16"/>
  <c r="M126" i="16" s="1"/>
  <c r="D17" i="16" s="1"/>
  <c r="E17" i="16" s="1"/>
  <c r="G124" i="16"/>
  <c r="F124" i="16"/>
  <c r="M123" i="16"/>
  <c r="G123" i="16"/>
  <c r="F123" i="16"/>
  <c r="M122" i="16"/>
  <c r="G122" i="16"/>
  <c r="F122" i="16"/>
  <c r="M121" i="16"/>
  <c r="G121" i="16"/>
  <c r="F121" i="16"/>
  <c r="M120" i="16"/>
  <c r="G120" i="16"/>
  <c r="F120" i="16"/>
  <c r="M119" i="16"/>
  <c r="G119" i="16"/>
  <c r="G126" i="16" s="1"/>
  <c r="F119" i="16"/>
  <c r="J117" i="16"/>
  <c r="C117" i="16"/>
  <c r="U114" i="16"/>
  <c r="E23" i="16" s="1"/>
  <c r="P114" i="16"/>
  <c r="M114" i="16"/>
  <c r="D14" i="16" s="1"/>
  <c r="E14" i="16" s="1"/>
  <c r="H14" i="16" s="1"/>
  <c r="I114" i="16"/>
  <c r="B114" i="16"/>
  <c r="U113" i="16"/>
  <c r="T113" i="16"/>
  <c r="N113" i="16"/>
  <c r="M113" i="16"/>
  <c r="G113" i="16"/>
  <c r="F113" i="16"/>
  <c r="U112" i="16"/>
  <c r="T112" i="16"/>
  <c r="N112" i="16"/>
  <c r="M112" i="16"/>
  <c r="G112" i="16"/>
  <c r="F112" i="16"/>
  <c r="U111" i="16"/>
  <c r="T111" i="16"/>
  <c r="N111" i="16"/>
  <c r="M111" i="16"/>
  <c r="G111" i="16"/>
  <c r="F111" i="16"/>
  <c r="U110" i="16"/>
  <c r="T110" i="16"/>
  <c r="N110" i="16"/>
  <c r="M110" i="16"/>
  <c r="G110" i="16"/>
  <c r="F110" i="16"/>
  <c r="U109" i="16"/>
  <c r="T109" i="16"/>
  <c r="N109" i="16"/>
  <c r="M109" i="16"/>
  <c r="G109" i="16"/>
  <c r="F109" i="16"/>
  <c r="U108" i="16"/>
  <c r="T108" i="16"/>
  <c r="N108" i="16"/>
  <c r="M108" i="16"/>
  <c r="G108" i="16"/>
  <c r="F108" i="16"/>
  <c r="U107" i="16"/>
  <c r="T107" i="16"/>
  <c r="N107" i="16"/>
  <c r="M107" i="16"/>
  <c r="G107" i="16"/>
  <c r="F107" i="16"/>
  <c r="U106" i="16"/>
  <c r="T106" i="16"/>
  <c r="N106" i="16"/>
  <c r="M106" i="16"/>
  <c r="G106" i="16"/>
  <c r="F106" i="16"/>
  <c r="U105" i="16"/>
  <c r="T105" i="16"/>
  <c r="N105" i="16"/>
  <c r="M105" i="16"/>
  <c r="G105" i="16"/>
  <c r="F105" i="16"/>
  <c r="U104" i="16"/>
  <c r="T104" i="16"/>
  <c r="T114" i="16" s="1"/>
  <c r="N104" i="16"/>
  <c r="M104" i="16"/>
  <c r="G104" i="16"/>
  <c r="F104" i="16"/>
  <c r="U103" i="16"/>
  <c r="T103" i="16"/>
  <c r="N103" i="16"/>
  <c r="N114" i="16" s="1"/>
  <c r="E22" i="16" s="1"/>
  <c r="G22" i="16" s="1"/>
  <c r="M103" i="16"/>
  <c r="G103" i="16"/>
  <c r="G114" i="16" s="1"/>
  <c r="F103" i="16"/>
  <c r="Q101" i="16"/>
  <c r="J101" i="16"/>
  <c r="C101" i="16"/>
  <c r="I98" i="16"/>
  <c r="F98" i="16"/>
  <c r="D19" i="16" s="1"/>
  <c r="E19" i="16" s="1"/>
  <c r="B98" i="16"/>
  <c r="K47" i="16" s="1"/>
  <c r="M97" i="16"/>
  <c r="F97" i="16"/>
  <c r="M96" i="16"/>
  <c r="F96" i="16"/>
  <c r="M95" i="16"/>
  <c r="F95" i="16"/>
  <c r="M94" i="16"/>
  <c r="F94" i="16"/>
  <c r="M93" i="16"/>
  <c r="F93" i="16"/>
  <c r="M92" i="16"/>
  <c r="F92" i="16"/>
  <c r="M91" i="16"/>
  <c r="F91" i="16"/>
  <c r="J89" i="16"/>
  <c r="C89" i="16"/>
  <c r="B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C68" i="16"/>
  <c r="U65" i="16"/>
  <c r="D11" i="16" s="1"/>
  <c r="E11" i="16" s="1"/>
  <c r="P65" i="16"/>
  <c r="I65" i="16"/>
  <c r="B65" i="16"/>
  <c r="J47" i="16" s="1"/>
  <c r="L47" i="16" s="1"/>
  <c r="U64" i="16"/>
  <c r="N64" i="16"/>
  <c r="G64" i="16"/>
  <c r="U63" i="16"/>
  <c r="N63" i="16"/>
  <c r="G63" i="16"/>
  <c r="U62" i="16"/>
  <c r="N62" i="16"/>
  <c r="G62" i="16"/>
  <c r="U61" i="16"/>
  <c r="N61" i="16"/>
  <c r="G61" i="16"/>
  <c r="U60" i="16"/>
  <c r="N60" i="16"/>
  <c r="G60" i="16"/>
  <c r="U59" i="16"/>
  <c r="N59" i="16"/>
  <c r="G59" i="16"/>
  <c r="U58" i="16"/>
  <c r="N58" i="16"/>
  <c r="G58" i="16"/>
  <c r="U57" i="16"/>
  <c r="N57" i="16"/>
  <c r="G57" i="16"/>
  <c r="U56" i="16"/>
  <c r="N56" i="16"/>
  <c r="G56" i="16"/>
  <c r="U55" i="16"/>
  <c r="N55" i="16"/>
  <c r="G55" i="16"/>
  <c r="U54" i="16"/>
  <c r="N54" i="16"/>
  <c r="G54" i="16"/>
  <c r="U53" i="16"/>
  <c r="N53" i="16"/>
  <c r="G53" i="16"/>
  <c r="U52" i="16"/>
  <c r="N52" i="16"/>
  <c r="N65" i="16" s="1"/>
  <c r="D10" i="16" s="1"/>
  <c r="G52" i="16"/>
  <c r="G65" i="16" s="1"/>
  <c r="D9" i="16" s="1"/>
  <c r="Q50" i="16"/>
  <c r="J50" i="16"/>
  <c r="C50" i="16"/>
  <c r="D45" i="16"/>
  <c r="F40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F25" i="16"/>
  <c r="Q24" i="16"/>
  <c r="G24" i="16"/>
  <c r="Q23" i="16"/>
  <c r="G23" i="16"/>
  <c r="Q22" i="16"/>
  <c r="Q21" i="16"/>
  <c r="G21" i="16"/>
  <c r="Q20" i="16"/>
  <c r="G20" i="16"/>
  <c r="R19" i="16"/>
  <c r="Q19" i="16"/>
  <c r="Q18" i="16"/>
  <c r="D15" i="16"/>
  <c r="E15" i="16" s="1"/>
  <c r="Q14" i="16"/>
  <c r="G14" i="16"/>
  <c r="Q13" i="16"/>
  <c r="Q12" i="16"/>
  <c r="F12" i="16"/>
  <c r="Q11" i="16"/>
  <c r="F11" i="16"/>
  <c r="F10" i="16"/>
  <c r="E10" i="16"/>
  <c r="F9" i="16"/>
  <c r="F4" i="16"/>
  <c r="E4" i="16"/>
  <c r="D4" i="16"/>
  <c r="P167" i="15"/>
  <c r="K167" i="15"/>
  <c r="R167" i="15" s="1"/>
  <c r="J167" i="15"/>
  <c r="Q167" i="15" s="1"/>
  <c r="I167" i="15"/>
  <c r="H167" i="15"/>
  <c r="O167" i="15" s="1"/>
  <c r="D167" i="15"/>
  <c r="C167" i="15"/>
  <c r="K166" i="15"/>
  <c r="R166" i="15" s="1"/>
  <c r="J166" i="15"/>
  <c r="Q166" i="15" s="1"/>
  <c r="D166" i="15"/>
  <c r="C166" i="15"/>
  <c r="O165" i="15"/>
  <c r="I165" i="15"/>
  <c r="P165" i="15" s="1"/>
  <c r="H165" i="15"/>
  <c r="D165" i="15"/>
  <c r="C165" i="15"/>
  <c r="K165" i="15" s="1"/>
  <c r="R165" i="15" s="1"/>
  <c r="R164" i="15"/>
  <c r="K164" i="15"/>
  <c r="D164" i="15"/>
  <c r="C164" i="15"/>
  <c r="J164" i="15" s="1"/>
  <c r="Q164" i="15" s="1"/>
  <c r="K163" i="15"/>
  <c r="R163" i="15" s="1"/>
  <c r="J163" i="15"/>
  <c r="Q163" i="15" s="1"/>
  <c r="I163" i="15"/>
  <c r="P163" i="15" s="1"/>
  <c r="H163" i="15"/>
  <c r="O163" i="15" s="1"/>
  <c r="D163" i="15"/>
  <c r="C163" i="15"/>
  <c r="D162" i="15"/>
  <c r="I162" i="15" s="1"/>
  <c r="C162" i="15"/>
  <c r="J162" i="15" s="1"/>
  <c r="Q162" i="15" s="1"/>
  <c r="J152" i="15"/>
  <c r="I152" i="15"/>
  <c r="H152" i="15"/>
  <c r="G152" i="15"/>
  <c r="F152" i="15"/>
  <c r="E152" i="15"/>
  <c r="D152" i="15"/>
  <c r="J151" i="15"/>
  <c r="I151" i="15"/>
  <c r="H151" i="15"/>
  <c r="G151" i="15"/>
  <c r="F151" i="15"/>
  <c r="E151" i="15"/>
  <c r="D151" i="15"/>
  <c r="I150" i="15"/>
  <c r="H150" i="15"/>
  <c r="G150" i="15"/>
  <c r="F150" i="15"/>
  <c r="E150" i="15"/>
  <c r="J150" i="15" s="1"/>
  <c r="D150" i="15"/>
  <c r="J149" i="15"/>
  <c r="I149" i="15"/>
  <c r="H149" i="15"/>
  <c r="G149" i="15"/>
  <c r="F149" i="15"/>
  <c r="E149" i="15"/>
  <c r="D149" i="15"/>
  <c r="J148" i="15"/>
  <c r="I148" i="15"/>
  <c r="H148" i="15"/>
  <c r="G148" i="15"/>
  <c r="F148" i="15"/>
  <c r="E148" i="15"/>
  <c r="D148" i="15"/>
  <c r="J147" i="15"/>
  <c r="I147" i="15"/>
  <c r="H147" i="15"/>
  <c r="G147" i="15"/>
  <c r="F147" i="15"/>
  <c r="E147" i="15"/>
  <c r="D147" i="15"/>
  <c r="I146" i="15"/>
  <c r="H146" i="15"/>
  <c r="G146" i="15"/>
  <c r="F146" i="15"/>
  <c r="E146" i="15"/>
  <c r="J146" i="15" s="1"/>
  <c r="D146" i="15"/>
  <c r="I145" i="15"/>
  <c r="H145" i="15"/>
  <c r="G145" i="15"/>
  <c r="F145" i="15"/>
  <c r="E145" i="15"/>
  <c r="J145" i="15" s="1"/>
  <c r="D145" i="15"/>
  <c r="J144" i="15"/>
  <c r="I144" i="15"/>
  <c r="H144" i="15"/>
  <c r="G144" i="15"/>
  <c r="F144" i="15"/>
  <c r="E144" i="15"/>
  <c r="D144" i="15"/>
  <c r="J143" i="15"/>
  <c r="I143" i="15"/>
  <c r="H143" i="15"/>
  <c r="G143" i="15"/>
  <c r="F143" i="15"/>
  <c r="E143" i="15"/>
  <c r="D143" i="15"/>
  <c r="I142" i="15"/>
  <c r="H142" i="15"/>
  <c r="G142" i="15"/>
  <c r="F142" i="15"/>
  <c r="E142" i="15"/>
  <c r="J142" i="15" s="1"/>
  <c r="D142" i="15"/>
  <c r="J141" i="15"/>
  <c r="I141" i="15"/>
  <c r="H141" i="15"/>
  <c r="G141" i="15"/>
  <c r="F141" i="15"/>
  <c r="E141" i="15"/>
  <c r="D141" i="15"/>
  <c r="J140" i="15"/>
  <c r="I140" i="15"/>
  <c r="H140" i="15"/>
  <c r="G140" i="15"/>
  <c r="F140" i="15"/>
  <c r="E140" i="15"/>
  <c r="D140" i="15"/>
  <c r="J139" i="15"/>
  <c r="I139" i="15"/>
  <c r="H139" i="15"/>
  <c r="G139" i="15"/>
  <c r="F139" i="15"/>
  <c r="E139" i="15"/>
  <c r="D139" i="15"/>
  <c r="I138" i="15"/>
  <c r="H138" i="15"/>
  <c r="G138" i="15"/>
  <c r="F138" i="15"/>
  <c r="E138" i="15"/>
  <c r="J138" i="15" s="1"/>
  <c r="D138" i="15"/>
  <c r="I137" i="15"/>
  <c r="H137" i="15"/>
  <c r="G137" i="15"/>
  <c r="F137" i="15"/>
  <c r="E137" i="15"/>
  <c r="J137" i="15" s="1"/>
  <c r="D137" i="15"/>
  <c r="J136" i="15"/>
  <c r="I136" i="15"/>
  <c r="H136" i="15"/>
  <c r="G136" i="15"/>
  <c r="F136" i="15"/>
  <c r="E136" i="15"/>
  <c r="D136" i="15"/>
  <c r="J135" i="15"/>
  <c r="I135" i="15"/>
  <c r="H135" i="15"/>
  <c r="G135" i="15"/>
  <c r="F135" i="15"/>
  <c r="E135" i="15"/>
  <c r="D135" i="15"/>
  <c r="I134" i="15"/>
  <c r="H134" i="15"/>
  <c r="G134" i="15"/>
  <c r="F134" i="15"/>
  <c r="E134" i="15"/>
  <c r="J134" i="15" s="1"/>
  <c r="D134" i="15"/>
  <c r="J133" i="15"/>
  <c r="I133" i="15"/>
  <c r="H133" i="15"/>
  <c r="G133" i="15"/>
  <c r="F133" i="15"/>
  <c r="E133" i="15"/>
  <c r="D133" i="15"/>
  <c r="J132" i="15"/>
  <c r="I132" i="15"/>
  <c r="H132" i="15"/>
  <c r="G132" i="15"/>
  <c r="F132" i="15"/>
  <c r="E132" i="15"/>
  <c r="D132" i="15"/>
  <c r="I126" i="15"/>
  <c r="B126" i="15"/>
  <c r="M125" i="15"/>
  <c r="G125" i="15"/>
  <c r="F125" i="15"/>
  <c r="M124" i="15"/>
  <c r="G124" i="15"/>
  <c r="F124" i="15"/>
  <c r="M123" i="15"/>
  <c r="G123" i="15"/>
  <c r="F123" i="15"/>
  <c r="M122" i="15"/>
  <c r="G122" i="15"/>
  <c r="F122" i="15"/>
  <c r="M121" i="15"/>
  <c r="G121" i="15"/>
  <c r="F121" i="15"/>
  <c r="M120" i="15"/>
  <c r="M126" i="15" s="1"/>
  <c r="D17" i="15" s="1"/>
  <c r="E17" i="15" s="1"/>
  <c r="G120" i="15"/>
  <c r="F120" i="15"/>
  <c r="M119" i="15"/>
  <c r="G119" i="15"/>
  <c r="F119" i="15"/>
  <c r="J117" i="15"/>
  <c r="C117" i="15"/>
  <c r="U114" i="15"/>
  <c r="P114" i="15"/>
  <c r="I114" i="15"/>
  <c r="B114" i="15"/>
  <c r="U113" i="15"/>
  <c r="T113" i="15"/>
  <c r="N113" i="15"/>
  <c r="M113" i="15"/>
  <c r="G113" i="15"/>
  <c r="F113" i="15"/>
  <c r="U112" i="15"/>
  <c r="T112" i="15"/>
  <c r="N112" i="15"/>
  <c r="M112" i="15"/>
  <c r="G112" i="15"/>
  <c r="F112" i="15"/>
  <c r="U111" i="15"/>
  <c r="T111" i="15"/>
  <c r="N111" i="15"/>
  <c r="M111" i="15"/>
  <c r="G111" i="15"/>
  <c r="F111" i="15"/>
  <c r="U110" i="15"/>
  <c r="T110" i="15"/>
  <c r="N110" i="15"/>
  <c r="M110" i="15"/>
  <c r="G110" i="15"/>
  <c r="F110" i="15"/>
  <c r="U109" i="15"/>
  <c r="T109" i="15"/>
  <c r="N109" i="15"/>
  <c r="M109" i="15"/>
  <c r="G109" i="15"/>
  <c r="F109" i="15"/>
  <c r="U108" i="15"/>
  <c r="T108" i="15"/>
  <c r="N108" i="15"/>
  <c r="M108" i="15"/>
  <c r="G108" i="15"/>
  <c r="F108" i="15"/>
  <c r="U107" i="15"/>
  <c r="T107" i="15"/>
  <c r="N107" i="15"/>
  <c r="M107" i="15"/>
  <c r="G107" i="15"/>
  <c r="F107" i="15"/>
  <c r="U106" i="15"/>
  <c r="T106" i="15"/>
  <c r="T114" i="15" s="1"/>
  <c r="D15" i="15" s="1"/>
  <c r="E15" i="15" s="1"/>
  <c r="N106" i="15"/>
  <c r="M106" i="15"/>
  <c r="G106" i="15"/>
  <c r="F106" i="15"/>
  <c r="U105" i="15"/>
  <c r="T105" i="15"/>
  <c r="N105" i="15"/>
  <c r="M105" i="15"/>
  <c r="G105" i="15"/>
  <c r="F105" i="15"/>
  <c r="U104" i="15"/>
  <c r="T104" i="15"/>
  <c r="N104" i="15"/>
  <c r="M104" i="15"/>
  <c r="G104" i="15"/>
  <c r="F104" i="15"/>
  <c r="F114" i="15" s="1"/>
  <c r="D13" i="15" s="1"/>
  <c r="E13" i="15" s="1"/>
  <c r="U103" i="15"/>
  <c r="T103" i="15"/>
  <c r="N103" i="15"/>
  <c r="M103" i="15"/>
  <c r="M114" i="15" s="1"/>
  <c r="D14" i="15" s="1"/>
  <c r="E14" i="15" s="1"/>
  <c r="G103" i="15"/>
  <c r="G114" i="15" s="1"/>
  <c r="F103" i="15"/>
  <c r="Q101" i="15"/>
  <c r="J101" i="15"/>
  <c r="C101" i="15"/>
  <c r="I98" i="15"/>
  <c r="B98" i="15"/>
  <c r="K47" i="15" s="1"/>
  <c r="L47" i="15" s="1"/>
  <c r="M97" i="15"/>
  <c r="F97" i="15"/>
  <c r="M96" i="15"/>
  <c r="F96" i="15"/>
  <c r="M95" i="15"/>
  <c r="F95" i="15"/>
  <c r="M94" i="15"/>
  <c r="F94" i="15"/>
  <c r="F98" i="15" s="1"/>
  <c r="D19" i="15" s="1"/>
  <c r="E19" i="15" s="1"/>
  <c r="M93" i="15"/>
  <c r="F93" i="15"/>
  <c r="M92" i="15"/>
  <c r="F92" i="15"/>
  <c r="M91" i="15"/>
  <c r="M98" i="15" s="1"/>
  <c r="F91" i="15"/>
  <c r="J89" i="15"/>
  <c r="C89" i="15"/>
  <c r="B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85" i="15" s="1"/>
  <c r="D12" i="15" s="1"/>
  <c r="E12" i="15" s="1"/>
  <c r="R14" i="15" s="1"/>
  <c r="C68" i="15"/>
  <c r="P65" i="15"/>
  <c r="I65" i="15"/>
  <c r="B65" i="15"/>
  <c r="J47" i="15" s="1"/>
  <c r="U64" i="15"/>
  <c r="N64" i="15"/>
  <c r="G64" i="15"/>
  <c r="U63" i="15"/>
  <c r="N63" i="15"/>
  <c r="G63" i="15"/>
  <c r="U62" i="15"/>
  <c r="N62" i="15"/>
  <c r="G62" i="15"/>
  <c r="U61" i="15"/>
  <c r="N61" i="15"/>
  <c r="G61" i="15"/>
  <c r="U60" i="15"/>
  <c r="N60" i="15"/>
  <c r="G60" i="15"/>
  <c r="U59" i="15"/>
  <c r="N59" i="15"/>
  <c r="G59" i="15"/>
  <c r="U58" i="15"/>
  <c r="N58" i="15"/>
  <c r="G58" i="15"/>
  <c r="U57" i="15"/>
  <c r="N57" i="15"/>
  <c r="G57" i="15"/>
  <c r="U56" i="15"/>
  <c r="N56" i="15"/>
  <c r="G56" i="15"/>
  <c r="U55" i="15"/>
  <c r="N55" i="15"/>
  <c r="G55" i="15"/>
  <c r="U54" i="15"/>
  <c r="U65" i="15" s="1"/>
  <c r="D11" i="15" s="1"/>
  <c r="E11" i="15" s="1"/>
  <c r="N54" i="15"/>
  <c r="G54" i="15"/>
  <c r="U53" i="15"/>
  <c r="N53" i="15"/>
  <c r="G53" i="15"/>
  <c r="U52" i="15"/>
  <c r="N52" i="15"/>
  <c r="N65" i="15" s="1"/>
  <c r="D10" i="15" s="1"/>
  <c r="E10" i="15" s="1"/>
  <c r="G52" i="15"/>
  <c r="G65" i="15" s="1"/>
  <c r="D9" i="15" s="1"/>
  <c r="Q50" i="15"/>
  <c r="J50" i="15"/>
  <c r="C50" i="15"/>
  <c r="D45" i="15"/>
  <c r="F40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F25" i="15"/>
  <c r="Q24" i="15"/>
  <c r="G24" i="15"/>
  <c r="Q23" i="15"/>
  <c r="G23" i="15"/>
  <c r="E23" i="15"/>
  <c r="Q22" i="15"/>
  <c r="Q21" i="15"/>
  <c r="G21" i="15"/>
  <c r="Q20" i="15"/>
  <c r="G20" i="15"/>
  <c r="Q19" i="15"/>
  <c r="Q18" i="15"/>
  <c r="E18" i="15"/>
  <c r="G18" i="15" s="1"/>
  <c r="D18" i="15"/>
  <c r="Q14" i="15"/>
  <c r="Q13" i="15"/>
  <c r="Q12" i="15"/>
  <c r="F12" i="15"/>
  <c r="Q11" i="15"/>
  <c r="F11" i="15"/>
  <c r="F10" i="15"/>
  <c r="F9" i="15"/>
  <c r="F4" i="15"/>
  <c r="E4" i="15"/>
  <c r="D4" i="15"/>
  <c r="E38" i="15" s="1"/>
  <c r="G38" i="15" s="1"/>
  <c r="R168" i="14"/>
  <c r="Q168" i="14"/>
  <c r="P168" i="14"/>
  <c r="O168" i="14"/>
  <c r="K168" i="14"/>
  <c r="J168" i="14"/>
  <c r="I168" i="14"/>
  <c r="H168" i="14"/>
  <c r="G168" i="14"/>
  <c r="N168" i="14" s="1"/>
  <c r="F168" i="14"/>
  <c r="M168" i="14" s="1"/>
  <c r="S168" i="14" s="1"/>
  <c r="E168" i="14"/>
  <c r="L168" i="14" s="1"/>
  <c r="P167" i="14"/>
  <c r="I167" i="14"/>
  <c r="H167" i="14"/>
  <c r="O167" i="14" s="1"/>
  <c r="D167" i="14"/>
  <c r="C167" i="14"/>
  <c r="K167" i="14" s="1"/>
  <c r="R167" i="14" s="1"/>
  <c r="Q166" i="14"/>
  <c r="P166" i="14"/>
  <c r="J166" i="14"/>
  <c r="H166" i="14"/>
  <c r="O166" i="14" s="1"/>
  <c r="D166" i="14"/>
  <c r="I166" i="14" s="1"/>
  <c r="C166" i="14"/>
  <c r="K166" i="14" s="1"/>
  <c r="R166" i="14" s="1"/>
  <c r="I165" i="14"/>
  <c r="P165" i="14" s="1"/>
  <c r="D165" i="14"/>
  <c r="H165" i="14" s="1"/>
  <c r="O165" i="14" s="1"/>
  <c r="C165" i="14"/>
  <c r="K165" i="14" s="1"/>
  <c r="R165" i="14" s="1"/>
  <c r="K164" i="14"/>
  <c r="R164" i="14" s="1"/>
  <c r="D164" i="14"/>
  <c r="I164" i="14" s="1"/>
  <c r="P164" i="14" s="1"/>
  <c r="C164" i="14"/>
  <c r="J164" i="14" s="1"/>
  <c r="Q164" i="14" s="1"/>
  <c r="K163" i="14"/>
  <c r="R163" i="14" s="1"/>
  <c r="J163" i="14"/>
  <c r="Q163" i="14" s="1"/>
  <c r="I163" i="14"/>
  <c r="P163" i="14" s="1"/>
  <c r="H163" i="14"/>
  <c r="O163" i="14" s="1"/>
  <c r="D163" i="14"/>
  <c r="C163" i="14"/>
  <c r="J162" i="14"/>
  <c r="Q162" i="14" s="1"/>
  <c r="I162" i="14"/>
  <c r="P162" i="14" s="1"/>
  <c r="D162" i="14"/>
  <c r="H162" i="14" s="1"/>
  <c r="O162" i="14" s="1"/>
  <c r="C162" i="14"/>
  <c r="K162" i="14" s="1"/>
  <c r="R162" i="14" s="1"/>
  <c r="J152" i="14"/>
  <c r="I152" i="14"/>
  <c r="H152" i="14"/>
  <c r="G152" i="14"/>
  <c r="F152" i="14"/>
  <c r="E152" i="14"/>
  <c r="D152" i="14"/>
  <c r="I151" i="14"/>
  <c r="H151" i="14"/>
  <c r="G151" i="14"/>
  <c r="F151" i="14"/>
  <c r="E151" i="14"/>
  <c r="J151" i="14" s="1"/>
  <c r="D151" i="14"/>
  <c r="J150" i="14"/>
  <c r="I150" i="14"/>
  <c r="H150" i="14"/>
  <c r="G150" i="14"/>
  <c r="F150" i="14"/>
  <c r="E150" i="14"/>
  <c r="D150" i="14"/>
  <c r="J149" i="14"/>
  <c r="I149" i="14"/>
  <c r="H149" i="14"/>
  <c r="G149" i="14"/>
  <c r="F149" i="14"/>
  <c r="E149" i="14"/>
  <c r="D149" i="14"/>
  <c r="J148" i="14"/>
  <c r="I148" i="14"/>
  <c r="H148" i="14"/>
  <c r="G148" i="14"/>
  <c r="F148" i="14"/>
  <c r="E148" i="14"/>
  <c r="D148" i="14"/>
  <c r="I147" i="14"/>
  <c r="H147" i="14"/>
  <c r="G147" i="14"/>
  <c r="F147" i="14"/>
  <c r="E147" i="14"/>
  <c r="J147" i="14" s="1"/>
  <c r="D147" i="14"/>
  <c r="I146" i="14"/>
  <c r="H146" i="14"/>
  <c r="G146" i="14"/>
  <c r="F146" i="14"/>
  <c r="E146" i="14"/>
  <c r="J146" i="14" s="1"/>
  <c r="D146" i="14"/>
  <c r="J145" i="14"/>
  <c r="I145" i="14"/>
  <c r="H145" i="14"/>
  <c r="G145" i="14"/>
  <c r="F145" i="14"/>
  <c r="E145" i="14"/>
  <c r="D145" i="14"/>
  <c r="J144" i="14"/>
  <c r="I144" i="14"/>
  <c r="H144" i="14"/>
  <c r="G144" i="14"/>
  <c r="F144" i="14"/>
  <c r="E144" i="14"/>
  <c r="D144" i="14"/>
  <c r="I143" i="14"/>
  <c r="H143" i="14"/>
  <c r="G143" i="14"/>
  <c r="F143" i="14"/>
  <c r="E143" i="14"/>
  <c r="J143" i="14" s="1"/>
  <c r="D143" i="14"/>
  <c r="J142" i="14"/>
  <c r="I142" i="14"/>
  <c r="H142" i="14"/>
  <c r="G142" i="14"/>
  <c r="F142" i="14"/>
  <c r="E142" i="14"/>
  <c r="D142" i="14"/>
  <c r="J141" i="14"/>
  <c r="I141" i="14"/>
  <c r="H141" i="14"/>
  <c r="G141" i="14"/>
  <c r="F141" i="14"/>
  <c r="E141" i="14"/>
  <c r="D141" i="14"/>
  <c r="J140" i="14"/>
  <c r="I140" i="14"/>
  <c r="H140" i="14"/>
  <c r="G140" i="14"/>
  <c r="F140" i="14"/>
  <c r="E140" i="14"/>
  <c r="D140" i="14"/>
  <c r="I139" i="14"/>
  <c r="H139" i="14"/>
  <c r="G139" i="14"/>
  <c r="F139" i="14"/>
  <c r="E139" i="14"/>
  <c r="J139" i="14" s="1"/>
  <c r="D139" i="14"/>
  <c r="I138" i="14"/>
  <c r="H138" i="14"/>
  <c r="G138" i="14"/>
  <c r="F138" i="14"/>
  <c r="E138" i="14"/>
  <c r="J138" i="14" s="1"/>
  <c r="D138" i="14"/>
  <c r="J137" i="14"/>
  <c r="I137" i="14"/>
  <c r="H137" i="14"/>
  <c r="G137" i="14"/>
  <c r="F137" i="14"/>
  <c r="E137" i="14"/>
  <c r="D137" i="14"/>
  <c r="J136" i="14"/>
  <c r="I136" i="14"/>
  <c r="H136" i="14"/>
  <c r="G136" i="14"/>
  <c r="F136" i="14"/>
  <c r="E136" i="14"/>
  <c r="D136" i="14"/>
  <c r="I135" i="14"/>
  <c r="H135" i="14"/>
  <c r="G135" i="14"/>
  <c r="F135" i="14"/>
  <c r="E135" i="14"/>
  <c r="J135" i="14" s="1"/>
  <c r="D135" i="14"/>
  <c r="J134" i="14"/>
  <c r="I134" i="14"/>
  <c r="H134" i="14"/>
  <c r="G134" i="14"/>
  <c r="F134" i="14"/>
  <c r="E134" i="14"/>
  <c r="D134" i="14"/>
  <c r="J133" i="14"/>
  <c r="I133" i="14"/>
  <c r="H133" i="14"/>
  <c r="G133" i="14"/>
  <c r="F133" i="14"/>
  <c r="E133" i="14"/>
  <c r="D133" i="14"/>
  <c r="J132" i="14"/>
  <c r="I132" i="14"/>
  <c r="H132" i="14"/>
  <c r="G132" i="14"/>
  <c r="F132" i="14"/>
  <c r="D177" i="14" s="1"/>
  <c r="E132" i="14"/>
  <c r="I128" i="14" s="1"/>
  <c r="D132" i="14"/>
  <c r="I126" i="14"/>
  <c r="B126" i="14"/>
  <c r="M125" i="14"/>
  <c r="G125" i="14"/>
  <c r="F125" i="14"/>
  <c r="M124" i="14"/>
  <c r="G124" i="14"/>
  <c r="F124" i="14"/>
  <c r="M123" i="14"/>
  <c r="G123" i="14"/>
  <c r="F123" i="14"/>
  <c r="M122" i="14"/>
  <c r="G122" i="14"/>
  <c r="F122" i="14"/>
  <c r="M121" i="14"/>
  <c r="G121" i="14"/>
  <c r="F121" i="14"/>
  <c r="M120" i="14"/>
  <c r="M126" i="14" s="1"/>
  <c r="D17" i="14" s="1"/>
  <c r="E17" i="14" s="1"/>
  <c r="G120" i="14"/>
  <c r="F120" i="14"/>
  <c r="M119" i="14"/>
  <c r="G119" i="14"/>
  <c r="G126" i="14" s="1"/>
  <c r="F119" i="14"/>
  <c r="F126" i="14" s="1"/>
  <c r="D16" i="14" s="1"/>
  <c r="E16" i="14" s="1"/>
  <c r="J117" i="14"/>
  <c r="C117" i="14"/>
  <c r="U114" i="14"/>
  <c r="E23" i="14" s="1"/>
  <c r="G23" i="14" s="1"/>
  <c r="P114" i="14"/>
  <c r="I114" i="14"/>
  <c r="B114" i="14"/>
  <c r="K47" i="14" s="1"/>
  <c r="U113" i="14"/>
  <c r="T113" i="14"/>
  <c r="N113" i="14"/>
  <c r="M113" i="14"/>
  <c r="G113" i="14"/>
  <c r="F113" i="14"/>
  <c r="U112" i="14"/>
  <c r="T112" i="14"/>
  <c r="N112" i="14"/>
  <c r="M112" i="14"/>
  <c r="G112" i="14"/>
  <c r="F112" i="14"/>
  <c r="U111" i="14"/>
  <c r="T111" i="14"/>
  <c r="N111" i="14"/>
  <c r="M111" i="14"/>
  <c r="G111" i="14"/>
  <c r="F111" i="14"/>
  <c r="U110" i="14"/>
  <c r="T110" i="14"/>
  <c r="N110" i="14"/>
  <c r="M110" i="14"/>
  <c r="G110" i="14"/>
  <c r="F110" i="14"/>
  <c r="U109" i="14"/>
  <c r="T109" i="14"/>
  <c r="N109" i="14"/>
  <c r="M109" i="14"/>
  <c r="G109" i="14"/>
  <c r="F109" i="14"/>
  <c r="U108" i="14"/>
  <c r="T108" i="14"/>
  <c r="N108" i="14"/>
  <c r="M108" i="14"/>
  <c r="G108" i="14"/>
  <c r="F108" i="14"/>
  <c r="U107" i="14"/>
  <c r="T107" i="14"/>
  <c r="N107" i="14"/>
  <c r="M107" i="14"/>
  <c r="G107" i="14"/>
  <c r="F107" i="14"/>
  <c r="U106" i="14"/>
  <c r="T106" i="14"/>
  <c r="N106" i="14"/>
  <c r="M106" i="14"/>
  <c r="G106" i="14"/>
  <c r="F106" i="14"/>
  <c r="U105" i="14"/>
  <c r="T105" i="14"/>
  <c r="N105" i="14"/>
  <c r="M105" i="14"/>
  <c r="G105" i="14"/>
  <c r="F105" i="14"/>
  <c r="U104" i="14"/>
  <c r="T104" i="14"/>
  <c r="T114" i="14" s="1"/>
  <c r="D15" i="14" s="1"/>
  <c r="E15" i="14" s="1"/>
  <c r="N104" i="14"/>
  <c r="M104" i="14"/>
  <c r="G104" i="14"/>
  <c r="F104" i="14"/>
  <c r="F114" i="14" s="1"/>
  <c r="D13" i="14" s="1"/>
  <c r="E13" i="14" s="1"/>
  <c r="U103" i="14"/>
  <c r="T103" i="14"/>
  <c r="N103" i="14"/>
  <c r="N114" i="14" s="1"/>
  <c r="E22" i="14" s="1"/>
  <c r="G22" i="14" s="1"/>
  <c r="M103" i="14"/>
  <c r="M114" i="14" s="1"/>
  <c r="D14" i="14" s="1"/>
  <c r="E14" i="14" s="1"/>
  <c r="G103" i="14"/>
  <c r="G114" i="14" s="1"/>
  <c r="F103" i="14"/>
  <c r="Q101" i="14"/>
  <c r="J101" i="14"/>
  <c r="C101" i="14"/>
  <c r="I98" i="14"/>
  <c r="F98" i="14"/>
  <c r="D19" i="14" s="1"/>
  <c r="E19" i="14" s="1"/>
  <c r="B98" i="14"/>
  <c r="M97" i="14"/>
  <c r="F97" i="14"/>
  <c r="M96" i="14"/>
  <c r="F96" i="14"/>
  <c r="M95" i="14"/>
  <c r="F95" i="14"/>
  <c r="M94" i="14"/>
  <c r="F94" i="14"/>
  <c r="M93" i="14"/>
  <c r="F93" i="14"/>
  <c r="M92" i="14"/>
  <c r="F92" i="14"/>
  <c r="M91" i="14"/>
  <c r="M98" i="14" s="1"/>
  <c r="D18" i="14" s="1"/>
  <c r="E18" i="14" s="1"/>
  <c r="F91" i="14"/>
  <c r="J89" i="14"/>
  <c r="C89" i="14"/>
  <c r="B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85" i="14" s="1"/>
  <c r="D12" i="14" s="1"/>
  <c r="E12" i="14" s="1"/>
  <c r="C68" i="14"/>
  <c r="P65" i="14"/>
  <c r="I65" i="14"/>
  <c r="B65" i="14"/>
  <c r="J47" i="14" s="1"/>
  <c r="L47" i="14" s="1"/>
  <c r="U64" i="14"/>
  <c r="N64" i="14"/>
  <c r="G64" i="14"/>
  <c r="U63" i="14"/>
  <c r="N63" i="14"/>
  <c r="G63" i="14"/>
  <c r="U62" i="14"/>
  <c r="N62" i="14"/>
  <c r="G62" i="14"/>
  <c r="U61" i="14"/>
  <c r="N61" i="14"/>
  <c r="G61" i="14"/>
  <c r="U60" i="14"/>
  <c r="N60" i="14"/>
  <c r="G60" i="14"/>
  <c r="U59" i="14"/>
  <c r="N59" i="14"/>
  <c r="G59" i="14"/>
  <c r="U58" i="14"/>
  <c r="N58" i="14"/>
  <c r="G58" i="14"/>
  <c r="U57" i="14"/>
  <c r="N57" i="14"/>
  <c r="G57" i="14"/>
  <c r="U56" i="14"/>
  <c r="N56" i="14"/>
  <c r="G56" i="14"/>
  <c r="U55" i="14"/>
  <c r="N55" i="14"/>
  <c r="G55" i="14"/>
  <c r="U54" i="14"/>
  <c r="U65" i="14" s="1"/>
  <c r="D11" i="14" s="1"/>
  <c r="E11" i="14" s="1"/>
  <c r="N54" i="14"/>
  <c r="G54" i="14"/>
  <c r="U53" i="14"/>
  <c r="N53" i="14"/>
  <c r="G53" i="14"/>
  <c r="U52" i="14"/>
  <c r="N52" i="14"/>
  <c r="N65" i="14" s="1"/>
  <c r="D10" i="14" s="1"/>
  <c r="E10" i="14" s="1"/>
  <c r="G52" i="14"/>
  <c r="G65" i="14" s="1"/>
  <c r="D9" i="14" s="1"/>
  <c r="Q50" i="14"/>
  <c r="J50" i="14"/>
  <c r="C50" i="14"/>
  <c r="D45" i="14"/>
  <c r="F40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F25" i="14"/>
  <c r="Q24" i="14"/>
  <c r="G24" i="14"/>
  <c r="Q23" i="14"/>
  <c r="Q22" i="14"/>
  <c r="Q21" i="14"/>
  <c r="G21" i="14"/>
  <c r="Q20" i="14"/>
  <c r="G20" i="14"/>
  <c r="Q19" i="14"/>
  <c r="Q18" i="14"/>
  <c r="Q14" i="14"/>
  <c r="Q13" i="14"/>
  <c r="Q12" i="14"/>
  <c r="F12" i="14"/>
  <c r="Q11" i="14"/>
  <c r="F11" i="14"/>
  <c r="F10" i="14"/>
  <c r="F9" i="14"/>
  <c r="F4" i="14"/>
  <c r="D4" i="14"/>
  <c r="E38" i="14" s="1"/>
  <c r="G38" i="14" s="1"/>
  <c r="P2" i="14"/>
  <c r="R167" i="13"/>
  <c r="K167" i="13"/>
  <c r="D167" i="13"/>
  <c r="C167" i="13"/>
  <c r="J167" i="13" s="1"/>
  <c r="Q167" i="13" s="1"/>
  <c r="R166" i="13"/>
  <c r="K166" i="13"/>
  <c r="J166" i="13"/>
  <c r="Q166" i="13" s="1"/>
  <c r="I166" i="13"/>
  <c r="P166" i="13" s="1"/>
  <c r="H166" i="13"/>
  <c r="O166" i="13" s="1"/>
  <c r="D166" i="13"/>
  <c r="C166" i="13"/>
  <c r="K165" i="13"/>
  <c r="R165" i="13" s="1"/>
  <c r="J165" i="13"/>
  <c r="Q165" i="13" s="1"/>
  <c r="D165" i="13"/>
  <c r="I165" i="13" s="1"/>
  <c r="P165" i="13" s="1"/>
  <c r="C165" i="13"/>
  <c r="P164" i="13"/>
  <c r="O164" i="13"/>
  <c r="I164" i="13"/>
  <c r="H164" i="13"/>
  <c r="D164" i="13"/>
  <c r="C164" i="13"/>
  <c r="K164" i="13" s="1"/>
  <c r="R164" i="13" s="1"/>
  <c r="R163" i="13"/>
  <c r="K163" i="13"/>
  <c r="D163" i="13"/>
  <c r="C163" i="13"/>
  <c r="J163" i="13" s="1"/>
  <c r="Q163" i="13" s="1"/>
  <c r="J162" i="13"/>
  <c r="I162" i="13"/>
  <c r="H162" i="13"/>
  <c r="O162" i="13" s="1"/>
  <c r="D162" i="13"/>
  <c r="C162" i="13"/>
  <c r="K162" i="13" s="1"/>
  <c r="I152" i="13"/>
  <c r="H152" i="13"/>
  <c r="G152" i="13"/>
  <c r="F152" i="13"/>
  <c r="E152" i="13"/>
  <c r="J152" i="13" s="1"/>
  <c r="D152" i="13"/>
  <c r="J151" i="13"/>
  <c r="I151" i="13"/>
  <c r="H151" i="13"/>
  <c r="G151" i="13"/>
  <c r="F151" i="13"/>
  <c r="E151" i="13"/>
  <c r="D151" i="13"/>
  <c r="J150" i="13"/>
  <c r="I150" i="13"/>
  <c r="H150" i="13"/>
  <c r="G150" i="13"/>
  <c r="F150" i="13"/>
  <c r="E150" i="13"/>
  <c r="D150" i="13"/>
  <c r="J149" i="13"/>
  <c r="I149" i="13"/>
  <c r="H149" i="13"/>
  <c r="G149" i="13"/>
  <c r="F149" i="13"/>
  <c r="E149" i="13"/>
  <c r="D149" i="13"/>
  <c r="I148" i="13"/>
  <c r="H148" i="13"/>
  <c r="G148" i="13"/>
  <c r="F148" i="13"/>
  <c r="E148" i="13"/>
  <c r="J148" i="13" s="1"/>
  <c r="D148" i="13"/>
  <c r="I147" i="13"/>
  <c r="H147" i="13"/>
  <c r="G147" i="13"/>
  <c r="F147" i="13"/>
  <c r="E147" i="13"/>
  <c r="J147" i="13" s="1"/>
  <c r="D147" i="13"/>
  <c r="J146" i="13"/>
  <c r="I146" i="13"/>
  <c r="H146" i="13"/>
  <c r="G146" i="13"/>
  <c r="F146" i="13"/>
  <c r="E146" i="13"/>
  <c r="D146" i="13"/>
  <c r="J145" i="13"/>
  <c r="I145" i="13"/>
  <c r="H145" i="13"/>
  <c r="G145" i="13"/>
  <c r="F145" i="13"/>
  <c r="E145" i="13"/>
  <c r="D145" i="13"/>
  <c r="I144" i="13"/>
  <c r="H144" i="13"/>
  <c r="G144" i="13"/>
  <c r="F144" i="13"/>
  <c r="E144" i="13"/>
  <c r="J144" i="13" s="1"/>
  <c r="D144" i="13"/>
  <c r="J143" i="13"/>
  <c r="I143" i="13"/>
  <c r="H143" i="13"/>
  <c r="G143" i="13"/>
  <c r="F143" i="13"/>
  <c r="E143" i="13"/>
  <c r="D143" i="13"/>
  <c r="J142" i="13"/>
  <c r="I142" i="13"/>
  <c r="H142" i="13"/>
  <c r="G142" i="13"/>
  <c r="F142" i="13"/>
  <c r="E142" i="13"/>
  <c r="D142" i="13"/>
  <c r="J141" i="13"/>
  <c r="I141" i="13"/>
  <c r="H141" i="13"/>
  <c r="G141" i="13"/>
  <c r="F141" i="13"/>
  <c r="E141" i="13"/>
  <c r="D141" i="13"/>
  <c r="I140" i="13"/>
  <c r="H140" i="13"/>
  <c r="G140" i="13"/>
  <c r="F140" i="13"/>
  <c r="E140" i="13"/>
  <c r="J140" i="13" s="1"/>
  <c r="D140" i="13"/>
  <c r="I139" i="13"/>
  <c r="H139" i="13"/>
  <c r="G139" i="13"/>
  <c r="F139" i="13"/>
  <c r="E139" i="13"/>
  <c r="J139" i="13" s="1"/>
  <c r="D139" i="13"/>
  <c r="J138" i="13"/>
  <c r="I138" i="13"/>
  <c r="H138" i="13"/>
  <c r="G138" i="13"/>
  <c r="F138" i="13"/>
  <c r="E138" i="13"/>
  <c r="D138" i="13"/>
  <c r="J137" i="13"/>
  <c r="I137" i="13"/>
  <c r="H137" i="13"/>
  <c r="G137" i="13"/>
  <c r="F137" i="13"/>
  <c r="E137" i="13"/>
  <c r="D137" i="13"/>
  <c r="I136" i="13"/>
  <c r="H136" i="13"/>
  <c r="G136" i="13"/>
  <c r="F136" i="13"/>
  <c r="E136" i="13"/>
  <c r="J136" i="13" s="1"/>
  <c r="D136" i="13"/>
  <c r="J135" i="13"/>
  <c r="I135" i="13"/>
  <c r="H135" i="13"/>
  <c r="G135" i="13"/>
  <c r="F135" i="13"/>
  <c r="E135" i="13"/>
  <c r="D135" i="13"/>
  <c r="J134" i="13"/>
  <c r="I134" i="13"/>
  <c r="H134" i="13"/>
  <c r="G134" i="13"/>
  <c r="F134" i="13"/>
  <c r="E134" i="13"/>
  <c r="D134" i="13"/>
  <c r="J133" i="13"/>
  <c r="I133" i="13"/>
  <c r="H133" i="13"/>
  <c r="G133" i="13"/>
  <c r="F133" i="13"/>
  <c r="E133" i="13"/>
  <c r="D133" i="13"/>
  <c r="I132" i="13"/>
  <c r="H132" i="13"/>
  <c r="G132" i="13"/>
  <c r="F132" i="13"/>
  <c r="E132" i="13"/>
  <c r="J132" i="13" s="1"/>
  <c r="D132" i="13"/>
  <c r="I126" i="13"/>
  <c r="B126" i="13"/>
  <c r="M125" i="13"/>
  <c r="G125" i="13"/>
  <c r="F125" i="13"/>
  <c r="M124" i="13"/>
  <c r="G124" i="13"/>
  <c r="F124" i="13"/>
  <c r="M123" i="13"/>
  <c r="G123" i="13"/>
  <c r="F123" i="13"/>
  <c r="M122" i="13"/>
  <c r="G122" i="13"/>
  <c r="F122" i="13"/>
  <c r="M121" i="13"/>
  <c r="G121" i="13"/>
  <c r="F121" i="13"/>
  <c r="M120" i="13"/>
  <c r="G120" i="13"/>
  <c r="G126" i="13" s="1"/>
  <c r="F120" i="13"/>
  <c r="M119" i="13"/>
  <c r="G119" i="13"/>
  <c r="F119" i="13"/>
  <c r="J117" i="13"/>
  <c r="C117" i="13"/>
  <c r="T114" i="13"/>
  <c r="D15" i="13" s="1"/>
  <c r="E15" i="13" s="1"/>
  <c r="H15" i="13" s="1"/>
  <c r="P114" i="13"/>
  <c r="I114" i="13"/>
  <c r="B114" i="13"/>
  <c r="U113" i="13"/>
  <c r="T113" i="13"/>
  <c r="N113" i="13"/>
  <c r="M113" i="13"/>
  <c r="G113" i="13"/>
  <c r="F113" i="13"/>
  <c r="U112" i="13"/>
  <c r="T112" i="13"/>
  <c r="N112" i="13"/>
  <c r="M112" i="13"/>
  <c r="G112" i="13"/>
  <c r="F112" i="13"/>
  <c r="U111" i="13"/>
  <c r="T111" i="13"/>
  <c r="N111" i="13"/>
  <c r="M111" i="13"/>
  <c r="G111" i="13"/>
  <c r="F111" i="13"/>
  <c r="U110" i="13"/>
  <c r="T110" i="13"/>
  <c r="N110" i="13"/>
  <c r="M110" i="13"/>
  <c r="G110" i="13"/>
  <c r="F110" i="13"/>
  <c r="U109" i="13"/>
  <c r="T109" i="13"/>
  <c r="N109" i="13"/>
  <c r="M109" i="13"/>
  <c r="G109" i="13"/>
  <c r="F109" i="13"/>
  <c r="U108" i="13"/>
  <c r="T108" i="13"/>
  <c r="N108" i="13"/>
  <c r="M108" i="13"/>
  <c r="G108" i="13"/>
  <c r="F108" i="13"/>
  <c r="U107" i="13"/>
  <c r="T107" i="13"/>
  <c r="N107" i="13"/>
  <c r="M107" i="13"/>
  <c r="G107" i="13"/>
  <c r="F107" i="13"/>
  <c r="U106" i="13"/>
  <c r="T106" i="13"/>
  <c r="N106" i="13"/>
  <c r="M106" i="13"/>
  <c r="G106" i="13"/>
  <c r="F106" i="13"/>
  <c r="U105" i="13"/>
  <c r="T105" i="13"/>
  <c r="N105" i="13"/>
  <c r="M105" i="13"/>
  <c r="G105" i="13"/>
  <c r="F105" i="13"/>
  <c r="U104" i="13"/>
  <c r="T104" i="13"/>
  <c r="N104" i="13"/>
  <c r="M104" i="13"/>
  <c r="G104" i="13"/>
  <c r="F104" i="13"/>
  <c r="U103" i="13"/>
  <c r="T103" i="13"/>
  <c r="N103" i="13"/>
  <c r="N114" i="13" s="1"/>
  <c r="M103" i="13"/>
  <c r="M114" i="13" s="1"/>
  <c r="D14" i="13" s="1"/>
  <c r="E14" i="13" s="1"/>
  <c r="G103" i="13"/>
  <c r="G114" i="13" s="1"/>
  <c r="F103" i="13"/>
  <c r="F114" i="13" s="1"/>
  <c r="D13" i="13" s="1"/>
  <c r="E13" i="13" s="1"/>
  <c r="Q101" i="13"/>
  <c r="J101" i="13"/>
  <c r="C101" i="13"/>
  <c r="I98" i="13"/>
  <c r="B98" i="13"/>
  <c r="M97" i="13"/>
  <c r="F97" i="13"/>
  <c r="M96" i="13"/>
  <c r="F96" i="13"/>
  <c r="M95" i="13"/>
  <c r="F95" i="13"/>
  <c r="M94" i="13"/>
  <c r="F94" i="13"/>
  <c r="M93" i="13"/>
  <c r="F93" i="13"/>
  <c r="M92" i="13"/>
  <c r="F92" i="13"/>
  <c r="F98" i="13" s="1"/>
  <c r="D19" i="13" s="1"/>
  <c r="E19" i="13" s="1"/>
  <c r="M91" i="13"/>
  <c r="M98" i="13" s="1"/>
  <c r="F91" i="13"/>
  <c r="J89" i="13"/>
  <c r="C89" i="13"/>
  <c r="B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C68" i="13"/>
  <c r="P65" i="13"/>
  <c r="I65" i="13"/>
  <c r="B65" i="13"/>
  <c r="J47" i="13" s="1"/>
  <c r="L47" i="13" s="1"/>
  <c r="U64" i="13"/>
  <c r="N64" i="13"/>
  <c r="G64" i="13"/>
  <c r="U63" i="13"/>
  <c r="N63" i="13"/>
  <c r="G63" i="13"/>
  <c r="U62" i="13"/>
  <c r="N62" i="13"/>
  <c r="G62" i="13"/>
  <c r="U61" i="13"/>
  <c r="N61" i="13"/>
  <c r="G61" i="13"/>
  <c r="U60" i="13"/>
  <c r="N60" i="13"/>
  <c r="G60" i="13"/>
  <c r="U59" i="13"/>
  <c r="N59" i="13"/>
  <c r="G59" i="13"/>
  <c r="U58" i="13"/>
  <c r="N58" i="13"/>
  <c r="G58" i="13"/>
  <c r="U57" i="13"/>
  <c r="N57" i="13"/>
  <c r="G57" i="13"/>
  <c r="U56" i="13"/>
  <c r="N56" i="13"/>
  <c r="G56" i="13"/>
  <c r="U55" i="13"/>
  <c r="N55" i="13"/>
  <c r="G55" i="13"/>
  <c r="U54" i="13"/>
  <c r="N54" i="13"/>
  <c r="N65" i="13" s="1"/>
  <c r="D10" i="13" s="1"/>
  <c r="E10" i="13" s="1"/>
  <c r="G54" i="13"/>
  <c r="U53" i="13"/>
  <c r="N53" i="13"/>
  <c r="G53" i="13"/>
  <c r="U52" i="13"/>
  <c r="N52" i="13"/>
  <c r="G52" i="13"/>
  <c r="Q50" i="13"/>
  <c r="J50" i="13"/>
  <c r="C50" i="13"/>
  <c r="K47" i="13"/>
  <c r="D45" i="13"/>
  <c r="F40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F25" i="13"/>
  <c r="Q24" i="13"/>
  <c r="G24" i="13"/>
  <c r="Q23" i="13"/>
  <c r="Q22" i="13"/>
  <c r="E22" i="13"/>
  <c r="G22" i="13" s="1"/>
  <c r="Q21" i="13"/>
  <c r="G21" i="13"/>
  <c r="R20" i="13"/>
  <c r="Q20" i="13"/>
  <c r="G20" i="13"/>
  <c r="Q19" i="13"/>
  <c r="Q18" i="13"/>
  <c r="D18" i="13"/>
  <c r="E18" i="13" s="1"/>
  <c r="Q14" i="13"/>
  <c r="Q13" i="13"/>
  <c r="Q12" i="13"/>
  <c r="F12" i="13"/>
  <c r="Q11" i="13"/>
  <c r="F11" i="13"/>
  <c r="F10" i="13"/>
  <c r="F9" i="13"/>
  <c r="F4" i="13"/>
  <c r="E4" i="13"/>
  <c r="D4" i="13"/>
  <c r="E38" i="13" s="1"/>
  <c r="G38" i="13" s="1"/>
  <c r="R167" i="12"/>
  <c r="O167" i="12"/>
  <c r="K167" i="12"/>
  <c r="J167" i="12"/>
  <c r="Q167" i="12" s="1"/>
  <c r="H167" i="12"/>
  <c r="D167" i="12"/>
  <c r="I167" i="12" s="1"/>
  <c r="P167" i="12" s="1"/>
  <c r="C167" i="12"/>
  <c r="D166" i="12"/>
  <c r="C166" i="12"/>
  <c r="K165" i="12"/>
  <c r="R165" i="12" s="1"/>
  <c r="H165" i="12"/>
  <c r="O165" i="12" s="1"/>
  <c r="D165" i="12"/>
  <c r="I165" i="12" s="1"/>
  <c r="P165" i="12" s="1"/>
  <c r="C165" i="12"/>
  <c r="J165" i="12" s="1"/>
  <c r="Q165" i="12" s="1"/>
  <c r="J164" i="12"/>
  <c r="Q164" i="12" s="1"/>
  <c r="D164" i="12"/>
  <c r="H164" i="12" s="1"/>
  <c r="O164" i="12" s="1"/>
  <c r="C164" i="12"/>
  <c r="R163" i="12"/>
  <c r="O163" i="12"/>
  <c r="K163" i="12"/>
  <c r="J163" i="12"/>
  <c r="Q163" i="12" s="1"/>
  <c r="H163" i="12"/>
  <c r="D163" i="12"/>
  <c r="I163" i="12" s="1"/>
  <c r="P163" i="12" s="1"/>
  <c r="C163" i="12"/>
  <c r="J162" i="12"/>
  <c r="I162" i="12"/>
  <c r="P162" i="12" s="1"/>
  <c r="D162" i="12"/>
  <c r="H162" i="12" s="1"/>
  <c r="C162" i="12"/>
  <c r="K162" i="12" s="1"/>
  <c r="J152" i="12"/>
  <c r="I152" i="12"/>
  <c r="H152" i="12"/>
  <c r="G152" i="12"/>
  <c r="F152" i="12"/>
  <c r="E152" i="12"/>
  <c r="D152" i="12"/>
  <c r="I151" i="12"/>
  <c r="H151" i="12"/>
  <c r="G151" i="12"/>
  <c r="F151" i="12"/>
  <c r="E151" i="12"/>
  <c r="J151" i="12" s="1"/>
  <c r="D151" i="12"/>
  <c r="J150" i="12"/>
  <c r="I150" i="12"/>
  <c r="H150" i="12"/>
  <c r="G150" i="12"/>
  <c r="F150" i="12"/>
  <c r="E150" i="12"/>
  <c r="D150" i="12"/>
  <c r="J149" i="12"/>
  <c r="I149" i="12"/>
  <c r="H149" i="12"/>
  <c r="G149" i="12"/>
  <c r="F149" i="12"/>
  <c r="E149" i="12"/>
  <c r="D149" i="12"/>
  <c r="I148" i="12"/>
  <c r="H148" i="12"/>
  <c r="G148" i="12"/>
  <c r="F148" i="12"/>
  <c r="E148" i="12"/>
  <c r="J148" i="12" s="1"/>
  <c r="D148" i="12"/>
  <c r="I147" i="12"/>
  <c r="H147" i="12"/>
  <c r="G147" i="12"/>
  <c r="F147" i="12"/>
  <c r="E147" i="12"/>
  <c r="J147" i="12" s="1"/>
  <c r="D147" i="12"/>
  <c r="I146" i="12"/>
  <c r="H146" i="12"/>
  <c r="G146" i="12"/>
  <c r="F146" i="12"/>
  <c r="E146" i="12"/>
  <c r="J146" i="12" s="1"/>
  <c r="D146" i="12"/>
  <c r="J145" i="12"/>
  <c r="I145" i="12"/>
  <c r="H145" i="12"/>
  <c r="G145" i="12"/>
  <c r="F145" i="12"/>
  <c r="E145" i="12"/>
  <c r="D145" i="12"/>
  <c r="J144" i="12"/>
  <c r="I144" i="12"/>
  <c r="H144" i="12"/>
  <c r="G144" i="12"/>
  <c r="F144" i="12"/>
  <c r="E144" i="12"/>
  <c r="D144" i="12"/>
  <c r="I143" i="12"/>
  <c r="H143" i="12"/>
  <c r="G143" i="12"/>
  <c r="F143" i="12"/>
  <c r="E143" i="12"/>
  <c r="J143" i="12" s="1"/>
  <c r="D143" i="12"/>
  <c r="J142" i="12"/>
  <c r="I142" i="12"/>
  <c r="H142" i="12"/>
  <c r="G142" i="12"/>
  <c r="F142" i="12"/>
  <c r="E142" i="12"/>
  <c r="D142" i="12"/>
  <c r="J141" i="12"/>
  <c r="I141" i="12"/>
  <c r="H141" i="12"/>
  <c r="G141" i="12"/>
  <c r="F141" i="12"/>
  <c r="E141" i="12"/>
  <c r="D141" i="12"/>
  <c r="I140" i="12"/>
  <c r="H140" i="12"/>
  <c r="G140" i="12"/>
  <c r="F140" i="12"/>
  <c r="E140" i="12"/>
  <c r="J140" i="12" s="1"/>
  <c r="D140" i="12"/>
  <c r="I139" i="12"/>
  <c r="H139" i="12"/>
  <c r="G139" i="12"/>
  <c r="F139" i="12"/>
  <c r="E139" i="12"/>
  <c r="J139" i="12" s="1"/>
  <c r="D139" i="12"/>
  <c r="I138" i="12"/>
  <c r="H138" i="12"/>
  <c r="G138" i="12"/>
  <c r="F138" i="12"/>
  <c r="E138" i="12"/>
  <c r="J138" i="12" s="1"/>
  <c r="D138" i="12"/>
  <c r="J137" i="12"/>
  <c r="I137" i="12"/>
  <c r="H137" i="12"/>
  <c r="G137" i="12"/>
  <c r="F137" i="12"/>
  <c r="E137" i="12"/>
  <c r="D137" i="12"/>
  <c r="I136" i="12"/>
  <c r="H136" i="12"/>
  <c r="G136" i="12"/>
  <c r="F136" i="12"/>
  <c r="E136" i="12"/>
  <c r="J136" i="12" s="1"/>
  <c r="D136" i="12"/>
  <c r="I135" i="12"/>
  <c r="H135" i="12"/>
  <c r="G135" i="12"/>
  <c r="F135" i="12"/>
  <c r="E135" i="12"/>
  <c r="J135" i="12" s="1"/>
  <c r="D135" i="12"/>
  <c r="J134" i="12"/>
  <c r="I134" i="12"/>
  <c r="H134" i="12"/>
  <c r="G134" i="12"/>
  <c r="F134" i="12"/>
  <c r="E134" i="12"/>
  <c r="D134" i="12"/>
  <c r="J133" i="12"/>
  <c r="I133" i="12"/>
  <c r="H133" i="12"/>
  <c r="G133" i="12"/>
  <c r="F133" i="12"/>
  <c r="E133" i="12"/>
  <c r="I128" i="12" s="1"/>
  <c r="D133" i="12"/>
  <c r="J132" i="12"/>
  <c r="I132" i="12"/>
  <c r="H132" i="12"/>
  <c r="G132" i="12"/>
  <c r="F132" i="12"/>
  <c r="D178" i="12" s="1"/>
  <c r="E132" i="12"/>
  <c r="D132" i="12"/>
  <c r="M126" i="12"/>
  <c r="D17" i="12" s="1"/>
  <c r="E17" i="12" s="1"/>
  <c r="I126" i="12"/>
  <c r="B126" i="12"/>
  <c r="M125" i="12"/>
  <c r="G125" i="12"/>
  <c r="F125" i="12"/>
  <c r="M124" i="12"/>
  <c r="G124" i="12"/>
  <c r="F124" i="12"/>
  <c r="M123" i="12"/>
  <c r="G123" i="12"/>
  <c r="F123" i="12"/>
  <c r="M122" i="12"/>
  <c r="G122" i="12"/>
  <c r="F122" i="12"/>
  <c r="M121" i="12"/>
  <c r="G121" i="12"/>
  <c r="F121" i="12"/>
  <c r="M120" i="12"/>
  <c r="G120" i="12"/>
  <c r="F120" i="12"/>
  <c r="M119" i="12"/>
  <c r="G119" i="12"/>
  <c r="F119" i="12"/>
  <c r="J117" i="12"/>
  <c r="C117" i="12"/>
  <c r="P114" i="12"/>
  <c r="M114" i="12"/>
  <c r="D14" i="12" s="1"/>
  <c r="E14" i="12" s="1"/>
  <c r="H14" i="12" s="1"/>
  <c r="I114" i="12"/>
  <c r="B114" i="12"/>
  <c r="U113" i="12"/>
  <c r="T113" i="12"/>
  <c r="N113" i="12"/>
  <c r="M113" i="12"/>
  <c r="G113" i="12"/>
  <c r="F113" i="12"/>
  <c r="U112" i="12"/>
  <c r="T112" i="12"/>
  <c r="N112" i="12"/>
  <c r="M112" i="12"/>
  <c r="G112" i="12"/>
  <c r="F112" i="12"/>
  <c r="U111" i="12"/>
  <c r="T111" i="12"/>
  <c r="N111" i="12"/>
  <c r="M111" i="12"/>
  <c r="G111" i="12"/>
  <c r="F111" i="12"/>
  <c r="U110" i="12"/>
  <c r="T110" i="12"/>
  <c r="N110" i="12"/>
  <c r="M110" i="12"/>
  <c r="G110" i="12"/>
  <c r="F110" i="12"/>
  <c r="U109" i="12"/>
  <c r="T109" i="12"/>
  <c r="N109" i="12"/>
  <c r="M109" i="12"/>
  <c r="G109" i="12"/>
  <c r="F109" i="12"/>
  <c r="U108" i="12"/>
  <c r="T108" i="12"/>
  <c r="N108" i="12"/>
  <c r="M108" i="12"/>
  <c r="G108" i="12"/>
  <c r="F108" i="12"/>
  <c r="U107" i="12"/>
  <c r="T107" i="12"/>
  <c r="N107" i="12"/>
  <c r="M107" i="12"/>
  <c r="G107" i="12"/>
  <c r="F107" i="12"/>
  <c r="U106" i="12"/>
  <c r="T106" i="12"/>
  <c r="N106" i="12"/>
  <c r="M106" i="12"/>
  <c r="G106" i="12"/>
  <c r="F106" i="12"/>
  <c r="U105" i="12"/>
  <c r="T105" i="12"/>
  <c r="N105" i="12"/>
  <c r="M105" i="12"/>
  <c r="G105" i="12"/>
  <c r="F105" i="12"/>
  <c r="U104" i="12"/>
  <c r="T104" i="12"/>
  <c r="T114" i="12" s="1"/>
  <c r="D15" i="12" s="1"/>
  <c r="E15" i="12" s="1"/>
  <c r="N104" i="12"/>
  <c r="M104" i="12"/>
  <c r="G104" i="12"/>
  <c r="F104" i="12"/>
  <c r="U103" i="12"/>
  <c r="U114" i="12" s="1"/>
  <c r="E23" i="12" s="1"/>
  <c r="G23" i="12" s="1"/>
  <c r="T103" i="12"/>
  <c r="N103" i="12"/>
  <c r="M103" i="12"/>
  <c r="G103" i="12"/>
  <c r="F103" i="12"/>
  <c r="F114" i="12" s="1"/>
  <c r="D13" i="12" s="1"/>
  <c r="E13" i="12" s="1"/>
  <c r="Q101" i="12"/>
  <c r="J101" i="12"/>
  <c r="C101" i="12"/>
  <c r="I98" i="12"/>
  <c r="B98" i="12"/>
  <c r="M97" i="12"/>
  <c r="F97" i="12"/>
  <c r="M96" i="12"/>
  <c r="F96" i="12"/>
  <c r="M95" i="12"/>
  <c r="F95" i="12"/>
  <c r="M94" i="12"/>
  <c r="F94" i="12"/>
  <c r="M93" i="12"/>
  <c r="F93" i="12"/>
  <c r="M92" i="12"/>
  <c r="F92" i="12"/>
  <c r="F98" i="12" s="1"/>
  <c r="D19" i="12" s="1"/>
  <c r="E19" i="12" s="1"/>
  <c r="M91" i="12"/>
  <c r="M98" i="12" s="1"/>
  <c r="F91" i="12"/>
  <c r="J89" i="12"/>
  <c r="C89" i="12"/>
  <c r="B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C68" i="12"/>
  <c r="P65" i="12"/>
  <c r="I65" i="12"/>
  <c r="B65" i="12"/>
  <c r="J47" i="12" s="1"/>
  <c r="U64" i="12"/>
  <c r="N64" i="12"/>
  <c r="G64" i="12"/>
  <c r="U63" i="12"/>
  <c r="N63" i="12"/>
  <c r="G63" i="12"/>
  <c r="U62" i="12"/>
  <c r="N62" i="12"/>
  <c r="G62" i="12"/>
  <c r="U61" i="12"/>
  <c r="N61" i="12"/>
  <c r="G61" i="12"/>
  <c r="U60" i="12"/>
  <c r="N60" i="12"/>
  <c r="G60" i="12"/>
  <c r="U59" i="12"/>
  <c r="N59" i="12"/>
  <c r="G59" i="12"/>
  <c r="U58" i="12"/>
  <c r="N58" i="12"/>
  <c r="G58" i="12"/>
  <c r="U57" i="12"/>
  <c r="N57" i="12"/>
  <c r="G57" i="12"/>
  <c r="U56" i="12"/>
  <c r="N56" i="12"/>
  <c r="G56" i="12"/>
  <c r="U55" i="12"/>
  <c r="U65" i="12" s="1"/>
  <c r="D11" i="12" s="1"/>
  <c r="E11" i="12" s="1"/>
  <c r="N55" i="12"/>
  <c r="G55" i="12"/>
  <c r="U54" i="12"/>
  <c r="N54" i="12"/>
  <c r="G54" i="12"/>
  <c r="U53" i="12"/>
  <c r="N53" i="12"/>
  <c r="G53" i="12"/>
  <c r="U52" i="12"/>
  <c r="N52" i="12"/>
  <c r="G52" i="12"/>
  <c r="G65" i="12" s="1"/>
  <c r="D9" i="12" s="1"/>
  <c r="Q50" i="12"/>
  <c r="J50" i="12"/>
  <c r="C50" i="12"/>
  <c r="K47" i="12"/>
  <c r="L47" i="12" s="1"/>
  <c r="D45" i="12"/>
  <c r="F40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F25" i="12"/>
  <c r="Q24" i="12"/>
  <c r="G24" i="12"/>
  <c r="Q23" i="12"/>
  <c r="Q22" i="12"/>
  <c r="Q21" i="12"/>
  <c r="G21" i="12"/>
  <c r="Q20" i="12"/>
  <c r="G20" i="12"/>
  <c r="R19" i="12"/>
  <c r="Q19" i="12"/>
  <c r="Q18" i="12"/>
  <c r="D18" i="12"/>
  <c r="E18" i="12" s="1"/>
  <c r="Q14" i="12"/>
  <c r="Q13" i="12"/>
  <c r="Q12" i="12"/>
  <c r="F12" i="12"/>
  <c r="Q11" i="12"/>
  <c r="F11" i="12"/>
  <c r="F10" i="12"/>
  <c r="F9" i="12"/>
  <c r="F4" i="12"/>
  <c r="E4" i="12"/>
  <c r="E38" i="12" s="1"/>
  <c r="G38" i="12" s="1"/>
  <c r="R167" i="11"/>
  <c r="K167" i="11"/>
  <c r="J167" i="11"/>
  <c r="Q167" i="11" s="1"/>
  <c r="D167" i="11"/>
  <c r="I167" i="11" s="1"/>
  <c r="P167" i="11" s="1"/>
  <c r="C167" i="11"/>
  <c r="P166" i="11"/>
  <c r="O166" i="11"/>
  <c r="I166" i="11"/>
  <c r="H166" i="11"/>
  <c r="D166" i="11"/>
  <c r="C166" i="11"/>
  <c r="K166" i="11" s="1"/>
  <c r="R166" i="11" s="1"/>
  <c r="Q165" i="11"/>
  <c r="J165" i="11"/>
  <c r="D165" i="11"/>
  <c r="I165" i="11" s="1"/>
  <c r="P165" i="11" s="1"/>
  <c r="C165" i="11"/>
  <c r="K165" i="11" s="1"/>
  <c r="R165" i="11" s="1"/>
  <c r="P164" i="11"/>
  <c r="O164" i="11"/>
  <c r="I164" i="11"/>
  <c r="H164" i="11"/>
  <c r="D164" i="11"/>
  <c r="C164" i="11"/>
  <c r="K164" i="11" s="1"/>
  <c r="R164" i="11" s="1"/>
  <c r="Q163" i="11"/>
  <c r="J163" i="11"/>
  <c r="D163" i="11"/>
  <c r="I163" i="11" s="1"/>
  <c r="P163" i="11" s="1"/>
  <c r="C163" i="11"/>
  <c r="K163" i="11" s="1"/>
  <c r="R163" i="11" s="1"/>
  <c r="H162" i="11"/>
  <c r="D162" i="11"/>
  <c r="I162" i="11" s="1"/>
  <c r="C162" i="11"/>
  <c r="K162" i="11" s="1"/>
  <c r="I152" i="11"/>
  <c r="H152" i="11"/>
  <c r="G152" i="11"/>
  <c r="F152" i="11"/>
  <c r="E152" i="11"/>
  <c r="J152" i="11" s="1"/>
  <c r="D152" i="11"/>
  <c r="J151" i="11"/>
  <c r="I151" i="11"/>
  <c r="H151" i="11"/>
  <c r="G151" i="11"/>
  <c r="F151" i="11"/>
  <c r="E151" i="11"/>
  <c r="D151" i="11"/>
  <c r="J150" i="11"/>
  <c r="I150" i="11"/>
  <c r="H150" i="11"/>
  <c r="G150" i="11"/>
  <c r="F150" i="11"/>
  <c r="E150" i="11"/>
  <c r="D150" i="11"/>
  <c r="I149" i="11"/>
  <c r="H149" i="11"/>
  <c r="G149" i="11"/>
  <c r="F149" i="11"/>
  <c r="E149" i="11"/>
  <c r="J149" i="11" s="1"/>
  <c r="D149" i="11"/>
  <c r="I148" i="11"/>
  <c r="H148" i="11"/>
  <c r="G148" i="11"/>
  <c r="F148" i="11"/>
  <c r="E148" i="11"/>
  <c r="J148" i="11" s="1"/>
  <c r="D148" i="11"/>
  <c r="I147" i="11"/>
  <c r="H147" i="11"/>
  <c r="G147" i="11"/>
  <c r="F147" i="11"/>
  <c r="E147" i="11"/>
  <c r="J147" i="11" s="1"/>
  <c r="D147" i="11"/>
  <c r="I146" i="11"/>
  <c r="H146" i="11"/>
  <c r="G146" i="11"/>
  <c r="F146" i="11"/>
  <c r="E146" i="11"/>
  <c r="J146" i="11" s="1"/>
  <c r="D146" i="11"/>
  <c r="I145" i="11"/>
  <c r="H145" i="11"/>
  <c r="G145" i="11"/>
  <c r="F145" i="11"/>
  <c r="E145" i="11"/>
  <c r="J145" i="11" s="1"/>
  <c r="D145" i="11"/>
  <c r="J144" i="11"/>
  <c r="I144" i="11"/>
  <c r="H144" i="11"/>
  <c r="G144" i="11"/>
  <c r="F144" i="11"/>
  <c r="E144" i="11"/>
  <c r="D144" i="11"/>
  <c r="I143" i="11"/>
  <c r="H143" i="11"/>
  <c r="G143" i="11"/>
  <c r="F143" i="11"/>
  <c r="E143" i="11"/>
  <c r="J143" i="11" s="1"/>
  <c r="D143" i="11"/>
  <c r="J142" i="11"/>
  <c r="I142" i="11"/>
  <c r="H142" i="11"/>
  <c r="G142" i="11"/>
  <c r="F142" i="11"/>
  <c r="E142" i="11"/>
  <c r="D142" i="11"/>
  <c r="I141" i="11"/>
  <c r="H141" i="11"/>
  <c r="G141" i="11"/>
  <c r="F141" i="11"/>
  <c r="E141" i="11"/>
  <c r="J141" i="11" s="1"/>
  <c r="D141" i="11"/>
  <c r="J140" i="11"/>
  <c r="I140" i="11"/>
  <c r="H140" i="11"/>
  <c r="G140" i="11"/>
  <c r="F140" i="11"/>
  <c r="E140" i="11"/>
  <c r="D140" i="11"/>
  <c r="I139" i="11"/>
  <c r="H139" i="11"/>
  <c r="G139" i="11"/>
  <c r="F139" i="11"/>
  <c r="E139" i="11"/>
  <c r="J139" i="11" s="1"/>
  <c r="D139" i="11"/>
  <c r="I138" i="11"/>
  <c r="H138" i="11"/>
  <c r="G138" i="11"/>
  <c r="F138" i="11"/>
  <c r="E138" i="11"/>
  <c r="J138" i="11" s="1"/>
  <c r="D138" i="11"/>
  <c r="I137" i="11"/>
  <c r="H137" i="11"/>
  <c r="G137" i="11"/>
  <c r="F137" i="11"/>
  <c r="E137" i="11"/>
  <c r="J137" i="11" s="1"/>
  <c r="D137" i="11"/>
  <c r="J136" i="11"/>
  <c r="I136" i="11"/>
  <c r="H136" i="11"/>
  <c r="G136" i="11"/>
  <c r="F136" i="11"/>
  <c r="E136" i="11"/>
  <c r="D136" i="11"/>
  <c r="I135" i="11"/>
  <c r="H135" i="11"/>
  <c r="G135" i="11"/>
  <c r="F135" i="11"/>
  <c r="E135" i="11"/>
  <c r="J135" i="11" s="1"/>
  <c r="D135" i="11"/>
  <c r="I134" i="11"/>
  <c r="H134" i="11"/>
  <c r="G134" i="11"/>
  <c r="F134" i="11"/>
  <c r="E134" i="11"/>
  <c r="J134" i="11" s="1"/>
  <c r="D134" i="11"/>
  <c r="I133" i="11"/>
  <c r="H133" i="11"/>
  <c r="G133" i="11"/>
  <c r="F133" i="11"/>
  <c r="E133" i="11"/>
  <c r="J133" i="11" s="1"/>
  <c r="D133" i="11"/>
  <c r="J132" i="11"/>
  <c r="I132" i="11"/>
  <c r="H132" i="11"/>
  <c r="G132" i="11"/>
  <c r="F132" i="11"/>
  <c r="D178" i="11" s="1"/>
  <c r="E132" i="11"/>
  <c r="D132" i="11"/>
  <c r="I126" i="11"/>
  <c r="B126" i="11"/>
  <c r="M125" i="11"/>
  <c r="G125" i="11"/>
  <c r="F125" i="11"/>
  <c r="M124" i="11"/>
  <c r="G124" i="11"/>
  <c r="F124" i="11"/>
  <c r="M123" i="11"/>
  <c r="G123" i="11"/>
  <c r="F123" i="11"/>
  <c r="M122" i="11"/>
  <c r="G122" i="11"/>
  <c r="F122" i="11"/>
  <c r="M121" i="11"/>
  <c r="G121" i="11"/>
  <c r="F121" i="11"/>
  <c r="M120" i="11"/>
  <c r="M126" i="11" s="1"/>
  <c r="D17" i="11" s="1"/>
  <c r="E17" i="11" s="1"/>
  <c r="G120" i="11"/>
  <c r="F120" i="11"/>
  <c r="M119" i="11"/>
  <c r="G119" i="11"/>
  <c r="G126" i="11" s="1"/>
  <c r="F119" i="11"/>
  <c r="F126" i="11" s="1"/>
  <c r="D16" i="11" s="1"/>
  <c r="E16" i="11" s="1"/>
  <c r="J117" i="11"/>
  <c r="C117" i="11"/>
  <c r="P114" i="11"/>
  <c r="I114" i="11"/>
  <c r="B114" i="11"/>
  <c r="U113" i="11"/>
  <c r="T113" i="11"/>
  <c r="N113" i="11"/>
  <c r="M113" i="11"/>
  <c r="G113" i="11"/>
  <c r="F113" i="11"/>
  <c r="U112" i="11"/>
  <c r="T112" i="11"/>
  <c r="N112" i="11"/>
  <c r="M112" i="11"/>
  <c r="G112" i="11"/>
  <c r="F112" i="11"/>
  <c r="U111" i="11"/>
  <c r="T111" i="11"/>
  <c r="N111" i="11"/>
  <c r="M111" i="11"/>
  <c r="G111" i="11"/>
  <c r="F111" i="11"/>
  <c r="U110" i="11"/>
  <c r="T110" i="11"/>
  <c r="N110" i="11"/>
  <c r="M110" i="11"/>
  <c r="G110" i="11"/>
  <c r="F110" i="11"/>
  <c r="U109" i="11"/>
  <c r="T109" i="11"/>
  <c r="N109" i="11"/>
  <c r="M109" i="11"/>
  <c r="G109" i="11"/>
  <c r="F109" i="11"/>
  <c r="U108" i="11"/>
  <c r="T108" i="11"/>
  <c r="N108" i="11"/>
  <c r="M108" i="11"/>
  <c r="G108" i="11"/>
  <c r="F108" i="11"/>
  <c r="U107" i="11"/>
  <c r="T107" i="11"/>
  <c r="N107" i="11"/>
  <c r="M107" i="11"/>
  <c r="G107" i="11"/>
  <c r="F107" i="11"/>
  <c r="U106" i="11"/>
  <c r="T106" i="11"/>
  <c r="N106" i="11"/>
  <c r="M106" i="11"/>
  <c r="G106" i="11"/>
  <c r="F106" i="11"/>
  <c r="U105" i="11"/>
  <c r="T105" i="11"/>
  <c r="N105" i="11"/>
  <c r="M105" i="11"/>
  <c r="G105" i="11"/>
  <c r="F105" i="11"/>
  <c r="U104" i="11"/>
  <c r="T104" i="11"/>
  <c r="T114" i="11" s="1"/>
  <c r="D15" i="11" s="1"/>
  <c r="E15" i="11" s="1"/>
  <c r="N104" i="11"/>
  <c r="M104" i="11"/>
  <c r="G104" i="11"/>
  <c r="F104" i="11"/>
  <c r="F114" i="11" s="1"/>
  <c r="D13" i="11" s="1"/>
  <c r="E13" i="11" s="1"/>
  <c r="U103" i="11"/>
  <c r="U114" i="11" s="1"/>
  <c r="E23" i="11" s="1"/>
  <c r="G23" i="11" s="1"/>
  <c r="T103" i="11"/>
  <c r="N103" i="11"/>
  <c r="N114" i="11" s="1"/>
  <c r="E22" i="11" s="1"/>
  <c r="G22" i="11" s="1"/>
  <c r="M103" i="11"/>
  <c r="M114" i="11" s="1"/>
  <c r="D14" i="11" s="1"/>
  <c r="E14" i="11" s="1"/>
  <c r="G103" i="11"/>
  <c r="G114" i="11" s="1"/>
  <c r="F103" i="11"/>
  <c r="Q101" i="11"/>
  <c r="J101" i="11"/>
  <c r="C101" i="11"/>
  <c r="I98" i="11"/>
  <c r="B98" i="11"/>
  <c r="M97" i="11"/>
  <c r="F97" i="11"/>
  <c r="M96" i="11"/>
  <c r="F96" i="11"/>
  <c r="M95" i="11"/>
  <c r="F95" i="11"/>
  <c r="M94" i="11"/>
  <c r="F94" i="11"/>
  <c r="M93" i="11"/>
  <c r="F93" i="11"/>
  <c r="M92" i="11"/>
  <c r="F92" i="11"/>
  <c r="F98" i="11" s="1"/>
  <c r="D19" i="11" s="1"/>
  <c r="E19" i="11" s="1"/>
  <c r="M91" i="11"/>
  <c r="M98" i="11" s="1"/>
  <c r="D18" i="11" s="1"/>
  <c r="E18" i="11" s="1"/>
  <c r="F91" i="11"/>
  <c r="J89" i="11"/>
  <c r="C89" i="11"/>
  <c r="B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85" i="11" s="1"/>
  <c r="D12" i="11" s="1"/>
  <c r="E12" i="11" s="1"/>
  <c r="C68" i="11"/>
  <c r="P65" i="11"/>
  <c r="I65" i="11"/>
  <c r="B65" i="11"/>
  <c r="J47" i="11" s="1"/>
  <c r="L47" i="11" s="1"/>
  <c r="U64" i="11"/>
  <c r="N64" i="11"/>
  <c r="G64" i="11"/>
  <c r="U63" i="11"/>
  <c r="N63" i="11"/>
  <c r="G63" i="11"/>
  <c r="U62" i="11"/>
  <c r="N62" i="11"/>
  <c r="G62" i="11"/>
  <c r="U61" i="11"/>
  <c r="N61" i="11"/>
  <c r="G61" i="11"/>
  <c r="U60" i="11"/>
  <c r="N60" i="11"/>
  <c r="G60" i="11"/>
  <c r="U59" i="11"/>
  <c r="N59" i="11"/>
  <c r="G59" i="11"/>
  <c r="U58" i="11"/>
  <c r="N58" i="11"/>
  <c r="G58" i="11"/>
  <c r="U57" i="11"/>
  <c r="N57" i="11"/>
  <c r="G57" i="11"/>
  <c r="U56" i="11"/>
  <c r="N56" i="11"/>
  <c r="G56" i="11"/>
  <c r="U55" i="11"/>
  <c r="N55" i="11"/>
  <c r="G55" i="11"/>
  <c r="U54" i="11"/>
  <c r="U65" i="11" s="1"/>
  <c r="D11" i="11" s="1"/>
  <c r="E11" i="11" s="1"/>
  <c r="N54" i="11"/>
  <c r="G54" i="11"/>
  <c r="U53" i="11"/>
  <c r="N53" i="11"/>
  <c r="G53" i="11"/>
  <c r="U52" i="11"/>
  <c r="N52" i="11"/>
  <c r="N65" i="11" s="1"/>
  <c r="D10" i="11" s="1"/>
  <c r="E10" i="11" s="1"/>
  <c r="G52" i="11"/>
  <c r="G65" i="11" s="1"/>
  <c r="D9" i="11" s="1"/>
  <c r="Q50" i="11"/>
  <c r="J50" i="11"/>
  <c r="C50" i="11"/>
  <c r="K47" i="11"/>
  <c r="D45" i="11"/>
  <c r="F40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F25" i="11"/>
  <c r="Q24" i="11"/>
  <c r="G24" i="11"/>
  <c r="Q23" i="11"/>
  <c r="Q22" i="11"/>
  <c r="Q21" i="11"/>
  <c r="G21" i="11"/>
  <c r="Q20" i="11"/>
  <c r="G20" i="11"/>
  <c r="Q19" i="11"/>
  <c r="Q18" i="11"/>
  <c r="Q14" i="11"/>
  <c r="Q13" i="11"/>
  <c r="Q12" i="11"/>
  <c r="F12" i="11"/>
  <c r="Q11" i="11"/>
  <c r="F11" i="11"/>
  <c r="F10" i="11"/>
  <c r="F9" i="11"/>
  <c r="E4" i="11"/>
  <c r="E37" i="11" s="1"/>
  <c r="D4" i="11"/>
  <c r="E38" i="11" s="1"/>
  <c r="G38" i="11" s="1"/>
  <c r="F168" i="10"/>
  <c r="M168" i="10" s="1"/>
  <c r="E168" i="10"/>
  <c r="L168" i="10" s="1"/>
  <c r="D167" i="10"/>
  <c r="C167" i="10"/>
  <c r="H167" i="10" s="1"/>
  <c r="O167" i="10" s="1"/>
  <c r="K166" i="10"/>
  <c r="R166" i="10" s="1"/>
  <c r="J166" i="10"/>
  <c r="Q166" i="10" s="1"/>
  <c r="H166" i="10"/>
  <c r="O166" i="10" s="1"/>
  <c r="D166" i="10"/>
  <c r="I166" i="10" s="1"/>
  <c r="P166" i="10" s="1"/>
  <c r="C166" i="10"/>
  <c r="P165" i="10"/>
  <c r="J165" i="10"/>
  <c r="Q165" i="10" s="1"/>
  <c r="I165" i="10"/>
  <c r="D165" i="10"/>
  <c r="H165" i="10" s="1"/>
  <c r="O165" i="10" s="1"/>
  <c r="C165" i="10"/>
  <c r="K165" i="10" s="1"/>
  <c r="R165" i="10" s="1"/>
  <c r="R164" i="10"/>
  <c r="K164" i="10"/>
  <c r="D164" i="10"/>
  <c r="I164" i="10" s="1"/>
  <c r="P164" i="10" s="1"/>
  <c r="C164" i="10"/>
  <c r="J164" i="10" s="1"/>
  <c r="Q164" i="10" s="1"/>
  <c r="D163" i="10"/>
  <c r="C163" i="10"/>
  <c r="H163" i="10" s="1"/>
  <c r="O163" i="10" s="1"/>
  <c r="H162" i="10"/>
  <c r="D162" i="10"/>
  <c r="I162" i="10" s="1"/>
  <c r="C162" i="10"/>
  <c r="J162" i="10" s="1"/>
  <c r="J152" i="10"/>
  <c r="I152" i="10"/>
  <c r="H152" i="10"/>
  <c r="G152" i="10"/>
  <c r="F152" i="10"/>
  <c r="E152" i="10"/>
  <c r="D152" i="10"/>
  <c r="J151" i="10"/>
  <c r="I151" i="10"/>
  <c r="H151" i="10"/>
  <c r="G151" i="10"/>
  <c r="F151" i="10"/>
  <c r="E151" i="10"/>
  <c r="D151" i="10"/>
  <c r="I150" i="10"/>
  <c r="H150" i="10"/>
  <c r="G150" i="10"/>
  <c r="F150" i="10"/>
  <c r="E150" i="10"/>
  <c r="J150" i="10" s="1"/>
  <c r="D150" i="10"/>
  <c r="I149" i="10"/>
  <c r="H149" i="10"/>
  <c r="G149" i="10"/>
  <c r="F149" i="10"/>
  <c r="E149" i="10"/>
  <c r="J149" i="10" s="1"/>
  <c r="D149" i="10"/>
  <c r="I148" i="10"/>
  <c r="H148" i="10"/>
  <c r="G148" i="10"/>
  <c r="F148" i="10"/>
  <c r="E148" i="10"/>
  <c r="J148" i="10" s="1"/>
  <c r="D148" i="10"/>
  <c r="J147" i="10"/>
  <c r="I147" i="10"/>
  <c r="H147" i="10"/>
  <c r="G147" i="10"/>
  <c r="F147" i="10"/>
  <c r="E147" i="10"/>
  <c r="D147" i="10"/>
  <c r="J146" i="10"/>
  <c r="I146" i="10"/>
  <c r="H146" i="10"/>
  <c r="G146" i="10"/>
  <c r="F146" i="10"/>
  <c r="E146" i="10"/>
  <c r="D146" i="10"/>
  <c r="I145" i="10"/>
  <c r="H145" i="10"/>
  <c r="G145" i="10"/>
  <c r="F145" i="10"/>
  <c r="E145" i="10"/>
  <c r="J145" i="10" s="1"/>
  <c r="D145" i="10"/>
  <c r="J144" i="10"/>
  <c r="I144" i="10"/>
  <c r="H144" i="10"/>
  <c r="G144" i="10"/>
  <c r="F144" i="10"/>
  <c r="E144" i="10"/>
  <c r="D144" i="10"/>
  <c r="J143" i="10"/>
  <c r="I143" i="10"/>
  <c r="H143" i="10"/>
  <c r="G143" i="10"/>
  <c r="F143" i="10"/>
  <c r="E143" i="10"/>
  <c r="D143" i="10"/>
  <c r="I142" i="10"/>
  <c r="H142" i="10"/>
  <c r="G142" i="10"/>
  <c r="F142" i="10"/>
  <c r="E142" i="10"/>
  <c r="J142" i="10" s="1"/>
  <c r="D142" i="10"/>
  <c r="I141" i="10"/>
  <c r="H141" i="10"/>
  <c r="G141" i="10"/>
  <c r="F141" i="10"/>
  <c r="E141" i="10"/>
  <c r="J141" i="10" s="1"/>
  <c r="D141" i="10"/>
  <c r="I140" i="10"/>
  <c r="H140" i="10"/>
  <c r="G140" i="10"/>
  <c r="F140" i="10"/>
  <c r="E140" i="10"/>
  <c r="J140" i="10" s="1"/>
  <c r="D140" i="10"/>
  <c r="J139" i="10"/>
  <c r="I139" i="10"/>
  <c r="H139" i="10"/>
  <c r="G139" i="10"/>
  <c r="F139" i="10"/>
  <c r="E139" i="10"/>
  <c r="D139" i="10"/>
  <c r="J138" i="10"/>
  <c r="I138" i="10"/>
  <c r="H138" i="10"/>
  <c r="G138" i="10"/>
  <c r="F138" i="10"/>
  <c r="E138" i="10"/>
  <c r="D138" i="10"/>
  <c r="I137" i="10"/>
  <c r="H137" i="10"/>
  <c r="G137" i="10"/>
  <c r="F137" i="10"/>
  <c r="E137" i="10"/>
  <c r="J137" i="10" s="1"/>
  <c r="D137" i="10"/>
  <c r="J136" i="10"/>
  <c r="I136" i="10"/>
  <c r="H136" i="10"/>
  <c r="G136" i="10"/>
  <c r="F136" i="10"/>
  <c r="E136" i="10"/>
  <c r="D136" i="10"/>
  <c r="J135" i="10"/>
  <c r="I135" i="10"/>
  <c r="H135" i="10"/>
  <c r="G135" i="10"/>
  <c r="F135" i="10"/>
  <c r="E135" i="10"/>
  <c r="D135" i="10"/>
  <c r="I134" i="10"/>
  <c r="H134" i="10"/>
  <c r="G134" i="10"/>
  <c r="F134" i="10"/>
  <c r="E134" i="10"/>
  <c r="J134" i="10" s="1"/>
  <c r="D134" i="10"/>
  <c r="I133" i="10"/>
  <c r="H133" i="10"/>
  <c r="G133" i="10"/>
  <c r="F133" i="10"/>
  <c r="E133" i="10"/>
  <c r="I128" i="10" s="1"/>
  <c r="D133" i="10"/>
  <c r="I132" i="10"/>
  <c r="H132" i="10"/>
  <c r="G132" i="10"/>
  <c r="F132" i="10"/>
  <c r="E132" i="10"/>
  <c r="J132" i="10" s="1"/>
  <c r="D132" i="10"/>
  <c r="I126" i="10"/>
  <c r="B126" i="10"/>
  <c r="M125" i="10"/>
  <c r="G125" i="10"/>
  <c r="F125" i="10"/>
  <c r="M124" i="10"/>
  <c r="G124" i="10"/>
  <c r="F124" i="10"/>
  <c r="M123" i="10"/>
  <c r="G123" i="10"/>
  <c r="F123" i="10"/>
  <c r="M122" i="10"/>
  <c r="G122" i="10"/>
  <c r="F122" i="10"/>
  <c r="M121" i="10"/>
  <c r="G121" i="10"/>
  <c r="G126" i="10" s="1"/>
  <c r="F121" i="10"/>
  <c r="M120" i="10"/>
  <c r="G120" i="10"/>
  <c r="F120" i="10"/>
  <c r="F126" i="10" s="1"/>
  <c r="D16" i="10" s="1"/>
  <c r="M119" i="10"/>
  <c r="M126" i="10" s="1"/>
  <c r="D17" i="10" s="1"/>
  <c r="E17" i="10" s="1"/>
  <c r="G119" i="10"/>
  <c r="F119" i="10"/>
  <c r="J117" i="10"/>
  <c r="C117" i="10"/>
  <c r="P114" i="10"/>
  <c r="I114" i="10"/>
  <c r="B114" i="10"/>
  <c r="U113" i="10"/>
  <c r="T113" i="10"/>
  <c r="N113" i="10"/>
  <c r="M113" i="10"/>
  <c r="G113" i="10"/>
  <c r="F113" i="10"/>
  <c r="U112" i="10"/>
  <c r="T112" i="10"/>
  <c r="N112" i="10"/>
  <c r="M112" i="10"/>
  <c r="G112" i="10"/>
  <c r="F112" i="10"/>
  <c r="U111" i="10"/>
  <c r="T111" i="10"/>
  <c r="N111" i="10"/>
  <c r="M111" i="10"/>
  <c r="G111" i="10"/>
  <c r="F111" i="10"/>
  <c r="U110" i="10"/>
  <c r="T110" i="10"/>
  <c r="N110" i="10"/>
  <c r="M110" i="10"/>
  <c r="G110" i="10"/>
  <c r="F110" i="10"/>
  <c r="U109" i="10"/>
  <c r="T109" i="10"/>
  <c r="N109" i="10"/>
  <c r="M109" i="10"/>
  <c r="G109" i="10"/>
  <c r="F109" i="10"/>
  <c r="U108" i="10"/>
  <c r="T108" i="10"/>
  <c r="N108" i="10"/>
  <c r="M108" i="10"/>
  <c r="G108" i="10"/>
  <c r="F108" i="10"/>
  <c r="U107" i="10"/>
  <c r="T107" i="10"/>
  <c r="N107" i="10"/>
  <c r="M107" i="10"/>
  <c r="G107" i="10"/>
  <c r="F107" i="10"/>
  <c r="U106" i="10"/>
  <c r="T106" i="10"/>
  <c r="N106" i="10"/>
  <c r="M106" i="10"/>
  <c r="G106" i="10"/>
  <c r="F106" i="10"/>
  <c r="U105" i="10"/>
  <c r="T105" i="10"/>
  <c r="N105" i="10"/>
  <c r="M105" i="10"/>
  <c r="G105" i="10"/>
  <c r="F105" i="10"/>
  <c r="U104" i="10"/>
  <c r="U114" i="10" s="1"/>
  <c r="E23" i="10" s="1"/>
  <c r="G23" i="10" s="1"/>
  <c r="T104" i="10"/>
  <c r="N104" i="10"/>
  <c r="M104" i="10"/>
  <c r="G104" i="10"/>
  <c r="F104" i="10"/>
  <c r="U103" i="10"/>
  <c r="T103" i="10"/>
  <c r="N103" i="10"/>
  <c r="N114" i="10" s="1"/>
  <c r="E22" i="10" s="1"/>
  <c r="G22" i="10" s="1"/>
  <c r="M103" i="10"/>
  <c r="M114" i="10" s="1"/>
  <c r="D14" i="10" s="1"/>
  <c r="E14" i="10" s="1"/>
  <c r="G103" i="10"/>
  <c r="F103" i="10"/>
  <c r="F114" i="10" s="1"/>
  <c r="D13" i="10" s="1"/>
  <c r="E13" i="10" s="1"/>
  <c r="Q101" i="10"/>
  <c r="J101" i="10"/>
  <c r="C101" i="10"/>
  <c r="I98" i="10"/>
  <c r="B98" i="10"/>
  <c r="M97" i="10"/>
  <c r="F97" i="10"/>
  <c r="M96" i="10"/>
  <c r="F96" i="10"/>
  <c r="M95" i="10"/>
  <c r="F95" i="10"/>
  <c r="M94" i="10"/>
  <c r="F94" i="10"/>
  <c r="M93" i="10"/>
  <c r="F93" i="10"/>
  <c r="M92" i="10"/>
  <c r="F92" i="10"/>
  <c r="M91" i="10"/>
  <c r="F91" i="10"/>
  <c r="F98" i="10" s="1"/>
  <c r="D19" i="10" s="1"/>
  <c r="E19" i="10" s="1"/>
  <c r="J89" i="10"/>
  <c r="C89" i="10"/>
  <c r="B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85" i="10" s="1"/>
  <c r="D12" i="10" s="1"/>
  <c r="E12" i="10" s="1"/>
  <c r="C68" i="10"/>
  <c r="P65" i="10"/>
  <c r="I65" i="10"/>
  <c r="B65" i="10"/>
  <c r="U64" i="10"/>
  <c r="N64" i="10"/>
  <c r="G64" i="10"/>
  <c r="U63" i="10"/>
  <c r="N63" i="10"/>
  <c r="G63" i="10"/>
  <c r="U62" i="10"/>
  <c r="N62" i="10"/>
  <c r="G62" i="10"/>
  <c r="U61" i="10"/>
  <c r="N61" i="10"/>
  <c r="G61" i="10"/>
  <c r="U60" i="10"/>
  <c r="N60" i="10"/>
  <c r="G60" i="10"/>
  <c r="U59" i="10"/>
  <c r="N59" i="10"/>
  <c r="G59" i="10"/>
  <c r="U58" i="10"/>
  <c r="N58" i="10"/>
  <c r="G58" i="10"/>
  <c r="U57" i="10"/>
  <c r="N57" i="10"/>
  <c r="G57" i="10"/>
  <c r="U56" i="10"/>
  <c r="N56" i="10"/>
  <c r="G56" i="10"/>
  <c r="U55" i="10"/>
  <c r="N55" i="10"/>
  <c r="G55" i="10"/>
  <c r="U54" i="10"/>
  <c r="N54" i="10"/>
  <c r="G54" i="10"/>
  <c r="U53" i="10"/>
  <c r="N53" i="10"/>
  <c r="G53" i="10"/>
  <c r="U52" i="10"/>
  <c r="N52" i="10"/>
  <c r="G52" i="10"/>
  <c r="Q50" i="10"/>
  <c r="J50" i="10"/>
  <c r="C50" i="10"/>
  <c r="D45" i="10"/>
  <c r="F40" i="10"/>
  <c r="G36" i="10"/>
  <c r="G35" i="10"/>
  <c r="G34" i="10"/>
  <c r="G33" i="10"/>
  <c r="G32" i="10"/>
  <c r="G31" i="10"/>
  <c r="G30" i="10"/>
  <c r="G29" i="10"/>
  <c r="G28" i="10"/>
  <c r="G27" i="10"/>
  <c r="G26" i="10"/>
  <c r="F25" i="10"/>
  <c r="G25" i="10" s="1"/>
  <c r="Q24" i="10"/>
  <c r="G24" i="10"/>
  <c r="Q23" i="10"/>
  <c r="Q22" i="10"/>
  <c r="Q21" i="10"/>
  <c r="G21" i="10"/>
  <c r="Q20" i="10"/>
  <c r="G20" i="10"/>
  <c r="Q19" i="10"/>
  <c r="Q18" i="10"/>
  <c r="H16" i="10"/>
  <c r="R21" i="10" s="1"/>
  <c r="E16" i="10"/>
  <c r="Q14" i="10"/>
  <c r="Q13" i="10"/>
  <c r="Q12" i="10"/>
  <c r="F12" i="10"/>
  <c r="Q11" i="10"/>
  <c r="F11" i="10"/>
  <c r="F10" i="10"/>
  <c r="F9" i="10"/>
  <c r="F4" i="10"/>
  <c r="E38" i="10" s="1"/>
  <c r="G38" i="10" s="1"/>
  <c r="E4" i="10"/>
  <c r="D4" i="10"/>
  <c r="E37" i="10" s="1"/>
  <c r="M168" i="9"/>
  <c r="F168" i="9"/>
  <c r="E168" i="9"/>
  <c r="L168" i="9" s="1"/>
  <c r="K167" i="9"/>
  <c r="R167" i="9" s="1"/>
  <c r="J167" i="9"/>
  <c r="Q167" i="9" s="1"/>
  <c r="H167" i="9"/>
  <c r="O167" i="9" s="1"/>
  <c r="D167" i="9"/>
  <c r="I167" i="9" s="1"/>
  <c r="P167" i="9" s="1"/>
  <c r="C167" i="9"/>
  <c r="P166" i="9"/>
  <c r="J166" i="9"/>
  <c r="Q166" i="9" s="1"/>
  <c r="I166" i="9"/>
  <c r="D166" i="9"/>
  <c r="H166" i="9" s="1"/>
  <c r="O166" i="9" s="1"/>
  <c r="C166" i="9"/>
  <c r="K166" i="9" s="1"/>
  <c r="R166" i="9" s="1"/>
  <c r="R165" i="9"/>
  <c r="K165" i="9"/>
  <c r="D165" i="9"/>
  <c r="C165" i="9"/>
  <c r="J165" i="9" s="1"/>
  <c r="Q165" i="9" s="1"/>
  <c r="D164" i="9"/>
  <c r="C164" i="9"/>
  <c r="K163" i="9"/>
  <c r="R163" i="9" s="1"/>
  <c r="J163" i="9"/>
  <c r="Q163" i="9" s="1"/>
  <c r="H163" i="9"/>
  <c r="O163" i="9" s="1"/>
  <c r="D163" i="9"/>
  <c r="I163" i="9" s="1"/>
  <c r="P163" i="9" s="1"/>
  <c r="C163" i="9"/>
  <c r="P162" i="9"/>
  <c r="J162" i="9"/>
  <c r="I162" i="9"/>
  <c r="D162" i="9"/>
  <c r="H162" i="9" s="1"/>
  <c r="C162" i="9"/>
  <c r="K162" i="9" s="1"/>
  <c r="J152" i="9"/>
  <c r="I152" i="9"/>
  <c r="H152" i="9"/>
  <c r="G152" i="9"/>
  <c r="F152" i="9"/>
  <c r="E152" i="9"/>
  <c r="D152" i="9"/>
  <c r="I151" i="9"/>
  <c r="H151" i="9"/>
  <c r="G151" i="9"/>
  <c r="F151" i="9"/>
  <c r="E151" i="9"/>
  <c r="J151" i="9" s="1"/>
  <c r="D151" i="9"/>
  <c r="J150" i="9"/>
  <c r="I150" i="9"/>
  <c r="H150" i="9"/>
  <c r="G150" i="9"/>
  <c r="F150" i="9"/>
  <c r="E150" i="9"/>
  <c r="D150" i="9"/>
  <c r="J149" i="9"/>
  <c r="I149" i="9"/>
  <c r="H149" i="9"/>
  <c r="G149" i="9"/>
  <c r="F149" i="9"/>
  <c r="E149" i="9"/>
  <c r="D149" i="9"/>
  <c r="I148" i="9"/>
  <c r="H148" i="9"/>
  <c r="G148" i="9"/>
  <c r="F148" i="9"/>
  <c r="E148" i="9"/>
  <c r="J148" i="9" s="1"/>
  <c r="D148" i="9"/>
  <c r="I147" i="9"/>
  <c r="H147" i="9"/>
  <c r="G147" i="9"/>
  <c r="F147" i="9"/>
  <c r="E147" i="9"/>
  <c r="J147" i="9" s="1"/>
  <c r="D147" i="9"/>
  <c r="I146" i="9"/>
  <c r="H146" i="9"/>
  <c r="G146" i="9"/>
  <c r="F146" i="9"/>
  <c r="E146" i="9"/>
  <c r="J146" i="9" s="1"/>
  <c r="D146" i="9"/>
  <c r="J145" i="9"/>
  <c r="I145" i="9"/>
  <c r="H145" i="9"/>
  <c r="G145" i="9"/>
  <c r="F145" i="9"/>
  <c r="E145" i="9"/>
  <c r="D145" i="9"/>
  <c r="J144" i="9"/>
  <c r="I144" i="9"/>
  <c r="H144" i="9"/>
  <c r="G144" i="9"/>
  <c r="F144" i="9"/>
  <c r="E144" i="9"/>
  <c r="D144" i="9"/>
  <c r="I143" i="9"/>
  <c r="H143" i="9"/>
  <c r="G143" i="9"/>
  <c r="F143" i="9"/>
  <c r="E143" i="9"/>
  <c r="J143" i="9" s="1"/>
  <c r="D143" i="9"/>
  <c r="J142" i="9"/>
  <c r="I142" i="9"/>
  <c r="H142" i="9"/>
  <c r="G142" i="9"/>
  <c r="F142" i="9"/>
  <c r="E142" i="9"/>
  <c r="D142" i="9"/>
  <c r="J141" i="9"/>
  <c r="I141" i="9"/>
  <c r="H141" i="9"/>
  <c r="G141" i="9"/>
  <c r="F141" i="9"/>
  <c r="E141" i="9"/>
  <c r="D141" i="9"/>
  <c r="I140" i="9"/>
  <c r="H140" i="9"/>
  <c r="G140" i="9"/>
  <c r="F140" i="9"/>
  <c r="E140" i="9"/>
  <c r="J140" i="9" s="1"/>
  <c r="D140" i="9"/>
  <c r="I139" i="9"/>
  <c r="H139" i="9"/>
  <c r="G139" i="9"/>
  <c r="F139" i="9"/>
  <c r="E139" i="9"/>
  <c r="J139" i="9" s="1"/>
  <c r="D139" i="9"/>
  <c r="I138" i="9"/>
  <c r="H138" i="9"/>
  <c r="G138" i="9"/>
  <c r="F138" i="9"/>
  <c r="E138" i="9"/>
  <c r="J138" i="9" s="1"/>
  <c r="D138" i="9"/>
  <c r="J137" i="9"/>
  <c r="I137" i="9"/>
  <c r="H137" i="9"/>
  <c r="G137" i="9"/>
  <c r="F137" i="9"/>
  <c r="E137" i="9"/>
  <c r="D137" i="9"/>
  <c r="J136" i="9"/>
  <c r="I136" i="9"/>
  <c r="H136" i="9"/>
  <c r="G136" i="9"/>
  <c r="F136" i="9"/>
  <c r="E136" i="9"/>
  <c r="D136" i="9"/>
  <c r="I135" i="9"/>
  <c r="H135" i="9"/>
  <c r="G135" i="9"/>
  <c r="F135" i="9"/>
  <c r="E135" i="9"/>
  <c r="J135" i="9" s="1"/>
  <c r="D135" i="9"/>
  <c r="J134" i="9"/>
  <c r="I134" i="9"/>
  <c r="H134" i="9"/>
  <c r="G134" i="9"/>
  <c r="F134" i="9"/>
  <c r="E134" i="9"/>
  <c r="D134" i="9"/>
  <c r="J133" i="9"/>
  <c r="I133" i="9"/>
  <c r="H133" i="9"/>
  <c r="G133" i="9"/>
  <c r="F133" i="9"/>
  <c r="E133" i="9"/>
  <c r="D133" i="9"/>
  <c r="I132" i="9"/>
  <c r="H132" i="9"/>
  <c r="G132" i="9"/>
  <c r="F132" i="9"/>
  <c r="E132" i="9"/>
  <c r="I128" i="9" s="1"/>
  <c r="D132" i="9"/>
  <c r="I126" i="9"/>
  <c r="B126" i="9"/>
  <c r="M125" i="9"/>
  <c r="G125" i="9"/>
  <c r="F125" i="9"/>
  <c r="M124" i="9"/>
  <c r="G124" i="9"/>
  <c r="F124" i="9"/>
  <c r="M123" i="9"/>
  <c r="G123" i="9"/>
  <c r="F123" i="9"/>
  <c r="M122" i="9"/>
  <c r="G122" i="9"/>
  <c r="F122" i="9"/>
  <c r="M121" i="9"/>
  <c r="G121" i="9"/>
  <c r="F121" i="9"/>
  <c r="M120" i="9"/>
  <c r="G120" i="9"/>
  <c r="F120" i="9"/>
  <c r="M119" i="9"/>
  <c r="G119" i="9"/>
  <c r="G126" i="9" s="1"/>
  <c r="F119" i="9"/>
  <c r="F126" i="9" s="1"/>
  <c r="J117" i="9"/>
  <c r="C117" i="9"/>
  <c r="P114" i="9"/>
  <c r="I114" i="9"/>
  <c r="B114" i="9"/>
  <c r="U113" i="9"/>
  <c r="T113" i="9"/>
  <c r="N113" i="9"/>
  <c r="M113" i="9"/>
  <c r="G113" i="9"/>
  <c r="F113" i="9"/>
  <c r="U112" i="9"/>
  <c r="T112" i="9"/>
  <c r="N112" i="9"/>
  <c r="M112" i="9"/>
  <c r="G112" i="9"/>
  <c r="F112" i="9"/>
  <c r="U111" i="9"/>
  <c r="T111" i="9"/>
  <c r="N111" i="9"/>
  <c r="M111" i="9"/>
  <c r="G111" i="9"/>
  <c r="F111" i="9"/>
  <c r="U110" i="9"/>
  <c r="T110" i="9"/>
  <c r="N110" i="9"/>
  <c r="M110" i="9"/>
  <c r="G110" i="9"/>
  <c r="F110" i="9"/>
  <c r="U109" i="9"/>
  <c r="T109" i="9"/>
  <c r="N109" i="9"/>
  <c r="M109" i="9"/>
  <c r="G109" i="9"/>
  <c r="F109" i="9"/>
  <c r="U108" i="9"/>
  <c r="T108" i="9"/>
  <c r="N108" i="9"/>
  <c r="M108" i="9"/>
  <c r="G108" i="9"/>
  <c r="F108" i="9"/>
  <c r="U107" i="9"/>
  <c r="T107" i="9"/>
  <c r="N107" i="9"/>
  <c r="M107" i="9"/>
  <c r="F107" i="9"/>
  <c r="U106" i="9"/>
  <c r="T106" i="9"/>
  <c r="N106" i="9"/>
  <c r="M106" i="9"/>
  <c r="G106" i="9"/>
  <c r="F106" i="9"/>
  <c r="U105" i="9"/>
  <c r="U114" i="9" s="1"/>
  <c r="E23" i="9" s="1"/>
  <c r="G23" i="9" s="1"/>
  <c r="T105" i="9"/>
  <c r="N105" i="9"/>
  <c r="M105" i="9"/>
  <c r="G105" i="9"/>
  <c r="F105" i="9"/>
  <c r="U104" i="9"/>
  <c r="T104" i="9"/>
  <c r="N104" i="9"/>
  <c r="M104" i="9"/>
  <c r="G104" i="9"/>
  <c r="F104" i="9"/>
  <c r="U103" i="9"/>
  <c r="T103" i="9"/>
  <c r="T114" i="9" s="1"/>
  <c r="D15" i="9" s="1"/>
  <c r="E15" i="9" s="1"/>
  <c r="N103" i="9"/>
  <c r="M103" i="9"/>
  <c r="G103" i="9"/>
  <c r="G114" i="9" s="1"/>
  <c r="F103" i="9"/>
  <c r="Q101" i="9"/>
  <c r="J101" i="9"/>
  <c r="C101" i="9"/>
  <c r="I98" i="9"/>
  <c r="B98" i="9"/>
  <c r="M97" i="9"/>
  <c r="F97" i="9"/>
  <c r="M96" i="9"/>
  <c r="F96" i="9"/>
  <c r="M95" i="9"/>
  <c r="F95" i="9"/>
  <c r="M94" i="9"/>
  <c r="F94" i="9"/>
  <c r="M93" i="9"/>
  <c r="M98" i="9" s="1"/>
  <c r="D18" i="9" s="1"/>
  <c r="E18" i="9" s="1"/>
  <c r="F93" i="9"/>
  <c r="M92" i="9"/>
  <c r="F92" i="9"/>
  <c r="M91" i="9"/>
  <c r="F91" i="9"/>
  <c r="F98" i="9" s="1"/>
  <c r="J89" i="9"/>
  <c r="C89" i="9"/>
  <c r="B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85" i="9" s="1"/>
  <c r="D12" i="9" s="1"/>
  <c r="E12" i="9" s="1"/>
  <c r="C68" i="9"/>
  <c r="P65" i="9"/>
  <c r="I65" i="9"/>
  <c r="B65" i="9"/>
  <c r="U64" i="9"/>
  <c r="N64" i="9"/>
  <c r="G64" i="9"/>
  <c r="U63" i="9"/>
  <c r="N63" i="9"/>
  <c r="G63" i="9"/>
  <c r="U62" i="9"/>
  <c r="N62" i="9"/>
  <c r="G62" i="9"/>
  <c r="U61" i="9"/>
  <c r="N61" i="9"/>
  <c r="G61" i="9"/>
  <c r="U60" i="9"/>
  <c r="N60" i="9"/>
  <c r="G60" i="9"/>
  <c r="U59" i="9"/>
  <c r="N59" i="9"/>
  <c r="G59" i="9"/>
  <c r="U58" i="9"/>
  <c r="N58" i="9"/>
  <c r="G58" i="9"/>
  <c r="U57" i="9"/>
  <c r="N57" i="9"/>
  <c r="G57" i="9"/>
  <c r="U56" i="9"/>
  <c r="N56" i="9"/>
  <c r="G56" i="9"/>
  <c r="U55" i="9"/>
  <c r="N55" i="9"/>
  <c r="G55" i="9"/>
  <c r="U54" i="9"/>
  <c r="N54" i="9"/>
  <c r="N65" i="9" s="1"/>
  <c r="D10" i="9" s="1"/>
  <c r="E10" i="9" s="1"/>
  <c r="G54" i="9"/>
  <c r="U53" i="9"/>
  <c r="N53" i="9"/>
  <c r="G53" i="9"/>
  <c r="U52" i="9"/>
  <c r="N52" i="9"/>
  <c r="G52" i="9"/>
  <c r="Q50" i="9"/>
  <c r="J50" i="9"/>
  <c r="C50" i="9"/>
  <c r="J47" i="9"/>
  <c r="D45" i="9"/>
  <c r="F40" i="9"/>
  <c r="G36" i="9"/>
  <c r="G35" i="9"/>
  <c r="G34" i="9"/>
  <c r="G33" i="9"/>
  <c r="G32" i="9"/>
  <c r="G31" i="9"/>
  <c r="G30" i="9"/>
  <c r="G29" i="9"/>
  <c r="G28" i="9"/>
  <c r="G27" i="9"/>
  <c r="G26" i="9"/>
  <c r="F25" i="9"/>
  <c r="G25" i="9" s="1"/>
  <c r="Q24" i="9"/>
  <c r="G24" i="9"/>
  <c r="Q23" i="9"/>
  <c r="Q22" i="9"/>
  <c r="Q21" i="9"/>
  <c r="G21" i="9"/>
  <c r="Q20" i="9"/>
  <c r="G20" i="9"/>
  <c r="Q19" i="9"/>
  <c r="D19" i="9"/>
  <c r="E19" i="9" s="1"/>
  <c r="Q18" i="9"/>
  <c r="D16" i="9"/>
  <c r="E16" i="9" s="1"/>
  <c r="Q14" i="9"/>
  <c r="Q13" i="9"/>
  <c r="Q12" i="9"/>
  <c r="F12" i="9"/>
  <c r="Q11" i="9"/>
  <c r="F11" i="9"/>
  <c r="F10" i="9"/>
  <c r="F9" i="9"/>
  <c r="F4" i="9"/>
  <c r="E38" i="9" s="1"/>
  <c r="G38" i="9" s="1"/>
  <c r="D4" i="9"/>
  <c r="E37" i="9" s="1"/>
  <c r="O168" i="8"/>
  <c r="H168" i="8"/>
  <c r="F168" i="8"/>
  <c r="M168" i="8" s="1"/>
  <c r="E168" i="8"/>
  <c r="L168" i="8" s="1"/>
  <c r="I167" i="8"/>
  <c r="P167" i="8" s="1"/>
  <c r="D167" i="8"/>
  <c r="C167" i="8"/>
  <c r="J167" i="8" s="1"/>
  <c r="Q167" i="8" s="1"/>
  <c r="K166" i="8"/>
  <c r="R166" i="8" s="1"/>
  <c r="J166" i="8"/>
  <c r="Q166" i="8" s="1"/>
  <c r="D166" i="8"/>
  <c r="C166" i="8"/>
  <c r="I165" i="8"/>
  <c r="P165" i="8" s="1"/>
  <c r="D165" i="8"/>
  <c r="C165" i="8"/>
  <c r="R164" i="8"/>
  <c r="O164" i="8"/>
  <c r="K164" i="8"/>
  <c r="H164" i="8"/>
  <c r="D164" i="8"/>
  <c r="I164" i="8" s="1"/>
  <c r="P164" i="8" s="1"/>
  <c r="C164" i="8"/>
  <c r="J164" i="8" s="1"/>
  <c r="Q164" i="8" s="1"/>
  <c r="J163" i="8"/>
  <c r="Q163" i="8" s="1"/>
  <c r="I163" i="8"/>
  <c r="P163" i="8" s="1"/>
  <c r="H163" i="8"/>
  <c r="O163" i="8" s="1"/>
  <c r="D163" i="8"/>
  <c r="C163" i="8"/>
  <c r="K163" i="8" s="1"/>
  <c r="R163" i="8" s="1"/>
  <c r="R162" i="8"/>
  <c r="K162" i="8"/>
  <c r="J162" i="8"/>
  <c r="Q162" i="8" s="1"/>
  <c r="H162" i="8"/>
  <c r="O162" i="8" s="1"/>
  <c r="D162" i="8"/>
  <c r="I162" i="8" s="1"/>
  <c r="C162" i="8"/>
  <c r="J152" i="8"/>
  <c r="I152" i="8"/>
  <c r="H152" i="8"/>
  <c r="G152" i="8"/>
  <c r="F152" i="8"/>
  <c r="E152" i="8"/>
  <c r="D152" i="8"/>
  <c r="J151" i="8"/>
  <c r="I151" i="8"/>
  <c r="H151" i="8"/>
  <c r="G151" i="8"/>
  <c r="F151" i="8"/>
  <c r="E151" i="8"/>
  <c r="D151" i="8"/>
  <c r="I150" i="8"/>
  <c r="H150" i="8"/>
  <c r="G150" i="8"/>
  <c r="F150" i="8"/>
  <c r="E150" i="8"/>
  <c r="J150" i="8" s="1"/>
  <c r="D150" i="8"/>
  <c r="I149" i="8"/>
  <c r="H149" i="8"/>
  <c r="G149" i="8"/>
  <c r="F149" i="8"/>
  <c r="E149" i="8"/>
  <c r="J149" i="8" s="1"/>
  <c r="D149" i="8"/>
  <c r="I148" i="8"/>
  <c r="H148" i="8"/>
  <c r="G148" i="8"/>
  <c r="F148" i="8"/>
  <c r="E148" i="8"/>
  <c r="J148" i="8" s="1"/>
  <c r="D148" i="8"/>
  <c r="I147" i="8"/>
  <c r="H147" i="8"/>
  <c r="G147" i="8"/>
  <c r="F147" i="8"/>
  <c r="E147" i="8"/>
  <c r="J147" i="8" s="1"/>
  <c r="D147" i="8"/>
  <c r="J146" i="8"/>
  <c r="I146" i="8"/>
  <c r="H146" i="8"/>
  <c r="G146" i="8"/>
  <c r="F146" i="8"/>
  <c r="E146" i="8"/>
  <c r="D146" i="8"/>
  <c r="I145" i="8"/>
  <c r="H145" i="8"/>
  <c r="G145" i="8"/>
  <c r="F145" i="8"/>
  <c r="E145" i="8"/>
  <c r="J145" i="8" s="1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G142" i="8"/>
  <c r="F142" i="8"/>
  <c r="E142" i="8"/>
  <c r="D142" i="8"/>
  <c r="I141" i="8"/>
  <c r="H141" i="8"/>
  <c r="G141" i="8"/>
  <c r="F141" i="8"/>
  <c r="E141" i="8"/>
  <c r="J141" i="8" s="1"/>
  <c r="D141" i="8"/>
  <c r="I140" i="8"/>
  <c r="H140" i="8"/>
  <c r="G140" i="8"/>
  <c r="F140" i="8"/>
  <c r="E140" i="8"/>
  <c r="J140" i="8" s="1"/>
  <c r="D140" i="8"/>
  <c r="I139" i="8"/>
  <c r="H139" i="8"/>
  <c r="G139" i="8"/>
  <c r="F139" i="8"/>
  <c r="E139" i="8"/>
  <c r="J139" i="8" s="1"/>
  <c r="D139" i="8"/>
  <c r="I138" i="8"/>
  <c r="H138" i="8"/>
  <c r="G138" i="8"/>
  <c r="F138" i="8"/>
  <c r="E138" i="8"/>
  <c r="J138" i="8" s="1"/>
  <c r="D138" i="8"/>
  <c r="J137" i="8"/>
  <c r="I137" i="8"/>
  <c r="H137" i="8"/>
  <c r="G137" i="8"/>
  <c r="F137" i="8"/>
  <c r="E137" i="8"/>
  <c r="D137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I133" i="8"/>
  <c r="H133" i="8"/>
  <c r="G133" i="8"/>
  <c r="F133" i="8"/>
  <c r="E133" i="8"/>
  <c r="J133" i="8" s="1"/>
  <c r="D133" i="8"/>
  <c r="I132" i="8"/>
  <c r="H132" i="8"/>
  <c r="G132" i="8"/>
  <c r="F132" i="8"/>
  <c r="E132" i="8"/>
  <c r="D132" i="8"/>
  <c r="I126" i="8"/>
  <c r="B126" i="8"/>
  <c r="M125" i="8"/>
  <c r="G125" i="8"/>
  <c r="F125" i="8"/>
  <c r="M124" i="8"/>
  <c r="G124" i="8"/>
  <c r="F124" i="8"/>
  <c r="M123" i="8"/>
  <c r="G123" i="8"/>
  <c r="F123" i="8"/>
  <c r="M122" i="8"/>
  <c r="G122" i="8"/>
  <c r="F122" i="8"/>
  <c r="M121" i="8"/>
  <c r="G121" i="8"/>
  <c r="F121" i="8"/>
  <c r="M120" i="8"/>
  <c r="G120" i="8"/>
  <c r="F120" i="8"/>
  <c r="F126" i="8" s="1"/>
  <c r="M119" i="8"/>
  <c r="G119" i="8"/>
  <c r="F119" i="8"/>
  <c r="J117" i="8"/>
  <c r="C117" i="8"/>
  <c r="P114" i="8"/>
  <c r="K47" i="8" s="1"/>
  <c r="I114" i="8"/>
  <c r="B114" i="8"/>
  <c r="U113" i="8"/>
  <c r="T113" i="8"/>
  <c r="N113" i="8"/>
  <c r="M113" i="8"/>
  <c r="G113" i="8"/>
  <c r="F113" i="8"/>
  <c r="U112" i="8"/>
  <c r="T112" i="8"/>
  <c r="N112" i="8"/>
  <c r="M112" i="8"/>
  <c r="G112" i="8"/>
  <c r="F112" i="8"/>
  <c r="U111" i="8"/>
  <c r="T111" i="8"/>
  <c r="N111" i="8"/>
  <c r="M111" i="8"/>
  <c r="G111" i="8"/>
  <c r="F111" i="8"/>
  <c r="U110" i="8"/>
  <c r="T110" i="8"/>
  <c r="N110" i="8"/>
  <c r="M110" i="8"/>
  <c r="G110" i="8"/>
  <c r="F110" i="8"/>
  <c r="U109" i="8"/>
  <c r="T109" i="8"/>
  <c r="N109" i="8"/>
  <c r="M109" i="8"/>
  <c r="G109" i="8"/>
  <c r="F109" i="8"/>
  <c r="U108" i="8"/>
  <c r="T108" i="8"/>
  <c r="N108" i="8"/>
  <c r="M108" i="8"/>
  <c r="G108" i="8"/>
  <c r="F108" i="8"/>
  <c r="U107" i="8"/>
  <c r="T107" i="8"/>
  <c r="N107" i="8"/>
  <c r="M107" i="8"/>
  <c r="G107" i="8"/>
  <c r="F107" i="8"/>
  <c r="U106" i="8"/>
  <c r="T106" i="8"/>
  <c r="N106" i="8"/>
  <c r="M106" i="8"/>
  <c r="G106" i="8"/>
  <c r="F106" i="8"/>
  <c r="U105" i="8"/>
  <c r="T105" i="8"/>
  <c r="N105" i="8"/>
  <c r="N114" i="8" s="1"/>
  <c r="E22" i="8" s="1"/>
  <c r="G22" i="8" s="1"/>
  <c r="M105" i="8"/>
  <c r="G105" i="8"/>
  <c r="F105" i="8"/>
  <c r="U104" i="8"/>
  <c r="T104" i="8"/>
  <c r="N104" i="8"/>
  <c r="M104" i="8"/>
  <c r="G104" i="8"/>
  <c r="G114" i="8" s="1"/>
  <c r="F104" i="8"/>
  <c r="U103" i="8"/>
  <c r="T103" i="8"/>
  <c r="T114" i="8" s="1"/>
  <c r="D15" i="8" s="1"/>
  <c r="E15" i="8" s="1"/>
  <c r="N103" i="8"/>
  <c r="M103" i="8"/>
  <c r="M114" i="8" s="1"/>
  <c r="D14" i="8" s="1"/>
  <c r="E14" i="8" s="1"/>
  <c r="G103" i="8"/>
  <c r="F103" i="8"/>
  <c r="F114" i="8" s="1"/>
  <c r="D13" i="8" s="1"/>
  <c r="E13" i="8" s="1"/>
  <c r="H13" i="8" s="1"/>
  <c r="Q101" i="8"/>
  <c r="J101" i="8"/>
  <c r="C101" i="8"/>
  <c r="I98" i="8"/>
  <c r="B98" i="8"/>
  <c r="M97" i="8"/>
  <c r="F97" i="8"/>
  <c r="M96" i="8"/>
  <c r="F96" i="8"/>
  <c r="M95" i="8"/>
  <c r="F95" i="8"/>
  <c r="M94" i="8"/>
  <c r="F94" i="8"/>
  <c r="M93" i="8"/>
  <c r="F93" i="8"/>
  <c r="F98" i="8" s="1"/>
  <c r="D19" i="8" s="1"/>
  <c r="E19" i="8" s="1"/>
  <c r="M92" i="8"/>
  <c r="F92" i="8"/>
  <c r="M91" i="8"/>
  <c r="M98" i="8" s="1"/>
  <c r="D18" i="8" s="1"/>
  <c r="E18" i="8" s="1"/>
  <c r="F91" i="8"/>
  <c r="J89" i="8"/>
  <c r="C89" i="8"/>
  <c r="B85" i="8"/>
  <c r="J47" i="8" s="1"/>
  <c r="L47" i="8" s="1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C68" i="8"/>
  <c r="P65" i="8"/>
  <c r="I65" i="8"/>
  <c r="B65" i="8"/>
  <c r="U64" i="8"/>
  <c r="N64" i="8"/>
  <c r="G64" i="8"/>
  <c r="U63" i="8"/>
  <c r="N63" i="8"/>
  <c r="G63" i="8"/>
  <c r="U62" i="8"/>
  <c r="N62" i="8"/>
  <c r="G62" i="8"/>
  <c r="U61" i="8"/>
  <c r="N61" i="8"/>
  <c r="G61" i="8"/>
  <c r="U60" i="8"/>
  <c r="N60" i="8"/>
  <c r="G60" i="8"/>
  <c r="U59" i="8"/>
  <c r="N59" i="8"/>
  <c r="G59" i="8"/>
  <c r="U58" i="8"/>
  <c r="N58" i="8"/>
  <c r="G58" i="8"/>
  <c r="U57" i="8"/>
  <c r="N57" i="8"/>
  <c r="G57" i="8"/>
  <c r="U56" i="8"/>
  <c r="N56" i="8"/>
  <c r="G56" i="8"/>
  <c r="U55" i="8"/>
  <c r="N55" i="8"/>
  <c r="G55" i="8"/>
  <c r="U54" i="8"/>
  <c r="N54" i="8"/>
  <c r="G54" i="8"/>
  <c r="U53" i="8"/>
  <c r="U65" i="8" s="1"/>
  <c r="D11" i="8" s="1"/>
  <c r="E11" i="8" s="1"/>
  <c r="N53" i="8"/>
  <c r="N65" i="8" s="1"/>
  <c r="D10" i="8" s="1"/>
  <c r="E10" i="8" s="1"/>
  <c r="R12" i="8" s="1"/>
  <c r="G53" i="8"/>
  <c r="U52" i="8"/>
  <c r="N52" i="8"/>
  <c r="G52" i="8"/>
  <c r="G65" i="8" s="1"/>
  <c r="D9" i="8" s="1"/>
  <c r="Q50" i="8"/>
  <c r="J50" i="8"/>
  <c r="C50" i="8"/>
  <c r="D45" i="8"/>
  <c r="F40" i="8"/>
  <c r="G36" i="8"/>
  <c r="G35" i="8"/>
  <c r="G34" i="8"/>
  <c r="G33" i="8"/>
  <c r="G32" i="8"/>
  <c r="G31" i="8"/>
  <c r="G30" i="8"/>
  <c r="G29" i="8"/>
  <c r="G28" i="8"/>
  <c r="G27" i="8"/>
  <c r="G26" i="8"/>
  <c r="F25" i="8"/>
  <c r="G25" i="8" s="1"/>
  <c r="Q24" i="8"/>
  <c r="G24" i="8"/>
  <c r="Q23" i="8"/>
  <c r="Q22" i="8"/>
  <c r="Q21" i="8"/>
  <c r="G21" i="8"/>
  <c r="Q20" i="8"/>
  <c r="G20" i="8"/>
  <c r="Q19" i="8"/>
  <c r="R18" i="8"/>
  <c r="Q18" i="8"/>
  <c r="D16" i="8"/>
  <c r="E16" i="8" s="1"/>
  <c r="Q14" i="8"/>
  <c r="Q13" i="8"/>
  <c r="Q12" i="8"/>
  <c r="F12" i="8"/>
  <c r="Q11" i="8"/>
  <c r="F11" i="8"/>
  <c r="F10" i="8"/>
  <c r="F9" i="8"/>
  <c r="F4" i="8"/>
  <c r="E38" i="8" s="1"/>
  <c r="G38" i="8" s="1"/>
  <c r="E4" i="8"/>
  <c r="D4" i="8"/>
  <c r="E37" i="8" s="1"/>
  <c r="O168" i="7"/>
  <c r="H168" i="7"/>
  <c r="J167" i="7"/>
  <c r="Q167" i="7" s="1"/>
  <c r="D167" i="7"/>
  <c r="C167" i="7"/>
  <c r="K167" i="7" s="1"/>
  <c r="R167" i="7" s="1"/>
  <c r="J166" i="7"/>
  <c r="Q166" i="7" s="1"/>
  <c r="I166" i="7"/>
  <c r="P166" i="7" s="1"/>
  <c r="D166" i="7"/>
  <c r="H166" i="7" s="1"/>
  <c r="O166" i="7" s="1"/>
  <c r="C166" i="7"/>
  <c r="K166" i="7" s="1"/>
  <c r="R166" i="7" s="1"/>
  <c r="K165" i="7"/>
  <c r="R165" i="7" s="1"/>
  <c r="D165" i="7"/>
  <c r="C165" i="7"/>
  <c r="J165" i="7" s="1"/>
  <c r="Q165" i="7" s="1"/>
  <c r="P164" i="7"/>
  <c r="K164" i="7"/>
  <c r="R164" i="7" s="1"/>
  <c r="H164" i="7"/>
  <c r="O164" i="7" s="1"/>
  <c r="D164" i="7"/>
  <c r="I164" i="7" s="1"/>
  <c r="C164" i="7"/>
  <c r="J164" i="7" s="1"/>
  <c r="Q164" i="7" s="1"/>
  <c r="J163" i="7"/>
  <c r="Q163" i="7" s="1"/>
  <c r="D163" i="7"/>
  <c r="C163" i="7"/>
  <c r="K163" i="7" s="1"/>
  <c r="R163" i="7" s="1"/>
  <c r="J162" i="7"/>
  <c r="Q162" i="7" s="1"/>
  <c r="Q168" i="7" s="1"/>
  <c r="I162" i="7"/>
  <c r="D162" i="7"/>
  <c r="H162" i="7" s="1"/>
  <c r="O162" i="7" s="1"/>
  <c r="C162" i="7"/>
  <c r="K162" i="7" s="1"/>
  <c r="J152" i="7"/>
  <c r="I152" i="7"/>
  <c r="H152" i="7"/>
  <c r="G152" i="7"/>
  <c r="F152" i="7"/>
  <c r="E152" i="7"/>
  <c r="D152" i="7"/>
  <c r="I151" i="7"/>
  <c r="H151" i="7"/>
  <c r="G151" i="7"/>
  <c r="F151" i="7"/>
  <c r="E151" i="7"/>
  <c r="J151" i="7" s="1"/>
  <c r="D151" i="7"/>
  <c r="J150" i="7"/>
  <c r="I150" i="7"/>
  <c r="H150" i="7"/>
  <c r="G150" i="7"/>
  <c r="F150" i="7"/>
  <c r="E150" i="7"/>
  <c r="D150" i="7"/>
  <c r="I149" i="7"/>
  <c r="H149" i="7"/>
  <c r="G149" i="7"/>
  <c r="F149" i="7"/>
  <c r="E149" i="7"/>
  <c r="J149" i="7" s="1"/>
  <c r="D149" i="7"/>
  <c r="I148" i="7"/>
  <c r="H148" i="7"/>
  <c r="G148" i="7"/>
  <c r="F148" i="7"/>
  <c r="E148" i="7"/>
  <c r="J148" i="7" s="1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I143" i="7"/>
  <c r="H143" i="7"/>
  <c r="G143" i="7"/>
  <c r="F143" i="7"/>
  <c r="E143" i="7"/>
  <c r="J143" i="7" s="1"/>
  <c r="D143" i="7"/>
  <c r="J142" i="7"/>
  <c r="I142" i="7"/>
  <c r="H142" i="7"/>
  <c r="G142" i="7"/>
  <c r="F142" i="7"/>
  <c r="E142" i="7"/>
  <c r="D142" i="7"/>
  <c r="I141" i="7"/>
  <c r="H141" i="7"/>
  <c r="G141" i="7"/>
  <c r="F141" i="7"/>
  <c r="D177" i="7" s="1"/>
  <c r="E141" i="7"/>
  <c r="J141" i="7" s="1"/>
  <c r="D141" i="7"/>
  <c r="I140" i="7"/>
  <c r="H140" i="7"/>
  <c r="G140" i="7"/>
  <c r="F140" i="7"/>
  <c r="E140" i="7"/>
  <c r="J140" i="7" s="1"/>
  <c r="D140" i="7"/>
  <c r="J139" i="7"/>
  <c r="I139" i="7"/>
  <c r="H139" i="7"/>
  <c r="G139" i="7"/>
  <c r="F139" i="7"/>
  <c r="E139" i="7"/>
  <c r="D139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I135" i="7"/>
  <c r="H135" i="7"/>
  <c r="G135" i="7"/>
  <c r="F135" i="7"/>
  <c r="E135" i="7"/>
  <c r="J135" i="7" s="1"/>
  <c r="D135" i="7"/>
  <c r="J134" i="7"/>
  <c r="I134" i="7"/>
  <c r="H134" i="7"/>
  <c r="G134" i="7"/>
  <c r="F134" i="7"/>
  <c r="E134" i="7"/>
  <c r="D134" i="7"/>
  <c r="I133" i="7"/>
  <c r="H133" i="7"/>
  <c r="G133" i="7"/>
  <c r="F133" i="7"/>
  <c r="E133" i="7"/>
  <c r="J133" i="7" s="1"/>
  <c r="D133" i="7"/>
  <c r="I132" i="7"/>
  <c r="H132" i="7"/>
  <c r="G132" i="7"/>
  <c r="F132" i="7"/>
  <c r="E132" i="7"/>
  <c r="J132" i="7" s="1"/>
  <c r="D132" i="7"/>
  <c r="I126" i="7"/>
  <c r="B126" i="7"/>
  <c r="M125" i="7"/>
  <c r="G125" i="7"/>
  <c r="F125" i="7"/>
  <c r="M124" i="7"/>
  <c r="G124" i="7"/>
  <c r="F124" i="7"/>
  <c r="M123" i="7"/>
  <c r="G123" i="7"/>
  <c r="F123" i="7"/>
  <c r="M122" i="7"/>
  <c r="M126" i="7" s="1"/>
  <c r="D17" i="7" s="1"/>
  <c r="E17" i="7" s="1"/>
  <c r="H17" i="7" s="1"/>
  <c r="R22" i="7" s="1"/>
  <c r="G122" i="7"/>
  <c r="F122" i="7"/>
  <c r="M121" i="7"/>
  <c r="G121" i="7"/>
  <c r="F121" i="7"/>
  <c r="M120" i="7"/>
  <c r="G120" i="7"/>
  <c r="F120" i="7"/>
  <c r="F126" i="7" s="1"/>
  <c r="D16" i="7" s="1"/>
  <c r="E16" i="7" s="1"/>
  <c r="M119" i="7"/>
  <c r="G119" i="7"/>
  <c r="G126" i="7" s="1"/>
  <c r="F119" i="7"/>
  <c r="J117" i="7"/>
  <c r="C117" i="7"/>
  <c r="P114" i="7"/>
  <c r="I114" i="7"/>
  <c r="B114" i="7"/>
  <c r="U113" i="7"/>
  <c r="T113" i="7"/>
  <c r="N113" i="7"/>
  <c r="M113" i="7"/>
  <c r="G113" i="7"/>
  <c r="F113" i="7"/>
  <c r="U112" i="7"/>
  <c r="T112" i="7"/>
  <c r="N112" i="7"/>
  <c r="M112" i="7"/>
  <c r="G112" i="7"/>
  <c r="F112" i="7"/>
  <c r="U111" i="7"/>
  <c r="T111" i="7"/>
  <c r="N111" i="7"/>
  <c r="M111" i="7"/>
  <c r="G111" i="7"/>
  <c r="F111" i="7"/>
  <c r="U110" i="7"/>
  <c r="T110" i="7"/>
  <c r="N110" i="7"/>
  <c r="M110" i="7"/>
  <c r="G110" i="7"/>
  <c r="F110" i="7"/>
  <c r="U109" i="7"/>
  <c r="T109" i="7"/>
  <c r="N109" i="7"/>
  <c r="M109" i="7"/>
  <c r="G109" i="7"/>
  <c r="F109" i="7"/>
  <c r="U108" i="7"/>
  <c r="T108" i="7"/>
  <c r="N108" i="7"/>
  <c r="M108" i="7"/>
  <c r="G108" i="7"/>
  <c r="F108" i="7"/>
  <c r="U107" i="7"/>
  <c r="T107" i="7"/>
  <c r="N107" i="7"/>
  <c r="M107" i="7"/>
  <c r="G107" i="7"/>
  <c r="F107" i="7"/>
  <c r="U106" i="7"/>
  <c r="T106" i="7"/>
  <c r="N106" i="7"/>
  <c r="M106" i="7"/>
  <c r="G106" i="7"/>
  <c r="F106" i="7"/>
  <c r="U105" i="7"/>
  <c r="T105" i="7"/>
  <c r="T114" i="7" s="1"/>
  <c r="N105" i="7"/>
  <c r="M105" i="7"/>
  <c r="G105" i="7"/>
  <c r="F105" i="7"/>
  <c r="U104" i="7"/>
  <c r="T104" i="7"/>
  <c r="N104" i="7"/>
  <c r="M104" i="7"/>
  <c r="M114" i="7" s="1"/>
  <c r="D14" i="7" s="1"/>
  <c r="E14" i="7" s="1"/>
  <c r="G104" i="7"/>
  <c r="F104" i="7"/>
  <c r="U103" i="7"/>
  <c r="U114" i="7" s="1"/>
  <c r="E23" i="7" s="1"/>
  <c r="G23" i="7" s="1"/>
  <c r="T103" i="7"/>
  <c r="N103" i="7"/>
  <c r="N114" i="7" s="1"/>
  <c r="E22" i="7" s="1"/>
  <c r="G22" i="7" s="1"/>
  <c r="M103" i="7"/>
  <c r="G103" i="7"/>
  <c r="G114" i="7" s="1"/>
  <c r="F103" i="7"/>
  <c r="F114" i="7" s="1"/>
  <c r="D13" i="7" s="1"/>
  <c r="E13" i="7" s="1"/>
  <c r="H13" i="7" s="1"/>
  <c r="R18" i="7" s="1"/>
  <c r="Q101" i="7"/>
  <c r="J101" i="7"/>
  <c r="C101" i="7"/>
  <c r="I98" i="7"/>
  <c r="K47" i="7" s="1"/>
  <c r="B98" i="7"/>
  <c r="M97" i="7"/>
  <c r="F97" i="7"/>
  <c r="M96" i="7"/>
  <c r="F96" i="7"/>
  <c r="M95" i="7"/>
  <c r="F95" i="7"/>
  <c r="M94" i="7"/>
  <c r="F94" i="7"/>
  <c r="M93" i="7"/>
  <c r="F93" i="7"/>
  <c r="M92" i="7"/>
  <c r="F92" i="7"/>
  <c r="M91" i="7"/>
  <c r="M98" i="7" s="1"/>
  <c r="D18" i="7" s="1"/>
  <c r="E18" i="7" s="1"/>
  <c r="F91" i="7"/>
  <c r="F98" i="7" s="1"/>
  <c r="D19" i="7" s="1"/>
  <c r="E19" i="7" s="1"/>
  <c r="J89" i="7"/>
  <c r="C89" i="7"/>
  <c r="B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85" i="7" s="1"/>
  <c r="D12" i="7" s="1"/>
  <c r="E12" i="7" s="1"/>
  <c r="C68" i="7"/>
  <c r="P65" i="7"/>
  <c r="I65" i="7"/>
  <c r="B65" i="7"/>
  <c r="J47" i="7" s="1"/>
  <c r="L47" i="7" s="1"/>
  <c r="U64" i="7"/>
  <c r="N64" i="7"/>
  <c r="G64" i="7"/>
  <c r="U63" i="7"/>
  <c r="N63" i="7"/>
  <c r="G63" i="7"/>
  <c r="U62" i="7"/>
  <c r="N62" i="7"/>
  <c r="G62" i="7"/>
  <c r="U61" i="7"/>
  <c r="N61" i="7"/>
  <c r="G61" i="7"/>
  <c r="U60" i="7"/>
  <c r="N60" i="7"/>
  <c r="G60" i="7"/>
  <c r="U59" i="7"/>
  <c r="N59" i="7"/>
  <c r="G59" i="7"/>
  <c r="U58" i="7"/>
  <c r="N58" i="7"/>
  <c r="G58" i="7"/>
  <c r="U57" i="7"/>
  <c r="N57" i="7"/>
  <c r="G57" i="7"/>
  <c r="U56" i="7"/>
  <c r="U65" i="7" s="1"/>
  <c r="D11" i="7" s="1"/>
  <c r="E11" i="7" s="1"/>
  <c r="N56" i="7"/>
  <c r="G56" i="7"/>
  <c r="U55" i="7"/>
  <c r="N55" i="7"/>
  <c r="G55" i="7"/>
  <c r="U54" i="7"/>
  <c r="N54" i="7"/>
  <c r="G54" i="7"/>
  <c r="U53" i="7"/>
  <c r="N53" i="7"/>
  <c r="G53" i="7"/>
  <c r="U52" i="7"/>
  <c r="N52" i="7"/>
  <c r="N65" i="7" s="1"/>
  <c r="D10" i="7" s="1"/>
  <c r="E10" i="7" s="1"/>
  <c r="R12" i="7" s="1"/>
  <c r="G52" i="7"/>
  <c r="Q50" i="7"/>
  <c r="J50" i="7"/>
  <c r="C50" i="7"/>
  <c r="D45" i="7"/>
  <c r="F40" i="7"/>
  <c r="E38" i="7"/>
  <c r="G38" i="7" s="1"/>
  <c r="G36" i="7"/>
  <c r="G35" i="7"/>
  <c r="G34" i="7"/>
  <c r="G33" i="7"/>
  <c r="G32" i="7"/>
  <c r="G31" i="7"/>
  <c r="G30" i="7"/>
  <c r="G29" i="7"/>
  <c r="G28" i="7"/>
  <c r="G27" i="7"/>
  <c r="G26" i="7"/>
  <c r="F25" i="7"/>
  <c r="G25" i="7" s="1"/>
  <c r="Q24" i="7"/>
  <c r="G24" i="7"/>
  <c r="Q23" i="7"/>
  <c r="Q22" i="7"/>
  <c r="Q21" i="7"/>
  <c r="G21" i="7"/>
  <c r="Q20" i="7"/>
  <c r="G20" i="7"/>
  <c r="Q19" i="7"/>
  <c r="Q18" i="7"/>
  <c r="D15" i="7"/>
  <c r="E15" i="7" s="1"/>
  <c r="Q14" i="7"/>
  <c r="R13" i="7"/>
  <c r="Q13" i="7"/>
  <c r="Q12" i="7"/>
  <c r="F12" i="7"/>
  <c r="Q11" i="7"/>
  <c r="F11" i="7"/>
  <c r="G10" i="7"/>
  <c r="F10" i="7"/>
  <c r="F9" i="7"/>
  <c r="F4" i="7"/>
  <c r="E4" i="7"/>
  <c r="D4" i="7"/>
  <c r="E37" i="7" s="1"/>
  <c r="N168" i="6"/>
  <c r="G168" i="6"/>
  <c r="D167" i="6"/>
  <c r="C167" i="6"/>
  <c r="D166" i="6"/>
  <c r="C166" i="6"/>
  <c r="J166" i="6" s="1"/>
  <c r="Q166" i="6" s="1"/>
  <c r="P165" i="6"/>
  <c r="K165" i="6"/>
  <c r="R165" i="6" s="1"/>
  <c r="J165" i="6"/>
  <c r="Q165" i="6" s="1"/>
  <c r="I165" i="6"/>
  <c r="H165" i="6"/>
  <c r="O165" i="6" s="1"/>
  <c r="D165" i="6"/>
  <c r="C165" i="6"/>
  <c r="R164" i="6"/>
  <c r="K164" i="6"/>
  <c r="J164" i="6"/>
  <c r="Q164" i="6" s="1"/>
  <c r="D164" i="6"/>
  <c r="C164" i="6"/>
  <c r="I163" i="6"/>
  <c r="P163" i="6" s="1"/>
  <c r="D163" i="6"/>
  <c r="H163" i="6" s="1"/>
  <c r="O163" i="6" s="1"/>
  <c r="C163" i="6"/>
  <c r="D162" i="6"/>
  <c r="C162" i="6"/>
  <c r="I152" i="6"/>
  <c r="H152" i="6"/>
  <c r="G152" i="6"/>
  <c r="F152" i="6"/>
  <c r="E152" i="6"/>
  <c r="J152" i="6" s="1"/>
  <c r="D152" i="6"/>
  <c r="J151" i="6"/>
  <c r="I151" i="6"/>
  <c r="H151" i="6"/>
  <c r="G151" i="6"/>
  <c r="F151" i="6"/>
  <c r="E151" i="6"/>
  <c r="D151" i="6"/>
  <c r="I150" i="6"/>
  <c r="H150" i="6"/>
  <c r="G150" i="6"/>
  <c r="F150" i="6"/>
  <c r="E150" i="6"/>
  <c r="J150" i="6" s="1"/>
  <c r="D150" i="6"/>
  <c r="I149" i="6"/>
  <c r="H149" i="6"/>
  <c r="G149" i="6"/>
  <c r="F149" i="6"/>
  <c r="E149" i="6"/>
  <c r="J149" i="6" s="1"/>
  <c r="D149" i="6"/>
  <c r="J148" i="6"/>
  <c r="I148" i="6"/>
  <c r="H148" i="6"/>
  <c r="G148" i="6"/>
  <c r="F148" i="6"/>
  <c r="E148" i="6"/>
  <c r="D148" i="6"/>
  <c r="J147" i="6"/>
  <c r="I147" i="6"/>
  <c r="H147" i="6"/>
  <c r="G147" i="6"/>
  <c r="F147" i="6"/>
  <c r="E147" i="6"/>
  <c r="D147" i="6"/>
  <c r="J146" i="6"/>
  <c r="I146" i="6"/>
  <c r="H146" i="6"/>
  <c r="G146" i="6"/>
  <c r="F146" i="6"/>
  <c r="E146" i="6"/>
  <c r="D146" i="6"/>
  <c r="J145" i="6"/>
  <c r="I145" i="6"/>
  <c r="H145" i="6"/>
  <c r="G145" i="6"/>
  <c r="F145" i="6"/>
  <c r="E145" i="6"/>
  <c r="D145" i="6"/>
  <c r="I144" i="6"/>
  <c r="H144" i="6"/>
  <c r="G144" i="6"/>
  <c r="F144" i="6"/>
  <c r="E144" i="6"/>
  <c r="J144" i="6" s="1"/>
  <c r="D144" i="6"/>
  <c r="I143" i="6"/>
  <c r="H143" i="6"/>
  <c r="G143" i="6"/>
  <c r="F143" i="6"/>
  <c r="E143" i="6"/>
  <c r="J143" i="6" s="1"/>
  <c r="D143" i="6"/>
  <c r="I142" i="6"/>
  <c r="H142" i="6"/>
  <c r="G142" i="6"/>
  <c r="F142" i="6"/>
  <c r="E142" i="6"/>
  <c r="J142" i="6" s="1"/>
  <c r="D142" i="6"/>
  <c r="I141" i="6"/>
  <c r="H141" i="6"/>
  <c r="G141" i="6"/>
  <c r="F141" i="6"/>
  <c r="E141" i="6"/>
  <c r="J141" i="6" s="1"/>
  <c r="D141" i="6"/>
  <c r="J140" i="6"/>
  <c r="I140" i="6"/>
  <c r="H140" i="6"/>
  <c r="G140" i="6"/>
  <c r="F140" i="6"/>
  <c r="E140" i="6"/>
  <c r="D140" i="6"/>
  <c r="J139" i="6"/>
  <c r="I139" i="6"/>
  <c r="H139" i="6"/>
  <c r="G139" i="6"/>
  <c r="F139" i="6"/>
  <c r="E139" i="6"/>
  <c r="D139" i="6"/>
  <c r="J138" i="6"/>
  <c r="I138" i="6"/>
  <c r="H138" i="6"/>
  <c r="G138" i="6"/>
  <c r="F138" i="6"/>
  <c r="E138" i="6"/>
  <c r="D138" i="6"/>
  <c r="J137" i="6"/>
  <c r="I137" i="6"/>
  <c r="H137" i="6"/>
  <c r="G137" i="6"/>
  <c r="F137" i="6"/>
  <c r="E137" i="6"/>
  <c r="D137" i="6"/>
  <c r="I136" i="6"/>
  <c r="H136" i="6"/>
  <c r="G136" i="6"/>
  <c r="F136" i="6"/>
  <c r="E136" i="6"/>
  <c r="J136" i="6" s="1"/>
  <c r="D136" i="6"/>
  <c r="J135" i="6"/>
  <c r="I135" i="6"/>
  <c r="H135" i="6"/>
  <c r="G135" i="6"/>
  <c r="F135" i="6"/>
  <c r="E135" i="6"/>
  <c r="D135" i="6"/>
  <c r="I134" i="6"/>
  <c r="H134" i="6"/>
  <c r="G134" i="6"/>
  <c r="F134" i="6"/>
  <c r="E134" i="6"/>
  <c r="J134" i="6" s="1"/>
  <c r="D134" i="6"/>
  <c r="I133" i="6"/>
  <c r="H133" i="6"/>
  <c r="G133" i="6"/>
  <c r="F133" i="6"/>
  <c r="E133" i="6"/>
  <c r="J133" i="6" s="1"/>
  <c r="D133" i="6"/>
  <c r="J132" i="6"/>
  <c r="I132" i="6"/>
  <c r="H132" i="6"/>
  <c r="G132" i="6"/>
  <c r="F132" i="6"/>
  <c r="D178" i="6" s="1"/>
  <c r="E132" i="6"/>
  <c r="D132" i="6"/>
  <c r="J128" i="6"/>
  <c r="I126" i="6"/>
  <c r="B126" i="6"/>
  <c r="M125" i="6"/>
  <c r="G125" i="6"/>
  <c r="F125" i="6"/>
  <c r="M124" i="6"/>
  <c r="G124" i="6"/>
  <c r="F124" i="6"/>
  <c r="M123" i="6"/>
  <c r="G123" i="6"/>
  <c r="F123" i="6"/>
  <c r="M122" i="6"/>
  <c r="G122" i="6"/>
  <c r="F122" i="6"/>
  <c r="M121" i="6"/>
  <c r="G121" i="6"/>
  <c r="F121" i="6"/>
  <c r="M120" i="6"/>
  <c r="G120" i="6"/>
  <c r="F120" i="6"/>
  <c r="F126" i="6" s="1"/>
  <c r="D16" i="6" s="1"/>
  <c r="E16" i="6" s="1"/>
  <c r="M119" i="6"/>
  <c r="M126" i="6" s="1"/>
  <c r="D17" i="6" s="1"/>
  <c r="E17" i="6" s="1"/>
  <c r="G119" i="6"/>
  <c r="G126" i="6" s="1"/>
  <c r="F119" i="6"/>
  <c r="J117" i="6"/>
  <c r="C117" i="6"/>
  <c r="P114" i="6"/>
  <c r="I114" i="6"/>
  <c r="B114" i="6"/>
  <c r="U113" i="6"/>
  <c r="T113" i="6"/>
  <c r="N113" i="6"/>
  <c r="M113" i="6"/>
  <c r="G113" i="6"/>
  <c r="F113" i="6"/>
  <c r="U112" i="6"/>
  <c r="T112" i="6"/>
  <c r="N112" i="6"/>
  <c r="M112" i="6"/>
  <c r="G112" i="6"/>
  <c r="F112" i="6"/>
  <c r="U111" i="6"/>
  <c r="T111" i="6"/>
  <c r="N111" i="6"/>
  <c r="M111" i="6"/>
  <c r="G111" i="6"/>
  <c r="F111" i="6"/>
  <c r="U110" i="6"/>
  <c r="T110" i="6"/>
  <c r="N110" i="6"/>
  <c r="M110" i="6"/>
  <c r="G110" i="6"/>
  <c r="F110" i="6"/>
  <c r="U109" i="6"/>
  <c r="T109" i="6"/>
  <c r="N109" i="6"/>
  <c r="M109" i="6"/>
  <c r="G109" i="6"/>
  <c r="F109" i="6"/>
  <c r="U108" i="6"/>
  <c r="T108" i="6"/>
  <c r="N108" i="6"/>
  <c r="M108" i="6"/>
  <c r="F108" i="6"/>
  <c r="U107" i="6"/>
  <c r="T107" i="6"/>
  <c r="N107" i="6"/>
  <c r="M107" i="6"/>
  <c r="G107" i="6"/>
  <c r="F107" i="6"/>
  <c r="U106" i="6"/>
  <c r="T106" i="6"/>
  <c r="N106" i="6"/>
  <c r="N114" i="6" s="1"/>
  <c r="E22" i="6" s="1"/>
  <c r="G22" i="6" s="1"/>
  <c r="M106" i="6"/>
  <c r="G106" i="6"/>
  <c r="F106" i="6"/>
  <c r="F114" i="6" s="1"/>
  <c r="D13" i="6" s="1"/>
  <c r="U105" i="6"/>
  <c r="T105" i="6"/>
  <c r="N105" i="6"/>
  <c r="M105" i="6"/>
  <c r="G105" i="6"/>
  <c r="F105" i="6"/>
  <c r="U104" i="6"/>
  <c r="T104" i="6"/>
  <c r="N104" i="6"/>
  <c r="M104" i="6"/>
  <c r="G104" i="6"/>
  <c r="F104" i="6"/>
  <c r="U103" i="6"/>
  <c r="U114" i="6" s="1"/>
  <c r="T103" i="6"/>
  <c r="N103" i="6"/>
  <c r="M103" i="6"/>
  <c r="M114" i="6" s="1"/>
  <c r="D14" i="6" s="1"/>
  <c r="E14" i="6" s="1"/>
  <c r="G103" i="6"/>
  <c r="F103" i="6"/>
  <c r="Q101" i="6"/>
  <c r="J101" i="6"/>
  <c r="C101" i="6"/>
  <c r="I98" i="6"/>
  <c r="B98" i="6"/>
  <c r="M97" i="6"/>
  <c r="F97" i="6"/>
  <c r="M96" i="6"/>
  <c r="F96" i="6"/>
  <c r="M95" i="6"/>
  <c r="F95" i="6"/>
  <c r="M94" i="6"/>
  <c r="F94" i="6"/>
  <c r="M93" i="6"/>
  <c r="F93" i="6"/>
  <c r="M92" i="6"/>
  <c r="F92" i="6"/>
  <c r="F98" i="6" s="1"/>
  <c r="D19" i="6" s="1"/>
  <c r="E19" i="6" s="1"/>
  <c r="M91" i="6"/>
  <c r="M98" i="6" s="1"/>
  <c r="D18" i="6" s="1"/>
  <c r="E18" i="6" s="1"/>
  <c r="H18" i="6" s="1"/>
  <c r="R23" i="6" s="1"/>
  <c r="F91" i="6"/>
  <c r="J89" i="6"/>
  <c r="C89" i="6"/>
  <c r="B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C68" i="6"/>
  <c r="P65" i="6"/>
  <c r="I65" i="6"/>
  <c r="B65" i="6"/>
  <c r="U64" i="6"/>
  <c r="N64" i="6"/>
  <c r="G64" i="6"/>
  <c r="U63" i="6"/>
  <c r="N63" i="6"/>
  <c r="G63" i="6"/>
  <c r="U62" i="6"/>
  <c r="N62" i="6"/>
  <c r="G62" i="6"/>
  <c r="U61" i="6"/>
  <c r="N61" i="6"/>
  <c r="G61" i="6"/>
  <c r="U60" i="6"/>
  <c r="N60" i="6"/>
  <c r="G60" i="6"/>
  <c r="U59" i="6"/>
  <c r="N59" i="6"/>
  <c r="G59" i="6"/>
  <c r="U58" i="6"/>
  <c r="N58" i="6"/>
  <c r="G58" i="6"/>
  <c r="U57" i="6"/>
  <c r="N57" i="6"/>
  <c r="G57" i="6"/>
  <c r="U56" i="6"/>
  <c r="N56" i="6"/>
  <c r="G56" i="6"/>
  <c r="U55" i="6"/>
  <c r="N55" i="6"/>
  <c r="G55" i="6"/>
  <c r="U54" i="6"/>
  <c r="U65" i="6" s="1"/>
  <c r="D11" i="6" s="1"/>
  <c r="E11" i="6" s="1"/>
  <c r="N54" i="6"/>
  <c r="G54" i="6"/>
  <c r="U53" i="6"/>
  <c r="N53" i="6"/>
  <c r="G53" i="6"/>
  <c r="U52" i="6"/>
  <c r="N52" i="6"/>
  <c r="G52" i="6"/>
  <c r="G65" i="6" s="1"/>
  <c r="D9" i="6" s="1"/>
  <c r="Q50" i="6"/>
  <c r="J50" i="6"/>
  <c r="C50" i="6"/>
  <c r="K47" i="6"/>
  <c r="G46" i="6"/>
  <c r="D45" i="6"/>
  <c r="G43" i="6"/>
  <c r="F40" i="6"/>
  <c r="G36" i="6"/>
  <c r="G35" i="6"/>
  <c r="G34" i="6"/>
  <c r="G33" i="6"/>
  <c r="G32" i="6"/>
  <c r="G31" i="6"/>
  <c r="G30" i="6"/>
  <c r="G29" i="6"/>
  <c r="G28" i="6"/>
  <c r="G27" i="6"/>
  <c r="G26" i="6"/>
  <c r="G25" i="6"/>
  <c r="F25" i="6"/>
  <c r="Q24" i="6"/>
  <c r="G24" i="6"/>
  <c r="Q23" i="6"/>
  <c r="E23" i="6"/>
  <c r="G23" i="6" s="1"/>
  <c r="Q22" i="6"/>
  <c r="Q21" i="6"/>
  <c r="G21" i="6"/>
  <c r="Q20" i="6"/>
  <c r="G20" i="6"/>
  <c r="Q19" i="6"/>
  <c r="Q18" i="6"/>
  <c r="Q14" i="6"/>
  <c r="Q13" i="6"/>
  <c r="E13" i="6"/>
  <c r="Q12" i="6"/>
  <c r="F12" i="6"/>
  <c r="Q11" i="6"/>
  <c r="F11" i="6"/>
  <c r="F10" i="6"/>
  <c r="F9" i="6"/>
  <c r="F4" i="6"/>
  <c r="E4" i="6"/>
  <c r="D4" i="6"/>
  <c r="P2" i="6"/>
  <c r="M2" i="6"/>
  <c r="G168" i="5"/>
  <c r="N168" i="5" s="1"/>
  <c r="K167" i="5"/>
  <c r="R167" i="5" s="1"/>
  <c r="J167" i="5"/>
  <c r="Q167" i="5" s="1"/>
  <c r="D167" i="5"/>
  <c r="C167" i="5"/>
  <c r="O166" i="5"/>
  <c r="D166" i="5"/>
  <c r="H166" i="5" s="1"/>
  <c r="C166" i="5"/>
  <c r="Q165" i="5"/>
  <c r="H165" i="5"/>
  <c r="O165" i="5" s="1"/>
  <c r="D165" i="5"/>
  <c r="C165" i="5"/>
  <c r="J165" i="5" s="1"/>
  <c r="I164" i="5"/>
  <c r="P164" i="5" s="1"/>
  <c r="D164" i="5"/>
  <c r="H164" i="5" s="1"/>
  <c r="O164" i="5" s="1"/>
  <c r="C164" i="5"/>
  <c r="K164" i="5" s="1"/>
  <c r="R164" i="5" s="1"/>
  <c r="K163" i="5"/>
  <c r="R163" i="5" s="1"/>
  <c r="J163" i="5"/>
  <c r="Q163" i="5" s="1"/>
  <c r="H163" i="5"/>
  <c r="O163" i="5" s="1"/>
  <c r="D163" i="5"/>
  <c r="I163" i="5" s="1"/>
  <c r="P163" i="5" s="1"/>
  <c r="C163" i="5"/>
  <c r="D162" i="5"/>
  <c r="C162" i="5"/>
  <c r="J152" i="5"/>
  <c r="I152" i="5"/>
  <c r="H152" i="5"/>
  <c r="G152" i="5"/>
  <c r="F152" i="5"/>
  <c r="E152" i="5"/>
  <c r="D152" i="5"/>
  <c r="J151" i="5"/>
  <c r="I151" i="5"/>
  <c r="H151" i="5"/>
  <c r="G151" i="5"/>
  <c r="F151" i="5"/>
  <c r="E151" i="5"/>
  <c r="D151" i="5"/>
  <c r="J150" i="5"/>
  <c r="I150" i="5"/>
  <c r="H150" i="5"/>
  <c r="G150" i="5"/>
  <c r="F150" i="5"/>
  <c r="E150" i="5"/>
  <c r="D150" i="5"/>
  <c r="J149" i="5"/>
  <c r="I149" i="5"/>
  <c r="H149" i="5"/>
  <c r="G149" i="5"/>
  <c r="F149" i="5"/>
  <c r="E149" i="5"/>
  <c r="D149" i="5"/>
  <c r="J148" i="5"/>
  <c r="I148" i="5"/>
  <c r="H148" i="5"/>
  <c r="G148" i="5"/>
  <c r="F148" i="5"/>
  <c r="E148" i="5"/>
  <c r="D148" i="5"/>
  <c r="I147" i="5"/>
  <c r="H147" i="5"/>
  <c r="G147" i="5"/>
  <c r="F147" i="5"/>
  <c r="E147" i="5"/>
  <c r="J147" i="5" s="1"/>
  <c r="D147" i="5"/>
  <c r="I146" i="5"/>
  <c r="H146" i="5"/>
  <c r="G146" i="5"/>
  <c r="F146" i="5"/>
  <c r="E146" i="5"/>
  <c r="J146" i="5" s="1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J143" i="5"/>
  <c r="I143" i="5"/>
  <c r="H143" i="5"/>
  <c r="G143" i="5"/>
  <c r="F143" i="5"/>
  <c r="E143" i="5"/>
  <c r="D143" i="5"/>
  <c r="I142" i="5"/>
  <c r="H142" i="5"/>
  <c r="G142" i="5"/>
  <c r="F142" i="5"/>
  <c r="E142" i="5"/>
  <c r="J142" i="5" s="1"/>
  <c r="D142" i="5"/>
  <c r="J141" i="5"/>
  <c r="I141" i="5"/>
  <c r="H141" i="5"/>
  <c r="G141" i="5"/>
  <c r="F141" i="5"/>
  <c r="E141" i="5"/>
  <c r="D141" i="5"/>
  <c r="I140" i="5"/>
  <c r="H140" i="5"/>
  <c r="G140" i="5"/>
  <c r="F140" i="5"/>
  <c r="E140" i="5"/>
  <c r="J140" i="5" s="1"/>
  <c r="D140" i="5"/>
  <c r="I139" i="5"/>
  <c r="H139" i="5"/>
  <c r="G139" i="5"/>
  <c r="F139" i="5"/>
  <c r="E139" i="5"/>
  <c r="J139" i="5" s="1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J135" i="5"/>
  <c r="I135" i="5"/>
  <c r="H135" i="5"/>
  <c r="G135" i="5"/>
  <c r="F135" i="5"/>
  <c r="E135" i="5"/>
  <c r="D135" i="5"/>
  <c r="I134" i="5"/>
  <c r="H134" i="5"/>
  <c r="G134" i="5"/>
  <c r="F134" i="5"/>
  <c r="E134" i="5"/>
  <c r="J134" i="5" s="1"/>
  <c r="D134" i="5"/>
  <c r="J133" i="5"/>
  <c r="I133" i="5"/>
  <c r="H133" i="5"/>
  <c r="G133" i="5"/>
  <c r="F133" i="5"/>
  <c r="E133" i="5"/>
  <c r="D133" i="5"/>
  <c r="I132" i="5"/>
  <c r="H132" i="5"/>
  <c r="G132" i="5"/>
  <c r="F132" i="5"/>
  <c r="E132" i="5"/>
  <c r="J132" i="5" s="1"/>
  <c r="D132" i="5"/>
  <c r="I126" i="5"/>
  <c r="B126" i="5"/>
  <c r="M125" i="5"/>
  <c r="G125" i="5"/>
  <c r="F125" i="5"/>
  <c r="M124" i="5"/>
  <c r="G124" i="5"/>
  <c r="F124" i="5"/>
  <c r="M123" i="5"/>
  <c r="G123" i="5"/>
  <c r="F123" i="5"/>
  <c r="M122" i="5"/>
  <c r="G122" i="5"/>
  <c r="F122" i="5"/>
  <c r="M121" i="5"/>
  <c r="G121" i="5"/>
  <c r="F121" i="5"/>
  <c r="M120" i="5"/>
  <c r="G120" i="5"/>
  <c r="G126" i="5" s="1"/>
  <c r="F120" i="5"/>
  <c r="M119" i="5"/>
  <c r="G119" i="5"/>
  <c r="F119" i="5"/>
  <c r="J117" i="5"/>
  <c r="C117" i="5"/>
  <c r="T114" i="5"/>
  <c r="P114" i="5"/>
  <c r="I114" i="5"/>
  <c r="B114" i="5"/>
  <c r="U113" i="5"/>
  <c r="T113" i="5"/>
  <c r="N113" i="5"/>
  <c r="M113" i="5"/>
  <c r="G113" i="5"/>
  <c r="F113" i="5"/>
  <c r="U112" i="5"/>
  <c r="T112" i="5"/>
  <c r="N112" i="5"/>
  <c r="M112" i="5"/>
  <c r="G112" i="5"/>
  <c r="F112" i="5"/>
  <c r="U111" i="5"/>
  <c r="T111" i="5"/>
  <c r="N111" i="5"/>
  <c r="M111" i="5"/>
  <c r="G111" i="5"/>
  <c r="F111" i="5"/>
  <c r="U110" i="5"/>
  <c r="T110" i="5"/>
  <c r="N110" i="5"/>
  <c r="M110" i="5"/>
  <c r="G110" i="5"/>
  <c r="F110" i="5"/>
  <c r="U109" i="5"/>
  <c r="T109" i="5"/>
  <c r="N109" i="5"/>
  <c r="M109" i="5"/>
  <c r="G109" i="5"/>
  <c r="F109" i="5"/>
  <c r="U108" i="5"/>
  <c r="T108" i="5"/>
  <c r="N108" i="5"/>
  <c r="M108" i="5"/>
  <c r="G108" i="5"/>
  <c r="F108" i="5"/>
  <c r="U107" i="5"/>
  <c r="T107" i="5"/>
  <c r="N107" i="5"/>
  <c r="M107" i="5"/>
  <c r="G107" i="5"/>
  <c r="F107" i="5"/>
  <c r="U106" i="5"/>
  <c r="T106" i="5"/>
  <c r="N106" i="5"/>
  <c r="M106" i="5"/>
  <c r="G106" i="5"/>
  <c r="F106" i="5"/>
  <c r="U105" i="5"/>
  <c r="U114" i="5" s="1"/>
  <c r="E23" i="5" s="1"/>
  <c r="T105" i="5"/>
  <c r="N105" i="5"/>
  <c r="M105" i="5"/>
  <c r="G105" i="5"/>
  <c r="F105" i="5"/>
  <c r="U104" i="5"/>
  <c r="T104" i="5"/>
  <c r="N104" i="5"/>
  <c r="N114" i="5" s="1"/>
  <c r="E22" i="5" s="1"/>
  <c r="G22" i="5" s="1"/>
  <c r="M104" i="5"/>
  <c r="G104" i="5"/>
  <c r="F104" i="5"/>
  <c r="U103" i="5"/>
  <c r="T103" i="5"/>
  <c r="N103" i="5"/>
  <c r="M103" i="5"/>
  <c r="M114" i="5" s="1"/>
  <c r="D14" i="5" s="1"/>
  <c r="E14" i="5" s="1"/>
  <c r="G103" i="5"/>
  <c r="G114" i="5" s="1"/>
  <c r="F103" i="5"/>
  <c r="F114" i="5" s="1"/>
  <c r="D13" i="5" s="1"/>
  <c r="E13" i="5" s="1"/>
  <c r="Q101" i="5"/>
  <c r="J101" i="5"/>
  <c r="C101" i="5"/>
  <c r="I98" i="5"/>
  <c r="B98" i="5"/>
  <c r="K47" i="5" s="1"/>
  <c r="M97" i="5"/>
  <c r="F97" i="5"/>
  <c r="M96" i="5"/>
  <c r="F96" i="5"/>
  <c r="M95" i="5"/>
  <c r="F95" i="5"/>
  <c r="M94" i="5"/>
  <c r="F94" i="5"/>
  <c r="M93" i="5"/>
  <c r="F93" i="5"/>
  <c r="F98" i="5" s="1"/>
  <c r="D19" i="5" s="1"/>
  <c r="E19" i="5" s="1"/>
  <c r="M92" i="5"/>
  <c r="F92" i="5"/>
  <c r="M91" i="5"/>
  <c r="M98" i="5" s="1"/>
  <c r="D18" i="5" s="1"/>
  <c r="F91" i="5"/>
  <c r="J89" i="5"/>
  <c r="C89" i="5"/>
  <c r="B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C68" i="5"/>
  <c r="P65" i="5"/>
  <c r="I65" i="5"/>
  <c r="B65" i="5"/>
  <c r="J47" i="5" s="1"/>
  <c r="L47" i="5" s="1"/>
  <c r="U64" i="5"/>
  <c r="N64" i="5"/>
  <c r="G64" i="5"/>
  <c r="U63" i="5"/>
  <c r="N63" i="5"/>
  <c r="G63" i="5"/>
  <c r="U62" i="5"/>
  <c r="N62" i="5"/>
  <c r="G62" i="5"/>
  <c r="U61" i="5"/>
  <c r="N61" i="5"/>
  <c r="G61" i="5"/>
  <c r="U60" i="5"/>
  <c r="N60" i="5"/>
  <c r="G60" i="5"/>
  <c r="U59" i="5"/>
  <c r="N59" i="5"/>
  <c r="G59" i="5"/>
  <c r="U58" i="5"/>
  <c r="N58" i="5"/>
  <c r="G58" i="5"/>
  <c r="U57" i="5"/>
  <c r="N57" i="5"/>
  <c r="G57" i="5"/>
  <c r="U56" i="5"/>
  <c r="N56" i="5"/>
  <c r="G56" i="5"/>
  <c r="U55" i="5"/>
  <c r="N55" i="5"/>
  <c r="G55" i="5"/>
  <c r="U54" i="5"/>
  <c r="N54" i="5"/>
  <c r="N65" i="5" s="1"/>
  <c r="D10" i="5" s="1"/>
  <c r="E10" i="5" s="1"/>
  <c r="G54" i="5"/>
  <c r="U53" i="5"/>
  <c r="N53" i="5"/>
  <c r="G53" i="5"/>
  <c r="U52" i="5"/>
  <c r="N52" i="5"/>
  <c r="G52" i="5"/>
  <c r="G65" i="5" s="1"/>
  <c r="D9" i="5" s="1"/>
  <c r="Q50" i="5"/>
  <c r="J50" i="5"/>
  <c r="C50" i="5"/>
  <c r="D45" i="5"/>
  <c r="F40" i="5"/>
  <c r="G36" i="5"/>
  <c r="G35" i="5"/>
  <c r="G34" i="5"/>
  <c r="G33" i="5"/>
  <c r="G32" i="5"/>
  <c r="G31" i="5"/>
  <c r="G30" i="5"/>
  <c r="G29" i="5"/>
  <c r="G28" i="5"/>
  <c r="G27" i="5"/>
  <c r="G26" i="5"/>
  <c r="F25" i="5"/>
  <c r="G25" i="5" s="1"/>
  <c r="Q24" i="5"/>
  <c r="G24" i="5"/>
  <c r="Q23" i="5"/>
  <c r="G23" i="5"/>
  <c r="Q22" i="5"/>
  <c r="Q21" i="5"/>
  <c r="G21" i="5"/>
  <c r="Q20" i="5"/>
  <c r="G20" i="5"/>
  <c r="Q19" i="5"/>
  <c r="F19" i="5"/>
  <c r="Q18" i="5"/>
  <c r="E18" i="5"/>
  <c r="D15" i="5"/>
  <c r="E15" i="5" s="1"/>
  <c r="Q14" i="5"/>
  <c r="Q13" i="5"/>
  <c r="Q12" i="5"/>
  <c r="F12" i="5"/>
  <c r="Q11" i="5"/>
  <c r="F11" i="5"/>
  <c r="F10" i="5"/>
  <c r="F9" i="5"/>
  <c r="F4" i="5"/>
  <c r="E4" i="5"/>
  <c r="D4" i="5"/>
  <c r="E38" i="5" s="1"/>
  <c r="G38" i="5" s="1"/>
  <c r="G168" i="4"/>
  <c r="N168" i="4" s="1"/>
  <c r="K167" i="4"/>
  <c r="R167" i="4" s="1"/>
  <c r="J167" i="4"/>
  <c r="Q167" i="4" s="1"/>
  <c r="H167" i="4"/>
  <c r="O167" i="4" s="1"/>
  <c r="D167" i="4"/>
  <c r="I167" i="4" s="1"/>
  <c r="P167" i="4" s="1"/>
  <c r="C167" i="4"/>
  <c r="R166" i="4"/>
  <c r="K166" i="4"/>
  <c r="J166" i="4"/>
  <c r="Q166" i="4" s="1"/>
  <c r="D166" i="4"/>
  <c r="I166" i="4" s="1"/>
  <c r="P166" i="4" s="1"/>
  <c r="C166" i="4"/>
  <c r="D165" i="4"/>
  <c r="C165" i="4"/>
  <c r="K164" i="4"/>
  <c r="R164" i="4" s="1"/>
  <c r="H164" i="4"/>
  <c r="O164" i="4" s="1"/>
  <c r="D164" i="4"/>
  <c r="C164" i="4"/>
  <c r="J164" i="4" s="1"/>
  <c r="Q164" i="4" s="1"/>
  <c r="K163" i="4"/>
  <c r="R163" i="4" s="1"/>
  <c r="J163" i="4"/>
  <c r="H163" i="4"/>
  <c r="O163" i="4" s="1"/>
  <c r="D163" i="4"/>
  <c r="I163" i="4" s="1"/>
  <c r="P163" i="4" s="1"/>
  <c r="C163" i="4"/>
  <c r="J162" i="4"/>
  <c r="Q162" i="4" s="1"/>
  <c r="D162" i="4"/>
  <c r="C162" i="4"/>
  <c r="K162" i="4" s="1"/>
  <c r="J152" i="4"/>
  <c r="I152" i="4"/>
  <c r="H152" i="4"/>
  <c r="G152" i="4"/>
  <c r="F152" i="4"/>
  <c r="E152" i="4"/>
  <c r="D152" i="4"/>
  <c r="J151" i="4"/>
  <c r="I151" i="4"/>
  <c r="H151" i="4"/>
  <c r="G151" i="4"/>
  <c r="F151" i="4"/>
  <c r="E151" i="4"/>
  <c r="D151" i="4"/>
  <c r="J150" i="4"/>
  <c r="I150" i="4"/>
  <c r="H150" i="4"/>
  <c r="G150" i="4"/>
  <c r="F150" i="4"/>
  <c r="E150" i="4"/>
  <c r="D150" i="4"/>
  <c r="J149" i="4"/>
  <c r="I149" i="4"/>
  <c r="H149" i="4"/>
  <c r="G149" i="4"/>
  <c r="F149" i="4"/>
  <c r="E149" i="4"/>
  <c r="D149" i="4"/>
  <c r="I148" i="4"/>
  <c r="H148" i="4"/>
  <c r="G148" i="4"/>
  <c r="F148" i="4"/>
  <c r="E148" i="4"/>
  <c r="J148" i="4" s="1"/>
  <c r="D148" i="4"/>
  <c r="J147" i="4"/>
  <c r="I147" i="4"/>
  <c r="H147" i="4"/>
  <c r="G147" i="4"/>
  <c r="F147" i="4"/>
  <c r="E147" i="4"/>
  <c r="D147" i="4"/>
  <c r="I146" i="4"/>
  <c r="H146" i="4"/>
  <c r="G146" i="4"/>
  <c r="F146" i="4"/>
  <c r="E146" i="4"/>
  <c r="J146" i="4" s="1"/>
  <c r="D146" i="4"/>
  <c r="I145" i="4"/>
  <c r="H145" i="4"/>
  <c r="G145" i="4"/>
  <c r="F145" i="4"/>
  <c r="E145" i="4"/>
  <c r="J145" i="4" s="1"/>
  <c r="D145" i="4"/>
  <c r="J144" i="4"/>
  <c r="I144" i="4"/>
  <c r="H144" i="4"/>
  <c r="G144" i="4"/>
  <c r="F144" i="4"/>
  <c r="E144" i="4"/>
  <c r="D144" i="4"/>
  <c r="J143" i="4"/>
  <c r="I143" i="4"/>
  <c r="H143" i="4"/>
  <c r="G143" i="4"/>
  <c r="F143" i="4"/>
  <c r="E143" i="4"/>
  <c r="D143" i="4"/>
  <c r="J142" i="4"/>
  <c r="I142" i="4"/>
  <c r="H142" i="4"/>
  <c r="G142" i="4"/>
  <c r="F142" i="4"/>
  <c r="E142" i="4"/>
  <c r="D142" i="4"/>
  <c r="I141" i="4"/>
  <c r="H141" i="4"/>
  <c r="G141" i="4"/>
  <c r="F141" i="4"/>
  <c r="E141" i="4"/>
  <c r="J141" i="4" s="1"/>
  <c r="D141" i="4"/>
  <c r="I140" i="4"/>
  <c r="H140" i="4"/>
  <c r="G140" i="4"/>
  <c r="F140" i="4"/>
  <c r="E140" i="4"/>
  <c r="J140" i="4" s="1"/>
  <c r="D140" i="4"/>
  <c r="J139" i="4"/>
  <c r="I139" i="4"/>
  <c r="H139" i="4"/>
  <c r="G139" i="4"/>
  <c r="F139" i="4"/>
  <c r="E139" i="4"/>
  <c r="D139" i="4"/>
  <c r="J138" i="4"/>
  <c r="I138" i="4"/>
  <c r="H138" i="4"/>
  <c r="G138" i="4"/>
  <c r="F138" i="4"/>
  <c r="E138" i="4"/>
  <c r="D138" i="4"/>
  <c r="I137" i="4"/>
  <c r="H137" i="4"/>
  <c r="G137" i="4"/>
  <c r="F137" i="4"/>
  <c r="E137" i="4"/>
  <c r="J137" i="4" s="1"/>
  <c r="D137" i="4"/>
  <c r="J136" i="4"/>
  <c r="I136" i="4"/>
  <c r="H136" i="4"/>
  <c r="G136" i="4"/>
  <c r="F136" i="4"/>
  <c r="E136" i="4"/>
  <c r="D136" i="4"/>
  <c r="J135" i="4"/>
  <c r="I135" i="4"/>
  <c r="H135" i="4"/>
  <c r="G135" i="4"/>
  <c r="F135" i="4"/>
  <c r="E135" i="4"/>
  <c r="D135" i="4"/>
  <c r="J134" i="4"/>
  <c r="I134" i="4"/>
  <c r="H134" i="4"/>
  <c r="G134" i="4"/>
  <c r="F134" i="4"/>
  <c r="E134" i="4"/>
  <c r="D134" i="4"/>
  <c r="I133" i="4"/>
  <c r="H133" i="4"/>
  <c r="G133" i="4"/>
  <c r="F133" i="4"/>
  <c r="E133" i="4"/>
  <c r="J133" i="4" s="1"/>
  <c r="D133" i="4"/>
  <c r="I132" i="4"/>
  <c r="H132" i="4"/>
  <c r="G132" i="4"/>
  <c r="F132" i="4"/>
  <c r="E132" i="4"/>
  <c r="J132" i="4" s="1"/>
  <c r="D132" i="4"/>
  <c r="I126" i="4"/>
  <c r="B126" i="4"/>
  <c r="M125" i="4"/>
  <c r="G125" i="4"/>
  <c r="F125" i="4"/>
  <c r="M124" i="4"/>
  <c r="G124" i="4"/>
  <c r="F124" i="4"/>
  <c r="M123" i="4"/>
  <c r="M126" i="4" s="1"/>
  <c r="D17" i="4" s="1"/>
  <c r="E17" i="4" s="1"/>
  <c r="G123" i="4"/>
  <c r="F123" i="4"/>
  <c r="M122" i="4"/>
  <c r="G122" i="4"/>
  <c r="F122" i="4"/>
  <c r="M121" i="4"/>
  <c r="G121" i="4"/>
  <c r="F121" i="4"/>
  <c r="F126" i="4" s="1"/>
  <c r="D16" i="4" s="1"/>
  <c r="E16" i="4" s="1"/>
  <c r="M120" i="4"/>
  <c r="G120" i="4"/>
  <c r="F120" i="4"/>
  <c r="M119" i="4"/>
  <c r="G119" i="4"/>
  <c r="G126" i="4" s="1"/>
  <c r="F119" i="4"/>
  <c r="J117" i="4"/>
  <c r="C117" i="4"/>
  <c r="P114" i="4"/>
  <c r="I114" i="4"/>
  <c r="B114" i="4"/>
  <c r="U113" i="4"/>
  <c r="T113" i="4"/>
  <c r="N113" i="4"/>
  <c r="M113" i="4"/>
  <c r="G113" i="4"/>
  <c r="F113" i="4"/>
  <c r="U112" i="4"/>
  <c r="T112" i="4"/>
  <c r="N112" i="4"/>
  <c r="M112" i="4"/>
  <c r="G112" i="4"/>
  <c r="F112" i="4"/>
  <c r="U111" i="4"/>
  <c r="T111" i="4"/>
  <c r="N111" i="4"/>
  <c r="M111" i="4"/>
  <c r="G111" i="4"/>
  <c r="F111" i="4"/>
  <c r="U110" i="4"/>
  <c r="T110" i="4"/>
  <c r="N110" i="4"/>
  <c r="M110" i="4"/>
  <c r="G110" i="4"/>
  <c r="F110" i="4"/>
  <c r="U109" i="4"/>
  <c r="T109" i="4"/>
  <c r="N109" i="4"/>
  <c r="M109" i="4"/>
  <c r="G109" i="4"/>
  <c r="F109" i="4"/>
  <c r="U108" i="4"/>
  <c r="T108" i="4"/>
  <c r="N108" i="4"/>
  <c r="M108" i="4"/>
  <c r="G108" i="4"/>
  <c r="F108" i="4"/>
  <c r="U107" i="4"/>
  <c r="T107" i="4"/>
  <c r="N107" i="4"/>
  <c r="M107" i="4"/>
  <c r="G107" i="4"/>
  <c r="F107" i="4"/>
  <c r="T106" i="4"/>
  <c r="N106" i="4"/>
  <c r="N114" i="4" s="1"/>
  <c r="M106" i="4"/>
  <c r="G106" i="4"/>
  <c r="F106" i="4"/>
  <c r="F114" i="4" s="1"/>
  <c r="D13" i="4" s="1"/>
  <c r="E13" i="4" s="1"/>
  <c r="U105" i="4"/>
  <c r="T105" i="4"/>
  <c r="N105" i="4"/>
  <c r="M105" i="4"/>
  <c r="G105" i="4"/>
  <c r="F105" i="4"/>
  <c r="U104" i="4"/>
  <c r="T104" i="4"/>
  <c r="T114" i="4" s="1"/>
  <c r="N104" i="4"/>
  <c r="M104" i="4"/>
  <c r="G104" i="4"/>
  <c r="F104" i="4"/>
  <c r="U103" i="4"/>
  <c r="U114" i="4" s="1"/>
  <c r="E23" i="4" s="1"/>
  <c r="G23" i="4" s="1"/>
  <c r="T103" i="4"/>
  <c r="N103" i="4"/>
  <c r="M103" i="4"/>
  <c r="M114" i="4" s="1"/>
  <c r="D14" i="4" s="1"/>
  <c r="E14" i="4" s="1"/>
  <c r="G103" i="4"/>
  <c r="F103" i="4"/>
  <c r="Q101" i="4"/>
  <c r="J101" i="4"/>
  <c r="C101" i="4"/>
  <c r="I98" i="4"/>
  <c r="F98" i="4"/>
  <c r="D19" i="4" s="1"/>
  <c r="E19" i="4" s="1"/>
  <c r="B98" i="4"/>
  <c r="M97" i="4"/>
  <c r="F97" i="4"/>
  <c r="M96" i="4"/>
  <c r="F96" i="4"/>
  <c r="M95" i="4"/>
  <c r="F95" i="4"/>
  <c r="M94" i="4"/>
  <c r="F94" i="4"/>
  <c r="M93" i="4"/>
  <c r="F93" i="4"/>
  <c r="M92" i="4"/>
  <c r="F92" i="4"/>
  <c r="M91" i="4"/>
  <c r="M98" i="4" s="1"/>
  <c r="D18" i="4" s="1"/>
  <c r="E18" i="4" s="1"/>
  <c r="F91" i="4"/>
  <c r="J89" i="4"/>
  <c r="C89" i="4"/>
  <c r="B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85" i="4" s="1"/>
  <c r="D12" i="4" s="1"/>
  <c r="E12" i="4" s="1"/>
  <c r="C68" i="4"/>
  <c r="P65" i="4"/>
  <c r="I65" i="4"/>
  <c r="B65" i="4"/>
  <c r="J47" i="4" s="1"/>
  <c r="L47" i="4" s="1"/>
  <c r="U64" i="4"/>
  <c r="N64" i="4"/>
  <c r="G64" i="4"/>
  <c r="U63" i="4"/>
  <c r="N63" i="4"/>
  <c r="G63" i="4"/>
  <c r="U62" i="4"/>
  <c r="N62" i="4"/>
  <c r="G62" i="4"/>
  <c r="U61" i="4"/>
  <c r="N61" i="4"/>
  <c r="G61" i="4"/>
  <c r="U60" i="4"/>
  <c r="N60" i="4"/>
  <c r="G60" i="4"/>
  <c r="U59" i="4"/>
  <c r="N59" i="4"/>
  <c r="G59" i="4"/>
  <c r="U58" i="4"/>
  <c r="N58" i="4"/>
  <c r="G58" i="4"/>
  <c r="U57" i="4"/>
  <c r="N57" i="4"/>
  <c r="G57" i="4"/>
  <c r="U56" i="4"/>
  <c r="N56" i="4"/>
  <c r="G56" i="4"/>
  <c r="U55" i="4"/>
  <c r="N55" i="4"/>
  <c r="G55" i="4"/>
  <c r="U54" i="4"/>
  <c r="U65" i="4" s="1"/>
  <c r="D11" i="4" s="1"/>
  <c r="E11" i="4" s="1"/>
  <c r="G11" i="4" s="1"/>
  <c r="N54" i="4"/>
  <c r="G54" i="4"/>
  <c r="U53" i="4"/>
  <c r="N53" i="4"/>
  <c r="G53" i="4"/>
  <c r="U52" i="4"/>
  <c r="N52" i="4"/>
  <c r="G52" i="4"/>
  <c r="G65" i="4" s="1"/>
  <c r="D9" i="4" s="1"/>
  <c r="Q50" i="4"/>
  <c r="J50" i="4"/>
  <c r="C50" i="4"/>
  <c r="K47" i="4"/>
  <c r="D45" i="4"/>
  <c r="F40" i="4"/>
  <c r="E37" i="4"/>
  <c r="G36" i="4"/>
  <c r="G35" i="4"/>
  <c r="G34" i="4"/>
  <c r="G33" i="4"/>
  <c r="G32" i="4"/>
  <c r="G31" i="4"/>
  <c r="G30" i="4"/>
  <c r="G29" i="4"/>
  <c r="G28" i="4"/>
  <c r="G27" i="4"/>
  <c r="G26" i="4"/>
  <c r="F25" i="4"/>
  <c r="G25" i="4" s="1"/>
  <c r="Q24" i="4"/>
  <c r="G24" i="4"/>
  <c r="Q23" i="4"/>
  <c r="Q22" i="4"/>
  <c r="E22" i="4"/>
  <c r="G22" i="4" s="1"/>
  <c r="Q21" i="4"/>
  <c r="G21" i="4"/>
  <c r="Q20" i="4"/>
  <c r="G20" i="4"/>
  <c r="Q19" i="4"/>
  <c r="F19" i="4"/>
  <c r="Q18" i="4"/>
  <c r="D15" i="4"/>
  <c r="E15" i="4" s="1"/>
  <c r="H15" i="4" s="1"/>
  <c r="R20" i="4" s="1"/>
  <c r="Q14" i="4"/>
  <c r="Q13" i="4"/>
  <c r="Q12" i="4"/>
  <c r="F12" i="4"/>
  <c r="Q11" i="4"/>
  <c r="F11" i="4"/>
  <c r="F10" i="4"/>
  <c r="F9" i="4"/>
  <c r="F4" i="4"/>
  <c r="E4" i="4"/>
  <c r="E38" i="4" s="1"/>
  <c r="G38" i="4" s="1"/>
  <c r="K167" i="3"/>
  <c r="R167" i="3" s="1"/>
  <c r="H167" i="3"/>
  <c r="O167" i="3" s="1"/>
  <c r="D167" i="3"/>
  <c r="I167" i="3" s="1"/>
  <c r="P167" i="3" s="1"/>
  <c r="C167" i="3"/>
  <c r="J167" i="3" s="1"/>
  <c r="Q167" i="3" s="1"/>
  <c r="P166" i="3"/>
  <c r="J166" i="3"/>
  <c r="Q166" i="3" s="1"/>
  <c r="D166" i="3"/>
  <c r="C166" i="3"/>
  <c r="I166" i="3" s="1"/>
  <c r="R165" i="3"/>
  <c r="K165" i="3"/>
  <c r="J165" i="3"/>
  <c r="Q165" i="3" s="1"/>
  <c r="D165" i="3"/>
  <c r="C165" i="3"/>
  <c r="D164" i="3"/>
  <c r="C164" i="3"/>
  <c r="I164" i="3" s="1"/>
  <c r="P164" i="3" s="1"/>
  <c r="K163" i="3"/>
  <c r="R163" i="3" s="1"/>
  <c r="H163" i="3"/>
  <c r="O163" i="3" s="1"/>
  <c r="D163" i="3"/>
  <c r="I163" i="3" s="1"/>
  <c r="C163" i="3"/>
  <c r="J163" i="3" s="1"/>
  <c r="Q163" i="3" s="1"/>
  <c r="P162" i="3"/>
  <c r="J162" i="3"/>
  <c r="I162" i="3"/>
  <c r="H162" i="3"/>
  <c r="O162" i="3" s="1"/>
  <c r="D162" i="3"/>
  <c r="C162" i="3"/>
  <c r="K162" i="3" s="1"/>
  <c r="I152" i="3"/>
  <c r="H152" i="3"/>
  <c r="G152" i="3"/>
  <c r="F152" i="3"/>
  <c r="E152" i="3"/>
  <c r="J152" i="3" s="1"/>
  <c r="D152" i="3"/>
  <c r="I151" i="3"/>
  <c r="H151" i="3"/>
  <c r="G151" i="3"/>
  <c r="F151" i="3"/>
  <c r="E151" i="3"/>
  <c r="J151" i="3" s="1"/>
  <c r="D151" i="3"/>
  <c r="I150" i="3"/>
  <c r="H150" i="3"/>
  <c r="G150" i="3"/>
  <c r="F150" i="3"/>
  <c r="E150" i="3"/>
  <c r="J150" i="3" s="1"/>
  <c r="D150" i="3"/>
  <c r="J149" i="3"/>
  <c r="I149" i="3"/>
  <c r="H149" i="3"/>
  <c r="G149" i="3"/>
  <c r="F149" i="3"/>
  <c r="E149" i="3"/>
  <c r="D149" i="3"/>
  <c r="J148" i="3"/>
  <c r="I148" i="3"/>
  <c r="H148" i="3"/>
  <c r="G148" i="3"/>
  <c r="F148" i="3"/>
  <c r="E148" i="3"/>
  <c r="D148" i="3"/>
  <c r="I147" i="3"/>
  <c r="H147" i="3"/>
  <c r="G147" i="3"/>
  <c r="F147" i="3"/>
  <c r="E147" i="3"/>
  <c r="J147" i="3" s="1"/>
  <c r="D147" i="3"/>
  <c r="J146" i="3"/>
  <c r="I146" i="3"/>
  <c r="H146" i="3"/>
  <c r="G146" i="3"/>
  <c r="F146" i="3"/>
  <c r="E146" i="3"/>
  <c r="D146" i="3"/>
  <c r="J145" i="3"/>
  <c r="I145" i="3"/>
  <c r="H145" i="3"/>
  <c r="G145" i="3"/>
  <c r="F145" i="3"/>
  <c r="E145" i="3"/>
  <c r="D145" i="3"/>
  <c r="J144" i="3"/>
  <c r="I144" i="3"/>
  <c r="H144" i="3"/>
  <c r="G144" i="3"/>
  <c r="F144" i="3"/>
  <c r="E144" i="3"/>
  <c r="D144" i="3"/>
  <c r="I143" i="3"/>
  <c r="H143" i="3"/>
  <c r="G143" i="3"/>
  <c r="F143" i="3"/>
  <c r="E143" i="3"/>
  <c r="J143" i="3" s="1"/>
  <c r="D143" i="3"/>
  <c r="I142" i="3"/>
  <c r="H142" i="3"/>
  <c r="G142" i="3"/>
  <c r="F142" i="3"/>
  <c r="E142" i="3"/>
  <c r="J142" i="3" s="1"/>
  <c r="D142" i="3"/>
  <c r="J141" i="3"/>
  <c r="I141" i="3"/>
  <c r="H141" i="3"/>
  <c r="G141" i="3"/>
  <c r="F141" i="3"/>
  <c r="E141" i="3"/>
  <c r="D141" i="3"/>
  <c r="J140" i="3"/>
  <c r="I140" i="3"/>
  <c r="H140" i="3"/>
  <c r="G140" i="3"/>
  <c r="F140" i="3"/>
  <c r="E140" i="3"/>
  <c r="D140" i="3"/>
  <c r="I139" i="3"/>
  <c r="H139" i="3"/>
  <c r="G139" i="3"/>
  <c r="F139" i="3"/>
  <c r="E139" i="3"/>
  <c r="J139" i="3" s="1"/>
  <c r="D139" i="3"/>
  <c r="J138" i="3"/>
  <c r="I138" i="3"/>
  <c r="H138" i="3"/>
  <c r="G138" i="3"/>
  <c r="F138" i="3"/>
  <c r="E138" i="3"/>
  <c r="D138" i="3"/>
  <c r="J137" i="3"/>
  <c r="I137" i="3"/>
  <c r="H137" i="3"/>
  <c r="G137" i="3"/>
  <c r="F137" i="3"/>
  <c r="E137" i="3"/>
  <c r="D137" i="3"/>
  <c r="J136" i="3"/>
  <c r="I136" i="3"/>
  <c r="H136" i="3"/>
  <c r="G136" i="3"/>
  <c r="F136" i="3"/>
  <c r="E136" i="3"/>
  <c r="D136" i="3"/>
  <c r="I135" i="3"/>
  <c r="H135" i="3"/>
  <c r="G135" i="3"/>
  <c r="F135" i="3"/>
  <c r="E135" i="3"/>
  <c r="J135" i="3" s="1"/>
  <c r="D135" i="3"/>
  <c r="I134" i="3"/>
  <c r="H134" i="3"/>
  <c r="G134" i="3"/>
  <c r="F134" i="3"/>
  <c r="E134" i="3"/>
  <c r="J134" i="3" s="1"/>
  <c r="D134" i="3"/>
  <c r="J133" i="3"/>
  <c r="I133" i="3"/>
  <c r="H133" i="3"/>
  <c r="G133" i="3"/>
  <c r="F133" i="3"/>
  <c r="E133" i="3"/>
  <c r="D133" i="3"/>
  <c r="J132" i="3"/>
  <c r="I132" i="3"/>
  <c r="H132" i="3"/>
  <c r="G132" i="3"/>
  <c r="F132" i="3"/>
  <c r="D177" i="3" s="1"/>
  <c r="E132" i="3"/>
  <c r="E129" i="3" s="1"/>
  <c r="D132" i="3"/>
  <c r="I126" i="3"/>
  <c r="B126" i="3"/>
  <c r="K47" i="3" s="1"/>
  <c r="M125" i="3"/>
  <c r="G125" i="3"/>
  <c r="F125" i="3"/>
  <c r="M124" i="3"/>
  <c r="G124" i="3"/>
  <c r="F124" i="3"/>
  <c r="M123" i="3"/>
  <c r="G123" i="3"/>
  <c r="F123" i="3"/>
  <c r="M122" i="3"/>
  <c r="G122" i="3"/>
  <c r="F122" i="3"/>
  <c r="M121" i="3"/>
  <c r="G121" i="3"/>
  <c r="F121" i="3"/>
  <c r="M120" i="3"/>
  <c r="M126" i="3" s="1"/>
  <c r="D17" i="3" s="1"/>
  <c r="E17" i="3" s="1"/>
  <c r="G120" i="3"/>
  <c r="F120" i="3"/>
  <c r="M119" i="3"/>
  <c r="G119" i="3"/>
  <c r="F119" i="3"/>
  <c r="F126" i="3" s="1"/>
  <c r="D16" i="3" s="1"/>
  <c r="E16" i="3" s="1"/>
  <c r="G16" i="3" s="1"/>
  <c r="J117" i="3"/>
  <c r="C117" i="3"/>
  <c r="P114" i="3"/>
  <c r="I114" i="3"/>
  <c r="B114" i="3"/>
  <c r="U113" i="3"/>
  <c r="T113" i="3"/>
  <c r="N113" i="3"/>
  <c r="M113" i="3"/>
  <c r="G113" i="3"/>
  <c r="F113" i="3"/>
  <c r="U112" i="3"/>
  <c r="T112" i="3"/>
  <c r="N112" i="3"/>
  <c r="M112" i="3"/>
  <c r="G112" i="3"/>
  <c r="F112" i="3"/>
  <c r="U111" i="3"/>
  <c r="T111" i="3"/>
  <c r="N111" i="3"/>
  <c r="M111" i="3"/>
  <c r="G111" i="3"/>
  <c r="F111" i="3"/>
  <c r="U110" i="3"/>
  <c r="T110" i="3"/>
  <c r="N110" i="3"/>
  <c r="M110" i="3"/>
  <c r="G110" i="3"/>
  <c r="F110" i="3"/>
  <c r="U109" i="3"/>
  <c r="T109" i="3"/>
  <c r="N109" i="3"/>
  <c r="M109" i="3"/>
  <c r="G109" i="3"/>
  <c r="F109" i="3"/>
  <c r="U108" i="3"/>
  <c r="T108" i="3"/>
  <c r="N108" i="3"/>
  <c r="M108" i="3"/>
  <c r="G108" i="3"/>
  <c r="F108" i="3"/>
  <c r="U107" i="3"/>
  <c r="T107" i="3"/>
  <c r="N107" i="3"/>
  <c r="M107" i="3"/>
  <c r="G107" i="3"/>
  <c r="F107" i="3"/>
  <c r="U106" i="3"/>
  <c r="T106" i="3"/>
  <c r="N106" i="3"/>
  <c r="M106" i="3"/>
  <c r="G106" i="3"/>
  <c r="F106" i="3"/>
  <c r="U105" i="3"/>
  <c r="T105" i="3"/>
  <c r="N105" i="3"/>
  <c r="M105" i="3"/>
  <c r="G105" i="3"/>
  <c r="F105" i="3"/>
  <c r="U104" i="3"/>
  <c r="T104" i="3"/>
  <c r="T114" i="3" s="1"/>
  <c r="N104" i="3"/>
  <c r="M104" i="3"/>
  <c r="G104" i="3"/>
  <c r="F104" i="3"/>
  <c r="U103" i="3"/>
  <c r="U114" i="3" s="1"/>
  <c r="E23" i="3" s="1"/>
  <c r="G23" i="3" s="1"/>
  <c r="T103" i="3"/>
  <c r="N103" i="3"/>
  <c r="M103" i="3"/>
  <c r="M114" i="3" s="1"/>
  <c r="D14" i="3" s="1"/>
  <c r="E14" i="3" s="1"/>
  <c r="G103" i="3"/>
  <c r="F103" i="3"/>
  <c r="Q101" i="3"/>
  <c r="J101" i="3"/>
  <c r="C101" i="3"/>
  <c r="I98" i="3"/>
  <c r="F98" i="3"/>
  <c r="D19" i="3" s="1"/>
  <c r="E19" i="3" s="1"/>
  <c r="H19" i="3" s="1"/>
  <c r="R24" i="3" s="1"/>
  <c r="B98" i="3"/>
  <c r="M97" i="3"/>
  <c r="F97" i="3"/>
  <c r="M96" i="3"/>
  <c r="F96" i="3"/>
  <c r="M95" i="3"/>
  <c r="F95" i="3"/>
  <c r="M94" i="3"/>
  <c r="F94" i="3"/>
  <c r="M93" i="3"/>
  <c r="F93" i="3"/>
  <c r="M92" i="3"/>
  <c r="F92" i="3"/>
  <c r="M91" i="3"/>
  <c r="M98" i="3" s="1"/>
  <c r="D18" i="3" s="1"/>
  <c r="E18" i="3" s="1"/>
  <c r="F91" i="3"/>
  <c r="J89" i="3"/>
  <c r="C89" i="3"/>
  <c r="B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C68" i="3"/>
  <c r="P65" i="3"/>
  <c r="I65" i="3"/>
  <c r="B65" i="3"/>
  <c r="J47" i="3" s="1"/>
  <c r="U64" i="3"/>
  <c r="N64" i="3"/>
  <c r="G64" i="3"/>
  <c r="U63" i="3"/>
  <c r="N63" i="3"/>
  <c r="G63" i="3"/>
  <c r="U62" i="3"/>
  <c r="N62" i="3"/>
  <c r="G62" i="3"/>
  <c r="U61" i="3"/>
  <c r="N61" i="3"/>
  <c r="G61" i="3"/>
  <c r="U60" i="3"/>
  <c r="N60" i="3"/>
  <c r="G60" i="3"/>
  <c r="U59" i="3"/>
  <c r="N59" i="3"/>
  <c r="G59" i="3"/>
  <c r="U58" i="3"/>
  <c r="N58" i="3"/>
  <c r="G58" i="3"/>
  <c r="U57" i="3"/>
  <c r="N57" i="3"/>
  <c r="G57" i="3"/>
  <c r="U56" i="3"/>
  <c r="N56" i="3"/>
  <c r="G56" i="3"/>
  <c r="U55" i="3"/>
  <c r="N55" i="3"/>
  <c r="G55" i="3"/>
  <c r="U54" i="3"/>
  <c r="N54" i="3"/>
  <c r="G54" i="3"/>
  <c r="U53" i="3"/>
  <c r="N53" i="3"/>
  <c r="G53" i="3"/>
  <c r="U52" i="3"/>
  <c r="N52" i="3"/>
  <c r="G52" i="3"/>
  <c r="G65" i="3" s="1"/>
  <c r="D9" i="3" s="1"/>
  <c r="Q50" i="3"/>
  <c r="J50" i="3"/>
  <c r="C50" i="3"/>
  <c r="D45" i="3"/>
  <c r="F40" i="3"/>
  <c r="G36" i="3"/>
  <c r="G35" i="3"/>
  <c r="G34" i="3"/>
  <c r="G33" i="3"/>
  <c r="G32" i="3"/>
  <c r="G31" i="3"/>
  <c r="G30" i="3"/>
  <c r="G29" i="3"/>
  <c r="G28" i="3"/>
  <c r="G27" i="3"/>
  <c r="G26" i="3"/>
  <c r="G25" i="3"/>
  <c r="F25" i="3"/>
  <c r="Q24" i="3"/>
  <c r="G24" i="3"/>
  <c r="Q23" i="3"/>
  <c r="Q22" i="3"/>
  <c r="Q21" i="3"/>
  <c r="G21" i="3"/>
  <c r="Q20" i="3"/>
  <c r="G20" i="3"/>
  <c r="Q19" i="3"/>
  <c r="Q18" i="3"/>
  <c r="H16" i="3"/>
  <c r="R21" i="3" s="1"/>
  <c r="D15" i="3"/>
  <c r="E15" i="3" s="1"/>
  <c r="H15" i="3" s="1"/>
  <c r="R20" i="3" s="1"/>
  <c r="Q14" i="3"/>
  <c r="Q13" i="3"/>
  <c r="Q12" i="3"/>
  <c r="F12" i="3"/>
  <c r="Q11" i="3"/>
  <c r="F11" i="3"/>
  <c r="F10" i="3"/>
  <c r="F9" i="3"/>
  <c r="F4" i="3"/>
  <c r="E4" i="3"/>
  <c r="D4" i="3"/>
  <c r="J167" i="2"/>
  <c r="Q167" i="2" s="1"/>
  <c r="D167" i="2"/>
  <c r="C167" i="2"/>
  <c r="R166" i="2"/>
  <c r="K166" i="2"/>
  <c r="J166" i="2"/>
  <c r="Q166" i="2" s="1"/>
  <c r="D166" i="2"/>
  <c r="I166" i="2" s="1"/>
  <c r="P166" i="2" s="1"/>
  <c r="C166" i="2"/>
  <c r="I165" i="2"/>
  <c r="P165" i="2" s="1"/>
  <c r="D165" i="2"/>
  <c r="H165" i="2" s="1"/>
  <c r="O165" i="2" s="1"/>
  <c r="C165" i="2"/>
  <c r="K165" i="2" s="1"/>
  <c r="R165" i="2" s="1"/>
  <c r="K164" i="2"/>
  <c r="R164" i="2" s="1"/>
  <c r="H164" i="2"/>
  <c r="O164" i="2" s="1"/>
  <c r="D164" i="2"/>
  <c r="I164" i="2" s="1"/>
  <c r="P164" i="2" s="1"/>
  <c r="C164" i="2"/>
  <c r="J164" i="2" s="1"/>
  <c r="Q164" i="2" s="1"/>
  <c r="D163" i="2"/>
  <c r="C163" i="2"/>
  <c r="J163" i="2" s="1"/>
  <c r="R162" i="2"/>
  <c r="J162" i="2"/>
  <c r="Q162" i="2" s="1"/>
  <c r="H162" i="2"/>
  <c r="D162" i="2"/>
  <c r="I162" i="2" s="1"/>
  <c r="C162" i="2"/>
  <c r="K162" i="2" s="1"/>
  <c r="J152" i="2"/>
  <c r="I152" i="2"/>
  <c r="H152" i="2"/>
  <c r="G152" i="2"/>
  <c r="F152" i="2"/>
  <c r="E152" i="2"/>
  <c r="D152" i="2"/>
  <c r="J151" i="2"/>
  <c r="I151" i="2"/>
  <c r="H151" i="2"/>
  <c r="G151" i="2"/>
  <c r="F151" i="2"/>
  <c r="E151" i="2"/>
  <c r="D151" i="2"/>
  <c r="J150" i="2"/>
  <c r="I150" i="2"/>
  <c r="H150" i="2"/>
  <c r="G150" i="2"/>
  <c r="F150" i="2"/>
  <c r="E150" i="2"/>
  <c r="D150" i="2"/>
  <c r="I149" i="2"/>
  <c r="H149" i="2"/>
  <c r="G149" i="2"/>
  <c r="F149" i="2"/>
  <c r="E149" i="2"/>
  <c r="J149" i="2" s="1"/>
  <c r="D149" i="2"/>
  <c r="I148" i="2"/>
  <c r="H148" i="2"/>
  <c r="G148" i="2"/>
  <c r="F148" i="2"/>
  <c r="E148" i="2"/>
  <c r="J148" i="2" s="1"/>
  <c r="D148" i="2"/>
  <c r="J147" i="2"/>
  <c r="I147" i="2"/>
  <c r="H147" i="2"/>
  <c r="G147" i="2"/>
  <c r="F147" i="2"/>
  <c r="E147" i="2"/>
  <c r="D147" i="2"/>
  <c r="J146" i="2"/>
  <c r="I146" i="2"/>
  <c r="H146" i="2"/>
  <c r="G146" i="2"/>
  <c r="F146" i="2"/>
  <c r="E146" i="2"/>
  <c r="D146" i="2"/>
  <c r="I145" i="2"/>
  <c r="H145" i="2"/>
  <c r="G145" i="2"/>
  <c r="F145" i="2"/>
  <c r="E145" i="2"/>
  <c r="J145" i="2" s="1"/>
  <c r="D145" i="2"/>
  <c r="J144" i="2"/>
  <c r="I144" i="2"/>
  <c r="H144" i="2"/>
  <c r="G144" i="2"/>
  <c r="F144" i="2"/>
  <c r="E144" i="2"/>
  <c r="D144" i="2"/>
  <c r="J143" i="2"/>
  <c r="I143" i="2"/>
  <c r="H143" i="2"/>
  <c r="G143" i="2"/>
  <c r="F143" i="2"/>
  <c r="E143" i="2"/>
  <c r="D143" i="2"/>
  <c r="I142" i="2"/>
  <c r="H142" i="2"/>
  <c r="G142" i="2"/>
  <c r="F142" i="2"/>
  <c r="E142" i="2"/>
  <c r="J142" i="2" s="1"/>
  <c r="D142" i="2"/>
  <c r="I141" i="2"/>
  <c r="H141" i="2"/>
  <c r="G141" i="2"/>
  <c r="F141" i="2"/>
  <c r="E141" i="2"/>
  <c r="J141" i="2" s="1"/>
  <c r="D141" i="2"/>
  <c r="I140" i="2"/>
  <c r="H140" i="2"/>
  <c r="G140" i="2"/>
  <c r="F140" i="2"/>
  <c r="E140" i="2"/>
  <c r="J140" i="2" s="1"/>
  <c r="D140" i="2"/>
  <c r="J139" i="2"/>
  <c r="I139" i="2"/>
  <c r="H139" i="2"/>
  <c r="G139" i="2"/>
  <c r="F139" i="2"/>
  <c r="E139" i="2"/>
  <c r="D139" i="2"/>
  <c r="J138" i="2"/>
  <c r="I138" i="2"/>
  <c r="H138" i="2"/>
  <c r="G138" i="2"/>
  <c r="F138" i="2"/>
  <c r="E138" i="2"/>
  <c r="D138" i="2"/>
  <c r="I137" i="2"/>
  <c r="H137" i="2"/>
  <c r="G137" i="2"/>
  <c r="F137" i="2"/>
  <c r="E137" i="2"/>
  <c r="J137" i="2" s="1"/>
  <c r="D137" i="2"/>
  <c r="J136" i="2"/>
  <c r="I136" i="2"/>
  <c r="H136" i="2"/>
  <c r="G136" i="2"/>
  <c r="F136" i="2"/>
  <c r="E136" i="2"/>
  <c r="D136" i="2"/>
  <c r="J135" i="2"/>
  <c r="I135" i="2"/>
  <c r="H135" i="2"/>
  <c r="G135" i="2"/>
  <c r="F135" i="2"/>
  <c r="E135" i="2"/>
  <c r="D135" i="2"/>
  <c r="J134" i="2"/>
  <c r="I134" i="2"/>
  <c r="H134" i="2"/>
  <c r="G134" i="2"/>
  <c r="F134" i="2"/>
  <c r="E134" i="2"/>
  <c r="D134" i="2"/>
  <c r="I133" i="2"/>
  <c r="H133" i="2"/>
  <c r="G133" i="2"/>
  <c r="F133" i="2"/>
  <c r="E133" i="2"/>
  <c r="J133" i="2" s="1"/>
  <c r="D133" i="2"/>
  <c r="I132" i="2"/>
  <c r="H132" i="2"/>
  <c r="G132" i="2"/>
  <c r="F132" i="2"/>
  <c r="E132" i="2"/>
  <c r="J132" i="2" s="1"/>
  <c r="D132" i="2"/>
  <c r="I126" i="2"/>
  <c r="B126" i="2"/>
  <c r="M125" i="2"/>
  <c r="G125" i="2"/>
  <c r="F125" i="2"/>
  <c r="M124" i="2"/>
  <c r="G124" i="2"/>
  <c r="F124" i="2"/>
  <c r="M123" i="2"/>
  <c r="G123" i="2"/>
  <c r="F123" i="2"/>
  <c r="M122" i="2"/>
  <c r="G122" i="2"/>
  <c r="F122" i="2"/>
  <c r="M121" i="2"/>
  <c r="G121" i="2"/>
  <c r="F121" i="2"/>
  <c r="F126" i="2" s="1"/>
  <c r="D16" i="2" s="1"/>
  <c r="E16" i="2" s="1"/>
  <c r="M120" i="2"/>
  <c r="M126" i="2" s="1"/>
  <c r="D17" i="2" s="1"/>
  <c r="E17" i="2" s="1"/>
  <c r="G120" i="2"/>
  <c r="F120" i="2"/>
  <c r="M119" i="2"/>
  <c r="G119" i="2"/>
  <c r="F119" i="2"/>
  <c r="J117" i="2"/>
  <c r="C117" i="2"/>
  <c r="P114" i="2"/>
  <c r="I114" i="2"/>
  <c r="F114" i="2"/>
  <c r="D13" i="2" s="1"/>
  <c r="E13" i="2" s="1"/>
  <c r="B114" i="2"/>
  <c r="U113" i="2"/>
  <c r="T113" i="2"/>
  <c r="N113" i="2"/>
  <c r="M113" i="2"/>
  <c r="G113" i="2"/>
  <c r="F113" i="2"/>
  <c r="U112" i="2"/>
  <c r="T112" i="2"/>
  <c r="N112" i="2"/>
  <c r="M112" i="2"/>
  <c r="G112" i="2"/>
  <c r="F112" i="2"/>
  <c r="U111" i="2"/>
  <c r="T111" i="2"/>
  <c r="N111" i="2"/>
  <c r="M111" i="2"/>
  <c r="G111" i="2"/>
  <c r="F111" i="2"/>
  <c r="U110" i="2"/>
  <c r="T110" i="2"/>
  <c r="N110" i="2"/>
  <c r="M110" i="2"/>
  <c r="G110" i="2"/>
  <c r="F110" i="2"/>
  <c r="U109" i="2"/>
  <c r="T109" i="2"/>
  <c r="N109" i="2"/>
  <c r="M109" i="2"/>
  <c r="G109" i="2"/>
  <c r="F109" i="2"/>
  <c r="U108" i="2"/>
  <c r="T108" i="2"/>
  <c r="N108" i="2"/>
  <c r="M108" i="2"/>
  <c r="G108" i="2"/>
  <c r="F108" i="2"/>
  <c r="U107" i="2"/>
  <c r="T107" i="2"/>
  <c r="N107" i="2"/>
  <c r="M107" i="2"/>
  <c r="G107" i="2"/>
  <c r="F107" i="2"/>
  <c r="U106" i="2"/>
  <c r="T106" i="2"/>
  <c r="N106" i="2"/>
  <c r="M106" i="2"/>
  <c r="G106" i="2"/>
  <c r="F106" i="2"/>
  <c r="U105" i="2"/>
  <c r="U114" i="2" s="1"/>
  <c r="E23" i="2" s="1"/>
  <c r="G23" i="2" s="1"/>
  <c r="T105" i="2"/>
  <c r="M105" i="2"/>
  <c r="G105" i="2"/>
  <c r="F105" i="2"/>
  <c r="U104" i="2"/>
  <c r="T104" i="2"/>
  <c r="T114" i="2" s="1"/>
  <c r="D15" i="2" s="1"/>
  <c r="E15" i="2" s="1"/>
  <c r="N104" i="2"/>
  <c r="N114" i="2" s="1"/>
  <c r="E22" i="2" s="1"/>
  <c r="G22" i="2" s="1"/>
  <c r="M104" i="2"/>
  <c r="G104" i="2"/>
  <c r="F104" i="2"/>
  <c r="U103" i="2"/>
  <c r="T103" i="2"/>
  <c r="N103" i="2"/>
  <c r="M103" i="2"/>
  <c r="M114" i="2" s="1"/>
  <c r="D14" i="2" s="1"/>
  <c r="E14" i="2" s="1"/>
  <c r="G103" i="2"/>
  <c r="F103" i="2"/>
  <c r="Q101" i="2"/>
  <c r="J101" i="2"/>
  <c r="C101" i="2"/>
  <c r="I98" i="2"/>
  <c r="B98" i="2"/>
  <c r="K47" i="2" s="1"/>
  <c r="M97" i="2"/>
  <c r="F97" i="2"/>
  <c r="M96" i="2"/>
  <c r="F96" i="2"/>
  <c r="M95" i="2"/>
  <c r="F95" i="2"/>
  <c r="M94" i="2"/>
  <c r="F94" i="2"/>
  <c r="M93" i="2"/>
  <c r="F93" i="2"/>
  <c r="M92" i="2"/>
  <c r="F92" i="2"/>
  <c r="F98" i="2" s="1"/>
  <c r="D19" i="2" s="1"/>
  <c r="E19" i="2" s="1"/>
  <c r="M91" i="2"/>
  <c r="F91" i="2"/>
  <c r="J89" i="2"/>
  <c r="C89" i="2"/>
  <c r="B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85" i="2" s="1"/>
  <c r="D12" i="2" s="1"/>
  <c r="E12" i="2" s="1"/>
  <c r="C68" i="2"/>
  <c r="P65" i="2"/>
  <c r="I65" i="2"/>
  <c r="B65" i="2"/>
  <c r="U64" i="2"/>
  <c r="N64" i="2"/>
  <c r="G64" i="2"/>
  <c r="U63" i="2"/>
  <c r="N63" i="2"/>
  <c r="G63" i="2"/>
  <c r="U62" i="2"/>
  <c r="N62" i="2"/>
  <c r="G62" i="2"/>
  <c r="U61" i="2"/>
  <c r="N61" i="2"/>
  <c r="G61" i="2"/>
  <c r="U60" i="2"/>
  <c r="N60" i="2"/>
  <c r="G60" i="2"/>
  <c r="U59" i="2"/>
  <c r="N59" i="2"/>
  <c r="G59" i="2"/>
  <c r="U58" i="2"/>
  <c r="N58" i="2"/>
  <c r="G58" i="2"/>
  <c r="U57" i="2"/>
  <c r="N57" i="2"/>
  <c r="G57" i="2"/>
  <c r="U56" i="2"/>
  <c r="N56" i="2"/>
  <c r="G56" i="2"/>
  <c r="U55" i="2"/>
  <c r="N55" i="2"/>
  <c r="G55" i="2"/>
  <c r="U54" i="2"/>
  <c r="N54" i="2"/>
  <c r="G54" i="2"/>
  <c r="U53" i="2"/>
  <c r="U65" i="2" s="1"/>
  <c r="D11" i="2" s="1"/>
  <c r="E11" i="2" s="1"/>
  <c r="N53" i="2"/>
  <c r="G53" i="2"/>
  <c r="U52" i="2"/>
  <c r="N52" i="2"/>
  <c r="G52" i="2"/>
  <c r="G65" i="2" s="1"/>
  <c r="D9" i="2" s="1"/>
  <c r="Q50" i="2"/>
  <c r="J50" i="2"/>
  <c r="C50" i="2"/>
  <c r="D45" i="2"/>
  <c r="F40" i="2"/>
  <c r="E38" i="2"/>
  <c r="G38" i="2" s="1"/>
  <c r="G37" i="2"/>
  <c r="E37" i="2"/>
  <c r="E39" i="2" s="1"/>
  <c r="G39" i="2" s="1"/>
  <c r="G36" i="2"/>
  <c r="G35" i="2"/>
  <c r="G34" i="2"/>
  <c r="G33" i="2"/>
  <c r="G32" i="2"/>
  <c r="G31" i="2"/>
  <c r="G30" i="2"/>
  <c r="G29" i="2"/>
  <c r="G28" i="2"/>
  <c r="G27" i="2"/>
  <c r="G26" i="2"/>
  <c r="F25" i="2"/>
  <c r="G25" i="2" s="1"/>
  <c r="Q24" i="2"/>
  <c r="G24" i="2"/>
  <c r="Q23" i="2"/>
  <c r="Q22" i="2"/>
  <c r="Q21" i="2"/>
  <c r="G21" i="2"/>
  <c r="Q20" i="2"/>
  <c r="G20" i="2"/>
  <c r="Q19" i="2"/>
  <c r="F19" i="2"/>
  <c r="Q18" i="2"/>
  <c r="F17" i="2"/>
  <c r="F16" i="2"/>
  <c r="Q14" i="2"/>
  <c r="Q13" i="2"/>
  <c r="Q12" i="2"/>
  <c r="F12" i="2"/>
  <c r="Q11" i="2"/>
  <c r="F11" i="2"/>
  <c r="F10" i="2"/>
  <c r="F9" i="2"/>
  <c r="F4" i="2"/>
  <c r="E4" i="2"/>
  <c r="D4" i="2"/>
  <c r="D26" i="1"/>
  <c r="D25" i="1"/>
  <c r="D24" i="1"/>
  <c r="D23" i="1"/>
  <c r="D22" i="1"/>
  <c r="D21" i="1"/>
  <c r="D20" i="1"/>
  <c r="D19" i="1"/>
  <c r="D18" i="1"/>
  <c r="D17" i="1"/>
  <c r="F14" i="3" s="1"/>
  <c r="D16" i="1"/>
  <c r="H17" i="4" l="1"/>
  <c r="R22" i="4" s="1"/>
  <c r="H19" i="2"/>
  <c r="R24" i="2" s="1"/>
  <c r="G19" i="2"/>
  <c r="E9" i="3"/>
  <c r="H18" i="4"/>
  <c r="R23" i="4" s="1"/>
  <c r="E9" i="2"/>
  <c r="H14" i="2"/>
  <c r="R19" i="2" s="1"/>
  <c r="H15" i="2"/>
  <c r="R20" i="2" s="1"/>
  <c r="H13" i="2"/>
  <c r="R18" i="2" s="1"/>
  <c r="G13" i="2"/>
  <c r="G12" i="2"/>
  <c r="R14" i="2"/>
  <c r="E9" i="4"/>
  <c r="H16" i="4"/>
  <c r="R21" i="4" s="1"/>
  <c r="G17" i="2"/>
  <c r="H17" i="2"/>
  <c r="R22" i="2" s="1"/>
  <c r="G11" i="2"/>
  <c r="R13" i="2"/>
  <c r="H16" i="2"/>
  <c r="R21" i="2" s="1"/>
  <c r="G16" i="2"/>
  <c r="Q163" i="2"/>
  <c r="J168" i="2"/>
  <c r="H13" i="4"/>
  <c r="R18" i="4" s="1"/>
  <c r="E9" i="6"/>
  <c r="H17" i="3"/>
  <c r="R22" i="3" s="1"/>
  <c r="F13" i="16"/>
  <c r="F13" i="15"/>
  <c r="G13" i="15" s="1"/>
  <c r="F13" i="18"/>
  <c r="F13" i="17"/>
  <c r="F13" i="13"/>
  <c r="F13" i="14"/>
  <c r="F13" i="12"/>
  <c r="F13" i="11"/>
  <c r="F13" i="10"/>
  <c r="F13" i="9"/>
  <c r="F13" i="8"/>
  <c r="F13" i="7"/>
  <c r="G13" i="7" s="1"/>
  <c r="F13" i="5"/>
  <c r="F13" i="4"/>
  <c r="G13" i="4" s="1"/>
  <c r="F13" i="6"/>
  <c r="F15" i="18"/>
  <c r="F15" i="16"/>
  <c r="F15" i="17"/>
  <c r="G15" i="17" s="1"/>
  <c r="F15" i="14"/>
  <c r="F15" i="12"/>
  <c r="F15" i="15"/>
  <c r="F15" i="13"/>
  <c r="G15" i="13" s="1"/>
  <c r="F15" i="10"/>
  <c r="F15" i="9"/>
  <c r="F15" i="8"/>
  <c r="F15" i="7"/>
  <c r="G15" i="7" s="1"/>
  <c r="F15" i="5"/>
  <c r="F15" i="4"/>
  <c r="G15" i="4" s="1"/>
  <c r="F15" i="3"/>
  <c r="F17" i="15"/>
  <c r="F17" i="18"/>
  <c r="F17" i="17"/>
  <c r="F17" i="13"/>
  <c r="F17" i="16"/>
  <c r="G17" i="16" s="1"/>
  <c r="F17" i="14"/>
  <c r="F17" i="12"/>
  <c r="F17" i="10"/>
  <c r="F17" i="9"/>
  <c r="F17" i="11"/>
  <c r="F17" i="8"/>
  <c r="F17" i="7"/>
  <c r="G17" i="7" s="1"/>
  <c r="F17" i="6"/>
  <c r="G17" i="6" s="1"/>
  <c r="F17" i="5"/>
  <c r="F17" i="4"/>
  <c r="G17" i="4" s="1"/>
  <c r="P162" i="2"/>
  <c r="E38" i="3"/>
  <c r="G38" i="3" s="1"/>
  <c r="E37" i="3"/>
  <c r="N114" i="3"/>
  <c r="E22" i="3" s="1"/>
  <c r="G22" i="3" s="1"/>
  <c r="D178" i="3"/>
  <c r="E39" i="4"/>
  <c r="G39" i="4" s="1"/>
  <c r="G37" i="4"/>
  <c r="H15" i="5"/>
  <c r="R20" i="5" s="1"/>
  <c r="G15" i="5"/>
  <c r="E37" i="6"/>
  <c r="H16" i="6"/>
  <c r="R21" i="6" s="1"/>
  <c r="G16" i="6"/>
  <c r="F18" i="18"/>
  <c r="F18" i="16"/>
  <c r="F18" i="17"/>
  <c r="F18" i="13"/>
  <c r="F18" i="14"/>
  <c r="F18" i="12"/>
  <c r="G18" i="12" s="1"/>
  <c r="F18" i="11"/>
  <c r="F18" i="9"/>
  <c r="F18" i="6"/>
  <c r="G18" i="6" s="1"/>
  <c r="F18" i="8"/>
  <c r="F18" i="7"/>
  <c r="F18" i="10"/>
  <c r="F18" i="5"/>
  <c r="F18" i="4"/>
  <c r="G18" i="4" s="1"/>
  <c r="F13" i="2"/>
  <c r="G114" i="2"/>
  <c r="G162" i="4"/>
  <c r="F162" i="4"/>
  <c r="F168" i="4" s="1"/>
  <c r="M168" i="4" s="1"/>
  <c r="E162" i="4"/>
  <c r="E168" i="4" s="1"/>
  <c r="L168" i="4" s="1"/>
  <c r="G10" i="5"/>
  <c r="R12" i="5"/>
  <c r="G162" i="5"/>
  <c r="F162" i="5"/>
  <c r="F168" i="5" s="1"/>
  <c r="M168" i="5" s="1"/>
  <c r="E162" i="5"/>
  <c r="E168" i="5" s="1"/>
  <c r="L168" i="5" s="1"/>
  <c r="H13" i="6"/>
  <c r="R18" i="6" s="1"/>
  <c r="G13" i="6"/>
  <c r="H14" i="6"/>
  <c r="R19" i="6" s="1"/>
  <c r="H16" i="7"/>
  <c r="R21" i="7" s="1"/>
  <c r="G16" i="7"/>
  <c r="E9" i="5"/>
  <c r="R14" i="7"/>
  <c r="G12" i="7"/>
  <c r="R14" i="10"/>
  <c r="G12" i="10"/>
  <c r="J47" i="2"/>
  <c r="L47" i="2" s="1"/>
  <c r="Q168" i="2"/>
  <c r="J165" i="2"/>
  <c r="Q165" i="2" s="1"/>
  <c r="G15" i="3"/>
  <c r="U65" i="3"/>
  <c r="D11" i="3" s="1"/>
  <c r="E11" i="3" s="1"/>
  <c r="H164" i="3"/>
  <c r="O164" i="3" s="1"/>
  <c r="O168" i="3" s="1"/>
  <c r="N65" i="4"/>
  <c r="D10" i="4" s="1"/>
  <c r="E10" i="4" s="1"/>
  <c r="G114" i="4"/>
  <c r="K165" i="4"/>
  <c r="R165" i="4" s="1"/>
  <c r="J165" i="4"/>
  <c r="Q165" i="4" s="1"/>
  <c r="I165" i="4"/>
  <c r="P165" i="4" s="1"/>
  <c r="H19" i="5"/>
  <c r="R24" i="5" s="1"/>
  <c r="G19" i="5"/>
  <c r="D178" i="5"/>
  <c r="D177" i="5"/>
  <c r="H18" i="3"/>
  <c r="R23" i="3" s="1"/>
  <c r="G126" i="2"/>
  <c r="O162" i="2"/>
  <c r="O168" i="2" s="1"/>
  <c r="I167" i="2"/>
  <c r="P167" i="2" s="1"/>
  <c r="H167" i="2"/>
  <c r="O167" i="2" s="1"/>
  <c r="K167" i="2"/>
  <c r="R167" i="2" s="1"/>
  <c r="N65" i="3"/>
  <c r="D10" i="3" s="1"/>
  <c r="E10" i="3" s="1"/>
  <c r="Q162" i="3"/>
  <c r="H165" i="4"/>
  <c r="O165" i="4" s="1"/>
  <c r="U65" i="5"/>
  <c r="D11" i="5" s="1"/>
  <c r="E11" i="5" s="1"/>
  <c r="H14" i="5"/>
  <c r="R19" i="5" s="1"/>
  <c r="M126" i="5"/>
  <c r="D17" i="5" s="1"/>
  <c r="E17" i="5" s="1"/>
  <c r="F15" i="6"/>
  <c r="K164" i="3"/>
  <c r="R164" i="3" s="1"/>
  <c r="J164" i="3"/>
  <c r="Q164" i="3" s="1"/>
  <c r="H13" i="5"/>
  <c r="R18" i="5" s="1"/>
  <c r="G13" i="5"/>
  <c r="F15" i="2"/>
  <c r="G15" i="2" s="1"/>
  <c r="N65" i="2"/>
  <c r="D10" i="2" s="1"/>
  <c r="E10" i="2" s="1"/>
  <c r="M98" i="2"/>
  <c r="D18" i="2" s="1"/>
  <c r="E18" i="2" s="1"/>
  <c r="F13" i="3"/>
  <c r="F17" i="3"/>
  <c r="G17" i="3" s="1"/>
  <c r="F114" i="3"/>
  <c r="D13" i="3" s="1"/>
  <c r="E13" i="3" s="1"/>
  <c r="H168" i="3"/>
  <c r="D178" i="4"/>
  <c r="Q163" i="4"/>
  <c r="Q168" i="4" s="1"/>
  <c r="G85" i="5"/>
  <c r="D12" i="5" s="1"/>
  <c r="E12" i="5" s="1"/>
  <c r="F126" i="5"/>
  <c r="D16" i="5" s="1"/>
  <c r="E16" i="5" s="1"/>
  <c r="K162" i="5"/>
  <c r="J162" i="5"/>
  <c r="I162" i="5"/>
  <c r="H18" i="7"/>
  <c r="R23" i="7" s="1"/>
  <c r="G18" i="7"/>
  <c r="F18" i="3"/>
  <c r="G18" i="3" s="1"/>
  <c r="G114" i="3"/>
  <c r="G126" i="3"/>
  <c r="R13" i="4"/>
  <c r="R14" i="4"/>
  <c r="G12" i="4"/>
  <c r="H14" i="4"/>
  <c r="R19" i="4" s="1"/>
  <c r="K168" i="4"/>
  <c r="R162" i="4"/>
  <c r="R168" i="4" s="1"/>
  <c r="G11" i="6"/>
  <c r="R13" i="6"/>
  <c r="H19" i="6"/>
  <c r="R24" i="6" s="1"/>
  <c r="L47" i="3"/>
  <c r="H18" i="5"/>
  <c r="R23" i="5" s="1"/>
  <c r="G18" i="5"/>
  <c r="D178" i="2"/>
  <c r="D177" i="2"/>
  <c r="O2" i="2" s="1"/>
  <c r="P2" i="2" s="1"/>
  <c r="I163" i="2"/>
  <c r="P163" i="2" s="1"/>
  <c r="H163" i="2"/>
  <c r="O163" i="2" s="1"/>
  <c r="K163" i="2"/>
  <c r="F14" i="18"/>
  <c r="F14" i="17"/>
  <c r="F14" i="15"/>
  <c r="F14" i="14"/>
  <c r="F14" i="13"/>
  <c r="F14" i="12"/>
  <c r="F14" i="11"/>
  <c r="F14" i="10"/>
  <c r="G14" i="10" s="1"/>
  <c r="F14" i="9"/>
  <c r="F14" i="8"/>
  <c r="F14" i="7"/>
  <c r="F14" i="6"/>
  <c r="G14" i="6" s="1"/>
  <c r="F14" i="5"/>
  <c r="G14" i="5" s="1"/>
  <c r="F16" i="17"/>
  <c r="F16" i="18"/>
  <c r="F16" i="16"/>
  <c r="F16" i="15"/>
  <c r="F16" i="14"/>
  <c r="F16" i="10"/>
  <c r="F16" i="9"/>
  <c r="G16" i="9" s="1"/>
  <c r="F16" i="11"/>
  <c r="F16" i="12"/>
  <c r="F16" i="13"/>
  <c r="F16" i="8"/>
  <c r="G16" i="8" s="1"/>
  <c r="F16" i="7"/>
  <c r="F16" i="5"/>
  <c r="F16" i="4"/>
  <c r="G16" i="4" s="1"/>
  <c r="F16" i="6"/>
  <c r="F14" i="2"/>
  <c r="G14" i="2" s="1"/>
  <c r="H166" i="2"/>
  <c r="O166" i="2" s="1"/>
  <c r="G85" i="3"/>
  <c r="D12" i="3" s="1"/>
  <c r="E12" i="3" s="1"/>
  <c r="H14" i="3"/>
  <c r="R19" i="3" s="1"/>
  <c r="G14" i="3"/>
  <c r="K168" i="3"/>
  <c r="R162" i="3"/>
  <c r="R168" i="3" s="1"/>
  <c r="P163" i="3"/>
  <c r="P168" i="3" s="1"/>
  <c r="I168" i="3"/>
  <c r="I165" i="3"/>
  <c r="P165" i="3" s="1"/>
  <c r="H165" i="3"/>
  <c r="O165" i="3" s="1"/>
  <c r="F14" i="4"/>
  <c r="G14" i="4" s="1"/>
  <c r="H19" i="4"/>
  <c r="R24" i="4" s="1"/>
  <c r="G19" i="4"/>
  <c r="I162" i="4"/>
  <c r="H162" i="4"/>
  <c r="H17" i="6"/>
  <c r="R22" i="6" s="1"/>
  <c r="R14" i="9"/>
  <c r="G12" i="9"/>
  <c r="J162" i="6"/>
  <c r="I162" i="6"/>
  <c r="G37" i="7"/>
  <c r="E39" i="7"/>
  <c r="G39" i="7" s="1"/>
  <c r="H15" i="7"/>
  <c r="R20" i="7" s="1"/>
  <c r="H16" i="8"/>
  <c r="R21" i="8" s="1"/>
  <c r="J132" i="8"/>
  <c r="I128" i="8"/>
  <c r="G17" i="10"/>
  <c r="H17" i="10"/>
  <c r="R22" i="10" s="1"/>
  <c r="K166" i="3"/>
  <c r="R166" i="3" s="1"/>
  <c r="I164" i="4"/>
  <c r="P164" i="4" s="1"/>
  <c r="H162" i="5"/>
  <c r="J164" i="5"/>
  <c r="Q164" i="5" s="1"/>
  <c r="I165" i="5"/>
  <c r="P165" i="5" s="1"/>
  <c r="I166" i="6"/>
  <c r="P166" i="6" s="1"/>
  <c r="G37" i="8"/>
  <c r="E39" i="8"/>
  <c r="G39" i="8" s="1"/>
  <c r="E9" i="8"/>
  <c r="R12" i="9"/>
  <c r="G10" i="9"/>
  <c r="H14" i="10"/>
  <c r="R19" i="10" s="1"/>
  <c r="F19" i="17"/>
  <c r="F19" i="18"/>
  <c r="F19" i="13"/>
  <c r="F19" i="14"/>
  <c r="F19" i="16"/>
  <c r="F19" i="15"/>
  <c r="F19" i="10"/>
  <c r="F19" i="9"/>
  <c r="F19" i="11"/>
  <c r="F19" i="12"/>
  <c r="F19" i="6"/>
  <c r="G19" i="6" s="1"/>
  <c r="F19" i="8"/>
  <c r="F19" i="7"/>
  <c r="G19" i="7" s="1"/>
  <c r="K165" i="5"/>
  <c r="R165" i="5" s="1"/>
  <c r="G114" i="6"/>
  <c r="H166" i="6"/>
  <c r="O166" i="6" s="1"/>
  <c r="G11" i="7"/>
  <c r="H19" i="7"/>
  <c r="R24" i="7" s="1"/>
  <c r="I163" i="7"/>
  <c r="P163" i="7" s="1"/>
  <c r="H163" i="7"/>
  <c r="O163" i="7" s="1"/>
  <c r="I167" i="7"/>
  <c r="P167" i="7" s="1"/>
  <c r="H167" i="7"/>
  <c r="O167" i="7" s="1"/>
  <c r="H19" i="8"/>
  <c r="R24" i="8" s="1"/>
  <c r="G19" i="8"/>
  <c r="D178" i="9"/>
  <c r="O162" i="9"/>
  <c r="E37" i="5"/>
  <c r="H162" i="6"/>
  <c r="K166" i="6"/>
  <c r="R166" i="6" s="1"/>
  <c r="G162" i="7"/>
  <c r="G168" i="7" s="1"/>
  <c r="N168" i="7" s="1"/>
  <c r="F162" i="7"/>
  <c r="F168" i="7" s="1"/>
  <c r="M168" i="7" s="1"/>
  <c r="E162" i="7"/>
  <c r="E168" i="7" s="1"/>
  <c r="L168" i="7" s="1"/>
  <c r="F162" i="8"/>
  <c r="E162" i="8"/>
  <c r="G162" i="8"/>
  <c r="G168" i="8" s="1"/>
  <c r="N168" i="8" s="1"/>
  <c r="G14" i="8"/>
  <c r="H16" i="9"/>
  <c r="R21" i="9" s="1"/>
  <c r="H166" i="4"/>
  <c r="O166" i="4" s="1"/>
  <c r="N65" i="6"/>
  <c r="D10" i="6" s="1"/>
  <c r="E10" i="6" s="1"/>
  <c r="J47" i="6"/>
  <c r="L47" i="6" s="1"/>
  <c r="K162" i="6"/>
  <c r="I164" i="6"/>
  <c r="P164" i="6" s="1"/>
  <c r="H164" i="6"/>
  <c r="O164" i="6" s="1"/>
  <c r="G65" i="7"/>
  <c r="D9" i="7" s="1"/>
  <c r="G13" i="8"/>
  <c r="G85" i="8"/>
  <c r="D12" i="8" s="1"/>
  <c r="E12" i="8" s="1"/>
  <c r="G126" i="8"/>
  <c r="I166" i="8"/>
  <c r="P166" i="8" s="1"/>
  <c r="H166" i="8"/>
  <c r="O166" i="8" s="1"/>
  <c r="H19" i="10"/>
  <c r="R24" i="10" s="1"/>
  <c r="G19" i="10"/>
  <c r="D177" i="4"/>
  <c r="O2" i="4" s="1"/>
  <c r="P2" i="4" s="1"/>
  <c r="K166" i="5"/>
  <c r="R166" i="5" s="1"/>
  <c r="J166" i="5"/>
  <c r="Q166" i="5" s="1"/>
  <c r="I167" i="5"/>
  <c r="P167" i="5" s="1"/>
  <c r="H167" i="5"/>
  <c r="O167" i="5" s="1"/>
  <c r="G85" i="6"/>
  <c r="D12" i="6" s="1"/>
  <c r="E12" i="6" s="1"/>
  <c r="T114" i="6"/>
  <c r="D15" i="6" s="1"/>
  <c r="E15" i="6" s="1"/>
  <c r="K167" i="6"/>
  <c r="R167" i="6" s="1"/>
  <c r="J167" i="6"/>
  <c r="Q167" i="6" s="1"/>
  <c r="G14" i="7"/>
  <c r="D178" i="7"/>
  <c r="K168" i="7"/>
  <c r="R162" i="7"/>
  <c r="R168" i="7" s="1"/>
  <c r="H15" i="8"/>
  <c r="R20" i="8" s="1"/>
  <c r="G15" i="8"/>
  <c r="H19" i="9"/>
  <c r="R24" i="9" s="1"/>
  <c r="G19" i="9"/>
  <c r="H18" i="9"/>
  <c r="R23" i="9" s="1"/>
  <c r="G18" i="9"/>
  <c r="H166" i="3"/>
  <c r="O166" i="3" s="1"/>
  <c r="K163" i="6"/>
  <c r="R163" i="6" s="1"/>
  <c r="J163" i="6"/>
  <c r="Q163" i="6" s="1"/>
  <c r="H167" i="6"/>
  <c r="O167" i="6" s="1"/>
  <c r="H14" i="7"/>
  <c r="R19" i="7" s="1"/>
  <c r="G10" i="8"/>
  <c r="H14" i="8"/>
  <c r="R19" i="8" s="1"/>
  <c r="G11" i="8"/>
  <c r="R13" i="8"/>
  <c r="U114" i="8"/>
  <c r="E23" i="8" s="1"/>
  <c r="G23" i="8" s="1"/>
  <c r="F19" i="3"/>
  <c r="G19" i="3" s="1"/>
  <c r="I166" i="5"/>
  <c r="P166" i="5" s="1"/>
  <c r="E38" i="6"/>
  <c r="G38" i="6" s="1"/>
  <c r="I167" i="6"/>
  <c r="P167" i="6" s="1"/>
  <c r="I168" i="7"/>
  <c r="P162" i="7"/>
  <c r="H18" i="8"/>
  <c r="R23" i="8" s="1"/>
  <c r="G18" i="8"/>
  <c r="E39" i="9"/>
  <c r="G39" i="9" s="1"/>
  <c r="G37" i="9"/>
  <c r="H15" i="9"/>
  <c r="R20" i="9" s="1"/>
  <c r="G15" i="9"/>
  <c r="P168" i="9"/>
  <c r="G13" i="10"/>
  <c r="H13" i="10"/>
  <c r="R18" i="10" s="1"/>
  <c r="D177" i="6"/>
  <c r="D178" i="8"/>
  <c r="D177" i="8"/>
  <c r="K165" i="8"/>
  <c r="R165" i="8" s="1"/>
  <c r="R168" i="8" s="1"/>
  <c r="H165" i="8"/>
  <c r="O165" i="8" s="1"/>
  <c r="K47" i="9"/>
  <c r="L47" i="9" s="1"/>
  <c r="K47" i="10"/>
  <c r="H18" i="11"/>
  <c r="R23" i="11" s="1"/>
  <c r="G18" i="11"/>
  <c r="H13" i="11"/>
  <c r="R18" i="11" s="1"/>
  <c r="G13" i="11"/>
  <c r="R12" i="13"/>
  <c r="G10" i="13"/>
  <c r="G19" i="13"/>
  <c r="H19" i="13"/>
  <c r="R24" i="13" s="1"/>
  <c r="N114" i="9"/>
  <c r="E22" i="9" s="1"/>
  <c r="G22" i="9" s="1"/>
  <c r="H164" i="9"/>
  <c r="O164" i="9" s="1"/>
  <c r="K164" i="9"/>
  <c r="R164" i="9" s="1"/>
  <c r="J164" i="9"/>
  <c r="Q164" i="9" s="1"/>
  <c r="T114" i="10"/>
  <c r="D15" i="10" s="1"/>
  <c r="E15" i="10" s="1"/>
  <c r="G162" i="11"/>
  <c r="G168" i="11" s="1"/>
  <c r="N168" i="11" s="1"/>
  <c r="F162" i="11"/>
  <c r="F168" i="11" s="1"/>
  <c r="M168" i="11" s="1"/>
  <c r="E162" i="11"/>
  <c r="E168" i="11" s="1"/>
  <c r="L168" i="11" s="1"/>
  <c r="G19" i="11"/>
  <c r="H19" i="11"/>
  <c r="R24" i="11" s="1"/>
  <c r="H16" i="11"/>
  <c r="R21" i="11" s="1"/>
  <c r="G16" i="11"/>
  <c r="H19" i="12"/>
  <c r="R24" i="12" s="1"/>
  <c r="G19" i="12"/>
  <c r="H17" i="12"/>
  <c r="R22" i="12" s="1"/>
  <c r="G17" i="12"/>
  <c r="H13" i="13"/>
  <c r="R18" i="13" s="1"/>
  <c r="G13" i="13"/>
  <c r="J168" i="9"/>
  <c r="Q162" i="9"/>
  <c r="Q168" i="9" s="1"/>
  <c r="E40" i="11"/>
  <c r="G40" i="11" s="1"/>
  <c r="H40" i="11" s="1"/>
  <c r="E9" i="11"/>
  <c r="R13" i="11"/>
  <c r="G11" i="11"/>
  <c r="E9" i="12"/>
  <c r="H13" i="12"/>
  <c r="R18" i="12" s="1"/>
  <c r="G13" i="12"/>
  <c r="J165" i="8"/>
  <c r="G65" i="9"/>
  <c r="D9" i="9" s="1"/>
  <c r="M126" i="9"/>
  <c r="D17" i="9" s="1"/>
  <c r="E17" i="9" s="1"/>
  <c r="I164" i="9"/>
  <c r="P164" i="9" s="1"/>
  <c r="E39" i="10"/>
  <c r="G39" i="10" s="1"/>
  <c r="G37" i="10"/>
  <c r="M98" i="10"/>
  <c r="D18" i="10" s="1"/>
  <c r="E18" i="10" s="1"/>
  <c r="G10" i="11"/>
  <c r="R12" i="11"/>
  <c r="H18" i="12"/>
  <c r="R23" i="12" s="1"/>
  <c r="H165" i="7"/>
  <c r="O165" i="7" s="1"/>
  <c r="I168" i="8"/>
  <c r="P162" i="8"/>
  <c r="G65" i="10"/>
  <c r="D9" i="10" s="1"/>
  <c r="G114" i="10"/>
  <c r="Q162" i="10"/>
  <c r="E39" i="11"/>
  <c r="G39" i="11" s="1"/>
  <c r="G37" i="11"/>
  <c r="H14" i="11"/>
  <c r="R19" i="11" s="1"/>
  <c r="G14" i="11"/>
  <c r="H15" i="11"/>
  <c r="R20" i="11" s="1"/>
  <c r="G15" i="11"/>
  <c r="G15" i="12"/>
  <c r="H15" i="12"/>
  <c r="R20" i="12" s="1"/>
  <c r="I165" i="7"/>
  <c r="P165" i="7" s="1"/>
  <c r="J168" i="7"/>
  <c r="H167" i="8"/>
  <c r="O167" i="8" s="1"/>
  <c r="K167" i="8"/>
  <c r="R167" i="8" s="1"/>
  <c r="U65" i="9"/>
  <c r="D11" i="9" s="1"/>
  <c r="E11" i="9" s="1"/>
  <c r="N65" i="10"/>
  <c r="D10" i="10" s="1"/>
  <c r="E10" i="10" s="1"/>
  <c r="P162" i="10"/>
  <c r="P168" i="10" s="1"/>
  <c r="R14" i="11"/>
  <c r="G12" i="11"/>
  <c r="K168" i="11"/>
  <c r="R162" i="11"/>
  <c r="R168" i="11" s="1"/>
  <c r="G11" i="12"/>
  <c r="R13" i="12"/>
  <c r="M126" i="8"/>
  <c r="D17" i="8" s="1"/>
  <c r="E17" i="8" s="1"/>
  <c r="F114" i="9"/>
  <c r="D13" i="9" s="1"/>
  <c r="E13" i="9" s="1"/>
  <c r="M114" i="9"/>
  <c r="D14" i="9" s="1"/>
  <c r="E14" i="9" s="1"/>
  <c r="K168" i="9"/>
  <c r="R162" i="9"/>
  <c r="R168" i="9" s="1"/>
  <c r="I165" i="9"/>
  <c r="P165" i="9" s="1"/>
  <c r="H165" i="9"/>
  <c r="O165" i="9" s="1"/>
  <c r="G16" i="10"/>
  <c r="U65" i="10"/>
  <c r="D11" i="10" s="1"/>
  <c r="E11" i="10" s="1"/>
  <c r="J47" i="10"/>
  <c r="L47" i="10" s="1"/>
  <c r="D178" i="10"/>
  <c r="H17" i="11"/>
  <c r="R22" i="11" s="1"/>
  <c r="G17" i="11"/>
  <c r="P162" i="11"/>
  <c r="P168" i="11" s="1"/>
  <c r="I168" i="11"/>
  <c r="G162" i="12"/>
  <c r="G168" i="12" s="1"/>
  <c r="N168" i="12" s="1"/>
  <c r="E162" i="12"/>
  <c r="E168" i="12" s="1"/>
  <c r="L168" i="12" s="1"/>
  <c r="F162" i="12"/>
  <c r="F168" i="12" s="1"/>
  <c r="M168" i="12" s="1"/>
  <c r="K162" i="10"/>
  <c r="I163" i="10"/>
  <c r="P163" i="10" s="1"/>
  <c r="I167" i="10"/>
  <c r="P167" i="10" s="1"/>
  <c r="G162" i="13"/>
  <c r="G168" i="13" s="1"/>
  <c r="N168" i="13" s="1"/>
  <c r="F162" i="13"/>
  <c r="F168" i="13" s="1"/>
  <c r="M168" i="13" s="1"/>
  <c r="E162" i="13"/>
  <c r="E168" i="13" s="1"/>
  <c r="L168" i="13" s="1"/>
  <c r="G162" i="14"/>
  <c r="F162" i="14"/>
  <c r="E162" i="14"/>
  <c r="H13" i="14"/>
  <c r="R18" i="14" s="1"/>
  <c r="G13" i="14"/>
  <c r="H14" i="15"/>
  <c r="R19" i="15" s="1"/>
  <c r="G14" i="15"/>
  <c r="G162" i="16"/>
  <c r="G168" i="16" s="1"/>
  <c r="N168" i="16" s="1"/>
  <c r="F162" i="16"/>
  <c r="F168" i="16" s="1"/>
  <c r="M168" i="16" s="1"/>
  <c r="E162" i="16"/>
  <c r="E168" i="16" s="1"/>
  <c r="L168" i="16" s="1"/>
  <c r="J132" i="9"/>
  <c r="D177" i="9" s="1"/>
  <c r="O2" i="9" s="1"/>
  <c r="P2" i="9" s="1"/>
  <c r="O162" i="10"/>
  <c r="J163" i="10"/>
  <c r="Q163" i="10" s="1"/>
  <c r="H164" i="10"/>
  <c r="O164" i="10" s="1"/>
  <c r="J167" i="10"/>
  <c r="Q167" i="10" s="1"/>
  <c r="H163" i="11"/>
  <c r="O163" i="11" s="1"/>
  <c r="H165" i="11"/>
  <c r="O165" i="11" s="1"/>
  <c r="H167" i="11"/>
  <c r="O167" i="11" s="1"/>
  <c r="G114" i="12"/>
  <c r="G65" i="13"/>
  <c r="D9" i="13" s="1"/>
  <c r="F126" i="13"/>
  <c r="D16" i="13" s="1"/>
  <c r="E16" i="13" s="1"/>
  <c r="D177" i="13"/>
  <c r="O2" i="13" s="1"/>
  <c r="P2" i="13" s="1"/>
  <c r="I163" i="13"/>
  <c r="P163" i="13" s="1"/>
  <c r="H163" i="13"/>
  <c r="E40" i="14"/>
  <c r="G40" i="14" s="1"/>
  <c r="H40" i="14" s="1"/>
  <c r="E9" i="14"/>
  <c r="G11" i="14"/>
  <c r="R13" i="14"/>
  <c r="H19" i="15"/>
  <c r="R24" i="15" s="1"/>
  <c r="G19" i="15"/>
  <c r="F162" i="15"/>
  <c r="F168" i="15" s="1"/>
  <c r="M168" i="15" s="1"/>
  <c r="E162" i="15"/>
  <c r="E168" i="15" s="1"/>
  <c r="L168" i="15" s="1"/>
  <c r="G162" i="15"/>
  <c r="G168" i="15" s="1"/>
  <c r="N168" i="15" s="1"/>
  <c r="E9" i="16"/>
  <c r="J133" i="10"/>
  <c r="K163" i="10"/>
  <c r="R163" i="10" s="1"/>
  <c r="K167" i="10"/>
  <c r="R167" i="10" s="1"/>
  <c r="J162" i="11"/>
  <c r="G85" i="12"/>
  <c r="D12" i="12" s="1"/>
  <c r="E12" i="12" s="1"/>
  <c r="F126" i="12"/>
  <c r="D16" i="12" s="1"/>
  <c r="E16" i="12" s="1"/>
  <c r="G18" i="13"/>
  <c r="D178" i="13"/>
  <c r="R12" i="14"/>
  <c r="G10" i="14"/>
  <c r="H16" i="14"/>
  <c r="R21" i="14" s="1"/>
  <c r="G16" i="14"/>
  <c r="J164" i="11"/>
  <c r="Q164" i="11" s="1"/>
  <c r="J166" i="11"/>
  <c r="Q166" i="11" s="1"/>
  <c r="G14" i="12"/>
  <c r="N114" i="12"/>
  <c r="E22" i="12" s="1"/>
  <c r="G22" i="12" s="1"/>
  <c r="G126" i="12"/>
  <c r="Q162" i="12"/>
  <c r="K164" i="12"/>
  <c r="R164" i="12" s="1"/>
  <c r="I164" i="12"/>
  <c r="H18" i="13"/>
  <c r="R23" i="13" s="1"/>
  <c r="U65" i="13"/>
  <c r="D11" i="13" s="1"/>
  <c r="E11" i="13" s="1"/>
  <c r="H14" i="13"/>
  <c r="R19" i="13" s="1"/>
  <c r="G14" i="13"/>
  <c r="M126" i="13"/>
  <c r="D17" i="13" s="1"/>
  <c r="E17" i="13" s="1"/>
  <c r="K168" i="13"/>
  <c r="R162" i="13"/>
  <c r="R168" i="13" s="1"/>
  <c r="G17" i="15"/>
  <c r="H17" i="15"/>
  <c r="R22" i="15" s="1"/>
  <c r="G11" i="16"/>
  <c r="R13" i="16"/>
  <c r="O162" i="11"/>
  <c r="D177" i="12"/>
  <c r="O2" i="12" s="1"/>
  <c r="P2" i="12" s="1"/>
  <c r="K166" i="12"/>
  <c r="R166" i="12" s="1"/>
  <c r="I166" i="12"/>
  <c r="P166" i="12" s="1"/>
  <c r="H166" i="12"/>
  <c r="O166" i="12" s="1"/>
  <c r="G85" i="13"/>
  <c r="D12" i="13" s="1"/>
  <c r="E12" i="13" s="1"/>
  <c r="R14" i="14"/>
  <c r="G12" i="14"/>
  <c r="H14" i="14"/>
  <c r="R19" i="14" s="1"/>
  <c r="G14" i="14"/>
  <c r="H15" i="14"/>
  <c r="R20" i="14" s="1"/>
  <c r="G15" i="14"/>
  <c r="H13" i="15"/>
  <c r="R18" i="15" s="1"/>
  <c r="H15" i="15"/>
  <c r="R20" i="15" s="1"/>
  <c r="G15" i="15"/>
  <c r="D177" i="11"/>
  <c r="O2" i="11" s="1"/>
  <c r="P2" i="11" s="1"/>
  <c r="H19" i="14"/>
  <c r="R24" i="14" s="1"/>
  <c r="G19" i="14"/>
  <c r="H17" i="16"/>
  <c r="R22" i="16" s="1"/>
  <c r="D177" i="10"/>
  <c r="N65" i="12"/>
  <c r="D10" i="12" s="1"/>
  <c r="E10" i="12" s="1"/>
  <c r="R162" i="12"/>
  <c r="R168" i="12" s="1"/>
  <c r="J166" i="12"/>
  <c r="Q166" i="12" s="1"/>
  <c r="U114" i="13"/>
  <c r="E23" i="13" s="1"/>
  <c r="G23" i="13" s="1"/>
  <c r="I168" i="13"/>
  <c r="P162" i="13"/>
  <c r="P168" i="13" s="1"/>
  <c r="I167" i="13"/>
  <c r="P167" i="13" s="1"/>
  <c r="H167" i="13"/>
  <c r="O167" i="13" s="1"/>
  <c r="E9" i="15"/>
  <c r="G11" i="15"/>
  <c r="R13" i="15"/>
  <c r="E37" i="12"/>
  <c r="O162" i="12"/>
  <c r="E37" i="13"/>
  <c r="I128" i="13"/>
  <c r="J168" i="13"/>
  <c r="G18" i="14"/>
  <c r="H18" i="14"/>
  <c r="R23" i="14" s="1"/>
  <c r="H17" i="14"/>
  <c r="R22" i="14" s="1"/>
  <c r="G17" i="14"/>
  <c r="G10" i="15"/>
  <c r="R12" i="15"/>
  <c r="E37" i="14"/>
  <c r="G12" i="15"/>
  <c r="K162" i="15"/>
  <c r="O162" i="16"/>
  <c r="R14" i="17"/>
  <c r="G12" i="17"/>
  <c r="G162" i="18"/>
  <c r="G168" i="18" s="1"/>
  <c r="N168" i="18" s="1"/>
  <c r="F162" i="18"/>
  <c r="E162" i="18"/>
  <c r="H14" i="18"/>
  <c r="R19" i="18" s="1"/>
  <c r="G14" i="18"/>
  <c r="J165" i="14"/>
  <c r="Q165" i="14" s="1"/>
  <c r="F126" i="15"/>
  <c r="D16" i="15" s="1"/>
  <c r="E16" i="15" s="1"/>
  <c r="G10" i="16"/>
  <c r="R12" i="16"/>
  <c r="H15" i="17"/>
  <c r="R20" i="17" s="1"/>
  <c r="H15" i="18"/>
  <c r="R20" i="18" s="1"/>
  <c r="G15" i="18"/>
  <c r="R14" i="18"/>
  <c r="G12" i="18"/>
  <c r="Q162" i="13"/>
  <c r="J164" i="13"/>
  <c r="Q164" i="13" s="1"/>
  <c r="H165" i="13"/>
  <c r="O165" i="13" s="1"/>
  <c r="N114" i="15"/>
  <c r="E22" i="15" s="1"/>
  <c r="G22" i="15" s="1"/>
  <c r="G126" i="15"/>
  <c r="I164" i="15"/>
  <c r="P164" i="15" s="1"/>
  <c r="H164" i="15"/>
  <c r="O164" i="15" s="1"/>
  <c r="F114" i="16"/>
  <c r="D13" i="16" s="1"/>
  <c r="E13" i="16" s="1"/>
  <c r="P168" i="16"/>
  <c r="R13" i="17"/>
  <c r="G11" i="17"/>
  <c r="H19" i="17"/>
  <c r="R24" i="17" s="1"/>
  <c r="G19" i="17"/>
  <c r="R162" i="17"/>
  <c r="J167" i="14"/>
  <c r="Q167" i="14" s="1"/>
  <c r="D177" i="15"/>
  <c r="D178" i="15"/>
  <c r="F126" i="16"/>
  <c r="D16" i="16" s="1"/>
  <c r="E16" i="16" s="1"/>
  <c r="H18" i="17"/>
  <c r="R23" i="17" s="1"/>
  <c r="G18" i="17"/>
  <c r="G16" i="17"/>
  <c r="H16" i="17"/>
  <c r="R21" i="17" s="1"/>
  <c r="P162" i="17"/>
  <c r="G11" i="18"/>
  <c r="R13" i="18"/>
  <c r="H19" i="18"/>
  <c r="R24" i="18" s="1"/>
  <c r="G19" i="18"/>
  <c r="I166" i="15"/>
  <c r="P166" i="15" s="1"/>
  <c r="H166" i="15"/>
  <c r="O166" i="15" s="1"/>
  <c r="E38" i="16"/>
  <c r="G38" i="16" s="1"/>
  <c r="E37" i="16"/>
  <c r="G85" i="16"/>
  <c r="D12" i="16" s="1"/>
  <c r="E12" i="16" s="1"/>
  <c r="H168" i="17"/>
  <c r="H18" i="18"/>
  <c r="R23" i="18" s="1"/>
  <c r="G18" i="18"/>
  <c r="H16" i="18"/>
  <c r="R21" i="18" s="1"/>
  <c r="G16" i="18"/>
  <c r="D178" i="14"/>
  <c r="H19" i="16"/>
  <c r="R24" i="16" s="1"/>
  <c r="G19" i="16"/>
  <c r="E9" i="17"/>
  <c r="E40" i="17"/>
  <c r="G40" i="17" s="1"/>
  <c r="H40" i="17" s="1"/>
  <c r="K168" i="18"/>
  <c r="R162" i="18"/>
  <c r="R168" i="18" s="1"/>
  <c r="H164" i="14"/>
  <c r="O164" i="14" s="1"/>
  <c r="H18" i="15"/>
  <c r="R23" i="15" s="1"/>
  <c r="E37" i="15"/>
  <c r="P162" i="15"/>
  <c r="P168" i="15" s="1"/>
  <c r="G15" i="16"/>
  <c r="G10" i="17"/>
  <c r="R12" i="17"/>
  <c r="E40" i="18"/>
  <c r="G40" i="18" s="1"/>
  <c r="H40" i="18" s="1"/>
  <c r="E9" i="18"/>
  <c r="H13" i="18"/>
  <c r="R18" i="18" s="1"/>
  <c r="G13" i="18"/>
  <c r="H17" i="18"/>
  <c r="R22" i="18" s="1"/>
  <c r="G17" i="18"/>
  <c r="I168" i="18"/>
  <c r="P162" i="18"/>
  <c r="H15" i="16"/>
  <c r="R20" i="16" s="1"/>
  <c r="M98" i="16"/>
  <c r="D18" i="16" s="1"/>
  <c r="E18" i="16" s="1"/>
  <c r="K168" i="16"/>
  <c r="R162" i="16"/>
  <c r="R168" i="16" s="1"/>
  <c r="H13" i="17"/>
  <c r="R18" i="17" s="1"/>
  <c r="G13" i="17"/>
  <c r="L47" i="17"/>
  <c r="H14" i="17"/>
  <c r="R19" i="17" s="1"/>
  <c r="G14" i="17"/>
  <c r="H17" i="17"/>
  <c r="R22" i="17" s="1"/>
  <c r="G17" i="17"/>
  <c r="G10" i="18"/>
  <c r="R12" i="18"/>
  <c r="J162" i="16"/>
  <c r="D178" i="16"/>
  <c r="O162" i="17"/>
  <c r="O168" i="17" s="1"/>
  <c r="J163" i="17"/>
  <c r="Q163" i="17" s="1"/>
  <c r="J167" i="17"/>
  <c r="Q167" i="17" s="1"/>
  <c r="H164" i="16"/>
  <c r="O164" i="16" s="1"/>
  <c r="E37" i="17"/>
  <c r="K163" i="17"/>
  <c r="R163" i="17" s="1"/>
  <c r="I164" i="17"/>
  <c r="P164" i="17" s="1"/>
  <c r="K167" i="17"/>
  <c r="R167" i="17" s="1"/>
  <c r="I165" i="18"/>
  <c r="P165" i="18" s="1"/>
  <c r="Q162" i="17"/>
  <c r="Q168" i="17" s="1"/>
  <c r="J164" i="17"/>
  <c r="Q164" i="17" s="1"/>
  <c r="H165" i="17"/>
  <c r="O165" i="17" s="1"/>
  <c r="H162" i="18"/>
  <c r="J165" i="18"/>
  <c r="Q165" i="18" s="1"/>
  <c r="H166" i="18"/>
  <c r="O166" i="18" s="1"/>
  <c r="E37" i="18"/>
  <c r="D177" i="18"/>
  <c r="J162" i="18"/>
  <c r="H162" i="15"/>
  <c r="J165" i="15"/>
  <c r="Q165" i="15" s="1"/>
  <c r="Q168" i="15" s="1"/>
  <c r="H166" i="16"/>
  <c r="O166" i="16" s="1"/>
  <c r="D177" i="17"/>
  <c r="G162" i="9" l="1"/>
  <c r="G168" i="9" s="1"/>
  <c r="N168" i="9" s="1"/>
  <c r="F162" i="9"/>
  <c r="E162" i="9"/>
  <c r="H16" i="16"/>
  <c r="R21" i="16" s="1"/>
  <c r="G16" i="16"/>
  <c r="H17" i="13"/>
  <c r="R22" i="13" s="1"/>
  <c r="G17" i="13"/>
  <c r="R13" i="9"/>
  <c r="G11" i="9"/>
  <c r="E39" i="14"/>
  <c r="G39" i="14" s="1"/>
  <c r="G37" i="14"/>
  <c r="E40" i="15"/>
  <c r="G40" i="15" s="1"/>
  <c r="H40" i="15" s="1"/>
  <c r="K168" i="12"/>
  <c r="O168" i="11"/>
  <c r="E40" i="13"/>
  <c r="G40" i="13" s="1"/>
  <c r="H40" i="13" s="1"/>
  <c r="E9" i="13"/>
  <c r="H18" i="10"/>
  <c r="R23" i="10" s="1"/>
  <c r="G18" i="10"/>
  <c r="R11" i="8"/>
  <c r="G9" i="8"/>
  <c r="R14" i="3"/>
  <c r="G12" i="3"/>
  <c r="J168" i="5"/>
  <c r="Q162" i="5"/>
  <c r="Q168" i="5" s="1"/>
  <c r="H13" i="3"/>
  <c r="R18" i="3" s="1"/>
  <c r="G13" i="3"/>
  <c r="Q168" i="3"/>
  <c r="F162" i="2"/>
  <c r="F168" i="2" s="1"/>
  <c r="M168" i="2" s="1"/>
  <c r="E162" i="2"/>
  <c r="E168" i="2" s="1"/>
  <c r="L168" i="2" s="1"/>
  <c r="G162" i="2"/>
  <c r="G168" i="2" s="1"/>
  <c r="N168" i="2" s="1"/>
  <c r="H168" i="5"/>
  <c r="O162" i="5"/>
  <c r="O168" i="5" s="1"/>
  <c r="I168" i="5"/>
  <c r="P162" i="5"/>
  <c r="P168" i="5" s="1"/>
  <c r="R14" i="16"/>
  <c r="G12" i="16"/>
  <c r="G37" i="18"/>
  <c r="E39" i="18"/>
  <c r="G39" i="18" s="1"/>
  <c r="G162" i="17"/>
  <c r="F162" i="17"/>
  <c r="F168" i="17" s="1"/>
  <c r="M168" i="17" s="1"/>
  <c r="E162" i="17"/>
  <c r="E168" i="17" s="1"/>
  <c r="L168" i="17" s="1"/>
  <c r="P168" i="18"/>
  <c r="E39" i="16"/>
  <c r="G39" i="16" s="1"/>
  <c r="G37" i="16"/>
  <c r="P168" i="17"/>
  <c r="Q168" i="13"/>
  <c r="G37" i="13"/>
  <c r="E39" i="13"/>
  <c r="G39" i="13" s="1"/>
  <c r="R12" i="12"/>
  <c r="G10" i="12"/>
  <c r="G9" i="16"/>
  <c r="R11" i="16"/>
  <c r="O168" i="10"/>
  <c r="P168" i="8"/>
  <c r="G9" i="12"/>
  <c r="R11" i="12"/>
  <c r="E40" i="7"/>
  <c r="G40" i="7" s="1"/>
  <c r="H40" i="7" s="1"/>
  <c r="E9" i="7"/>
  <c r="E40" i="8"/>
  <c r="G40" i="8" s="1"/>
  <c r="H40" i="8" s="1"/>
  <c r="K168" i="5"/>
  <c r="R162" i="5"/>
  <c r="R168" i="5" s="1"/>
  <c r="J168" i="3"/>
  <c r="E39" i="6"/>
  <c r="G39" i="6" s="1"/>
  <c r="G37" i="6"/>
  <c r="E39" i="3"/>
  <c r="G39" i="3" s="1"/>
  <c r="G37" i="3"/>
  <c r="E40" i="3"/>
  <c r="G40" i="3" s="1"/>
  <c r="H40" i="3" s="1"/>
  <c r="R14" i="8"/>
  <c r="G12" i="8"/>
  <c r="I168" i="17"/>
  <c r="G13" i="16"/>
  <c r="H13" i="16"/>
  <c r="R18" i="16" s="1"/>
  <c r="H16" i="15"/>
  <c r="R21" i="15" s="1"/>
  <c r="G16" i="15"/>
  <c r="H168" i="12"/>
  <c r="G11" i="13"/>
  <c r="R13" i="13"/>
  <c r="J168" i="12"/>
  <c r="E40" i="16"/>
  <c r="G40" i="16" s="1"/>
  <c r="H40" i="16" s="1"/>
  <c r="G9" i="14"/>
  <c r="G42" i="14" s="1"/>
  <c r="R11" i="14"/>
  <c r="K168" i="10"/>
  <c r="R162" i="10"/>
  <c r="R168" i="10" s="1"/>
  <c r="H168" i="10"/>
  <c r="E40" i="12"/>
  <c r="G40" i="12" s="1"/>
  <c r="H40" i="12" s="1"/>
  <c r="H15" i="6"/>
  <c r="R20" i="6" s="1"/>
  <c r="G15" i="6"/>
  <c r="H168" i="11"/>
  <c r="H16" i="5"/>
  <c r="R21" i="5" s="1"/>
  <c r="G16" i="5"/>
  <c r="G10" i="3"/>
  <c r="R12" i="3"/>
  <c r="G10" i="4"/>
  <c r="R12" i="4"/>
  <c r="G9" i="3"/>
  <c r="R11" i="3"/>
  <c r="R11" i="18"/>
  <c r="G9" i="18"/>
  <c r="G42" i="18" s="1"/>
  <c r="G9" i="15"/>
  <c r="R11" i="15"/>
  <c r="H16" i="13"/>
  <c r="R21" i="13" s="1"/>
  <c r="G16" i="13"/>
  <c r="E9" i="10"/>
  <c r="E40" i="10"/>
  <c r="G40" i="10" s="1"/>
  <c r="H40" i="10" s="1"/>
  <c r="R168" i="17"/>
  <c r="O168" i="16"/>
  <c r="S168" i="16" s="1"/>
  <c r="O168" i="12"/>
  <c r="R14" i="13"/>
  <c r="G12" i="13"/>
  <c r="H16" i="12"/>
  <c r="R21" i="12" s="1"/>
  <c r="G16" i="12"/>
  <c r="G14" i="9"/>
  <c r="H14" i="9"/>
  <c r="R19" i="9" s="1"/>
  <c r="I168" i="9"/>
  <c r="R14" i="6"/>
  <c r="G12" i="6"/>
  <c r="K168" i="8"/>
  <c r="H168" i="4"/>
  <c r="O162" i="4"/>
  <c r="O168" i="4" s="1"/>
  <c r="S168" i="4" s="1"/>
  <c r="R14" i="5"/>
  <c r="G12" i="5"/>
  <c r="G18" i="2"/>
  <c r="H18" i="2"/>
  <c r="R23" i="2" s="1"/>
  <c r="H17" i="5"/>
  <c r="R22" i="5" s="1"/>
  <c r="G17" i="5"/>
  <c r="P168" i="2"/>
  <c r="G9" i="6"/>
  <c r="R11" i="6"/>
  <c r="E40" i="4"/>
  <c r="G40" i="4" s="1"/>
  <c r="H40" i="4" s="1"/>
  <c r="H15" i="10"/>
  <c r="R20" i="10" s="1"/>
  <c r="G15" i="10"/>
  <c r="O168" i="9"/>
  <c r="R163" i="2"/>
  <c r="R168" i="2" s="1"/>
  <c r="K168" i="2"/>
  <c r="E39" i="17"/>
  <c r="G39" i="17" s="1"/>
  <c r="G37" i="17"/>
  <c r="K168" i="17"/>
  <c r="E39" i="12"/>
  <c r="G39" i="12" s="1"/>
  <c r="G37" i="12"/>
  <c r="O163" i="13"/>
  <c r="O168" i="13" s="1"/>
  <c r="H168" i="13"/>
  <c r="G162" i="10"/>
  <c r="G168" i="10" s="1"/>
  <c r="N168" i="10" s="1"/>
  <c r="F162" i="10"/>
  <c r="E162" i="10"/>
  <c r="H13" i="9"/>
  <c r="R18" i="9" s="1"/>
  <c r="G13" i="9"/>
  <c r="Q168" i="10"/>
  <c r="H17" i="9"/>
  <c r="R22" i="9" s="1"/>
  <c r="G17" i="9"/>
  <c r="R162" i="6"/>
  <c r="R168" i="6" s="1"/>
  <c r="K168" i="6"/>
  <c r="H168" i="6"/>
  <c r="O162" i="6"/>
  <c r="O168" i="6" s="1"/>
  <c r="I168" i="4"/>
  <c r="P162" i="4"/>
  <c r="P168" i="4" s="1"/>
  <c r="J168" i="4"/>
  <c r="R12" i="2"/>
  <c r="G10" i="2"/>
  <c r="G11" i="3"/>
  <c r="R13" i="3"/>
  <c r="I168" i="2"/>
  <c r="E40" i="6"/>
  <c r="G40" i="6" s="1"/>
  <c r="H40" i="6" s="1"/>
  <c r="G9" i="4"/>
  <c r="G42" i="4" s="1"/>
  <c r="R11" i="4"/>
  <c r="J168" i="16"/>
  <c r="Q162" i="16"/>
  <c r="Q168" i="16" s="1"/>
  <c r="O162" i="18"/>
  <c r="O168" i="18" s="1"/>
  <c r="H168" i="18"/>
  <c r="J168" i="17"/>
  <c r="H168" i="16"/>
  <c r="P164" i="12"/>
  <c r="P168" i="12" s="1"/>
  <c r="S168" i="12" s="1"/>
  <c r="I168" i="12"/>
  <c r="R14" i="12"/>
  <c r="G12" i="12"/>
  <c r="I168" i="15"/>
  <c r="J168" i="15"/>
  <c r="J168" i="11"/>
  <c r="Q162" i="11"/>
  <c r="Q168" i="11" s="1"/>
  <c r="S168" i="11" s="1"/>
  <c r="S168" i="13"/>
  <c r="R13" i="10"/>
  <c r="G11" i="10"/>
  <c r="H17" i="8"/>
  <c r="R22" i="8" s="1"/>
  <c r="G17" i="8"/>
  <c r="I168" i="10"/>
  <c r="J168" i="10"/>
  <c r="E9" i="9"/>
  <c r="E40" i="9"/>
  <c r="G40" i="9" s="1"/>
  <c r="H40" i="9" s="1"/>
  <c r="R11" i="11"/>
  <c r="G9" i="11"/>
  <c r="G42" i="11" s="1"/>
  <c r="P168" i="7"/>
  <c r="S168" i="7" s="1"/>
  <c r="G162" i="6"/>
  <c r="E162" i="6"/>
  <c r="E168" i="6" s="1"/>
  <c r="L168" i="6" s="1"/>
  <c r="F162" i="6"/>
  <c r="F168" i="6" s="1"/>
  <c r="M168" i="6" s="1"/>
  <c r="E39" i="5"/>
  <c r="G39" i="5" s="1"/>
  <c r="G37" i="5"/>
  <c r="I168" i="6"/>
  <c r="P162" i="6"/>
  <c r="P168" i="6" s="1"/>
  <c r="E40" i="5"/>
  <c r="G40" i="5" s="1"/>
  <c r="H40" i="5" s="1"/>
  <c r="S168" i="5"/>
  <c r="E40" i="2"/>
  <c r="G40" i="2" s="1"/>
  <c r="H40" i="2" s="1"/>
  <c r="J168" i="18"/>
  <c r="Q162" i="18"/>
  <c r="Q168" i="18" s="1"/>
  <c r="H168" i="15"/>
  <c r="O162" i="15"/>
  <c r="O168" i="15" s="1"/>
  <c r="S168" i="15" s="1"/>
  <c r="H18" i="16"/>
  <c r="R23" i="16" s="1"/>
  <c r="G18" i="16"/>
  <c r="G37" i="15"/>
  <c r="E39" i="15"/>
  <c r="G39" i="15" s="1"/>
  <c r="R11" i="17"/>
  <c r="G9" i="17"/>
  <c r="G42" i="17" s="1"/>
  <c r="K168" i="15"/>
  <c r="R162" i="15"/>
  <c r="R168" i="15" s="1"/>
  <c r="Q168" i="12"/>
  <c r="G10" i="10"/>
  <c r="R12" i="10"/>
  <c r="Q165" i="8"/>
  <c r="Q168" i="8" s="1"/>
  <c r="J168" i="8"/>
  <c r="R12" i="6"/>
  <c r="G10" i="6"/>
  <c r="H168" i="9"/>
  <c r="J168" i="6"/>
  <c r="Q162" i="6"/>
  <c r="Q168" i="6" s="1"/>
  <c r="G162" i="3"/>
  <c r="G168" i="3" s="1"/>
  <c r="N168" i="3" s="1"/>
  <c r="F162" i="3"/>
  <c r="F168" i="3" s="1"/>
  <c r="M168" i="3" s="1"/>
  <c r="E162" i="3"/>
  <c r="E168" i="3" s="1"/>
  <c r="L168" i="3" s="1"/>
  <c r="S168" i="3" s="1"/>
  <c r="G11" i="5"/>
  <c r="R13" i="5"/>
  <c r="R11" i="5"/>
  <c r="G9" i="5"/>
  <c r="H168" i="2"/>
  <c r="G9" i="2"/>
  <c r="G42" i="2" s="1"/>
  <c r="R11" i="2"/>
  <c r="G43" i="4" l="1"/>
  <c r="G46" i="4"/>
  <c r="G42" i="16"/>
  <c r="S168" i="2"/>
  <c r="G43" i="18"/>
  <c r="G46" i="18"/>
  <c r="G43" i="17"/>
  <c r="G46" i="17"/>
  <c r="M2" i="17" s="1"/>
  <c r="R11" i="9"/>
  <c r="G9" i="9"/>
  <c r="G42" i="9" s="1"/>
  <c r="R11" i="7"/>
  <c r="G9" i="7"/>
  <c r="G42" i="7" s="1"/>
  <c r="G42" i="8"/>
  <c r="R11" i="10"/>
  <c r="G9" i="10"/>
  <c r="G42" i="10" s="1"/>
  <c r="G42" i="3"/>
  <c r="S168" i="17"/>
  <c r="G43" i="2"/>
  <c r="G46" i="2" s="1"/>
  <c r="S168" i="6"/>
  <c r="G43" i="14"/>
  <c r="G46" i="14" s="1"/>
  <c r="M2" i="14" s="1"/>
  <c r="H42" i="14"/>
  <c r="S168" i="18"/>
  <c r="G42" i="12"/>
  <c r="G42" i="5"/>
  <c r="S168" i="10"/>
  <c r="S168" i="8"/>
  <c r="G43" i="11"/>
  <c r="G46" i="11" s="1"/>
  <c r="M2" i="11" s="1"/>
  <c r="G42" i="15"/>
  <c r="G9" i="13"/>
  <c r="G42" i="13" s="1"/>
  <c r="R11" i="13"/>
  <c r="S168" i="9"/>
  <c r="H46" i="2" l="1"/>
  <c r="M2" i="2"/>
  <c r="G43" i="3"/>
  <c r="G46" i="3" s="1"/>
  <c r="H42" i="13"/>
  <c r="G43" i="13"/>
  <c r="G46" i="13" s="1"/>
  <c r="M2" i="13" s="1"/>
  <c r="H42" i="15"/>
  <c r="G46" i="15"/>
  <c r="G43" i="15"/>
  <c r="M2" i="18"/>
  <c r="N2" i="18"/>
  <c r="O2" i="18" s="1"/>
  <c r="P2" i="18" s="1"/>
  <c r="G43" i="10"/>
  <c r="H42" i="10"/>
  <c r="G46" i="10"/>
  <c r="G46" i="8"/>
  <c r="G43" i="8"/>
  <c r="H42" i="8"/>
  <c r="G43" i="7"/>
  <c r="G46" i="7" s="1"/>
  <c r="H42" i="16"/>
  <c r="H42" i="17"/>
  <c r="H43" i="17" s="1"/>
  <c r="G43" i="16"/>
  <c r="G46" i="16" s="1"/>
  <c r="H44" i="9"/>
  <c r="H42" i="9"/>
  <c r="G43" i="9"/>
  <c r="G46" i="9" s="1"/>
  <c r="M2" i="9" s="1"/>
  <c r="H46" i="4"/>
  <c r="M2" i="4"/>
  <c r="H42" i="6"/>
  <c r="G43" i="5"/>
  <c r="G46" i="5" s="1"/>
  <c r="H42" i="12"/>
  <c r="G43" i="12"/>
  <c r="G46" i="12" s="1"/>
  <c r="M2" i="12" s="1"/>
  <c r="M2" i="16" l="1"/>
  <c r="N2" i="16"/>
  <c r="O2" i="16" s="1"/>
  <c r="P2" i="16" s="1"/>
  <c r="M2" i="3"/>
  <c r="H46" i="3"/>
  <c r="H47" i="3" s="1"/>
  <c r="N2" i="3"/>
  <c r="O2" i="3" s="1"/>
  <c r="P2" i="3" s="1"/>
  <c r="M2" i="5"/>
  <c r="H46" i="5"/>
  <c r="H47" i="5" s="1"/>
  <c r="N2" i="5"/>
  <c r="O2" i="5" s="1"/>
  <c r="P2" i="5" s="1"/>
  <c r="M2" i="7"/>
  <c r="N2" i="7"/>
  <c r="P2" i="7" s="1"/>
  <c r="M2" i="8"/>
  <c r="N2" i="8"/>
  <c r="O2" i="8" s="1"/>
  <c r="P2" i="8" s="1"/>
  <c r="M2" i="10"/>
  <c r="N2" i="10"/>
  <c r="O2" i="10" s="1"/>
  <c r="P2" i="10" s="1"/>
  <c r="M2" i="15"/>
  <c r="N2" i="15"/>
  <c r="O2" i="15" s="1"/>
  <c r="P2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1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1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A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A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B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B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C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C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D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D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E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E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F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F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10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10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11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11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2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2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3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3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4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4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5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5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6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6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7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7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8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8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9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9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sharedStrings.xml><?xml version="1.0" encoding="utf-8"?>
<sst xmlns="http://schemas.openxmlformats.org/spreadsheetml/2006/main" count="3827" uniqueCount="244">
  <si>
    <t>Material</t>
  </si>
  <si>
    <t>Units</t>
  </si>
  <si>
    <t>Price</t>
  </si>
  <si>
    <t>labour</t>
  </si>
  <si>
    <t>hour</t>
  </si>
  <si>
    <t>Basic finishing cost</t>
  </si>
  <si>
    <t>per square foot, 2 sides</t>
  </si>
  <si>
    <t>MADERAS</t>
  </si>
  <si>
    <t>Proyecto</t>
  </si>
  <si>
    <t>NO GENERICOS Categoria</t>
  </si>
  <si>
    <t>Nacional</t>
  </si>
  <si>
    <t>Popplar 4/4</t>
  </si>
  <si>
    <t>P.T</t>
  </si>
  <si>
    <t>Maquila</t>
  </si>
  <si>
    <t>Extranjero</t>
  </si>
  <si>
    <t>Popplar 6/4</t>
  </si>
  <si>
    <t>Material Electrico</t>
  </si>
  <si>
    <t>Popplar 8/4</t>
  </si>
  <si>
    <t>USD</t>
  </si>
  <si>
    <t>Cubiertas</t>
  </si>
  <si>
    <t>Pino 3/4</t>
  </si>
  <si>
    <t>P.T.</t>
  </si>
  <si>
    <t>Espejos</t>
  </si>
  <si>
    <t>Encin</t>
  </si>
  <si>
    <t>Tela</t>
  </si>
  <si>
    <t>Cliente proveerá</t>
  </si>
  <si>
    <t xml:space="preserve"> </t>
  </si>
  <si>
    <t>TABLEROS</t>
  </si>
  <si>
    <t>19 mm Maple/ Okume MDF</t>
  </si>
  <si>
    <t>sheet</t>
  </si>
  <si>
    <t>SUBIR AL PAT</t>
  </si>
  <si>
    <t>16 mm Maple/ Okume MDF</t>
  </si>
  <si>
    <t>si</t>
  </si>
  <si>
    <t>12 mm Maple/ Okume MDF</t>
  </si>
  <si>
    <t>MDF 19 mm</t>
  </si>
  <si>
    <t>MDF 16 mm</t>
  </si>
  <si>
    <t>SE PINTA</t>
  </si>
  <si>
    <t>MDF 9 mm</t>
  </si>
  <si>
    <t>MDF 6 mm</t>
  </si>
  <si>
    <t>no</t>
  </si>
  <si>
    <t>19 MM Maple/ Maple</t>
  </si>
  <si>
    <t>16 MM Maple/ Maple</t>
  </si>
  <si>
    <t xml:space="preserve">Okume 12 mm </t>
  </si>
  <si>
    <t>DEPARTAMENTO</t>
  </si>
  <si>
    <t>Okume 6 mm</t>
  </si>
  <si>
    <t>x</t>
  </si>
  <si>
    <t>COMPOSICIÓN</t>
  </si>
  <si>
    <t>Laminado Economico</t>
  </si>
  <si>
    <t>Laminado USA</t>
  </si>
  <si>
    <t>Laminado MASISA</t>
  </si>
  <si>
    <t>DATOS</t>
  </si>
  <si>
    <t>Idioma</t>
  </si>
  <si>
    <t>Categoria</t>
  </si>
  <si>
    <t>Madera</t>
  </si>
  <si>
    <t>Chapa</t>
  </si>
  <si>
    <t>Maquilas</t>
  </si>
  <si>
    <t>U/de medida</t>
  </si>
  <si>
    <t>U/de compra</t>
  </si>
  <si>
    <t>Ingles</t>
  </si>
  <si>
    <t>Accesorio</t>
  </si>
  <si>
    <t>Poplar</t>
  </si>
  <si>
    <t>Maple</t>
  </si>
  <si>
    <t>A Materiales</t>
  </si>
  <si>
    <t>pt</t>
  </si>
  <si>
    <t>Caja</t>
  </si>
  <si>
    <t>Español</t>
  </si>
  <si>
    <t>Armario</t>
  </si>
  <si>
    <t>Encino</t>
  </si>
  <si>
    <t>A Precio Final</t>
  </si>
  <si>
    <t>hoja</t>
  </si>
  <si>
    <t>Cubeta</t>
  </si>
  <si>
    <t>Base para Cama</t>
  </si>
  <si>
    <t>Nogal</t>
  </si>
  <si>
    <t>lt</t>
  </si>
  <si>
    <t>Hoja</t>
  </si>
  <si>
    <t>Buro</t>
  </si>
  <si>
    <t>Encino Rayado</t>
  </si>
  <si>
    <t>lote</t>
  </si>
  <si>
    <t>Juego</t>
  </si>
  <si>
    <t>Cabecera</t>
  </si>
  <si>
    <t>Parota</t>
  </si>
  <si>
    <t>Encino Quarter</t>
  </si>
  <si>
    <t>pza</t>
  </si>
  <si>
    <t>Litro</t>
  </si>
  <si>
    <t>Cajonera</t>
  </si>
  <si>
    <t>Tzalam</t>
  </si>
  <si>
    <t>juego</t>
  </si>
  <si>
    <t>Metro</t>
  </si>
  <si>
    <t>Escritorio</t>
  </si>
  <si>
    <t>Encino Blanco</t>
  </si>
  <si>
    <t>mt</t>
  </si>
  <si>
    <t>Pieza</t>
  </si>
  <si>
    <t>Espejo</t>
  </si>
  <si>
    <t>N/A</t>
  </si>
  <si>
    <t>charola</t>
  </si>
  <si>
    <t>PT</t>
  </si>
  <si>
    <t>Maletero</t>
  </si>
  <si>
    <t>kg</t>
  </si>
  <si>
    <t>Rollo</t>
  </si>
  <si>
    <t>Mesa</t>
  </si>
  <si>
    <t>rollo</t>
  </si>
  <si>
    <t>Saco</t>
  </si>
  <si>
    <t>Minibar</t>
  </si>
  <si>
    <t>yarda</t>
  </si>
  <si>
    <t>Tambor</t>
  </si>
  <si>
    <t>Multifuncional</t>
  </si>
  <si>
    <t>Tramo</t>
  </si>
  <si>
    <t>Mueble de Baño</t>
  </si>
  <si>
    <t>Yarda</t>
  </si>
  <si>
    <t>Panel TV</t>
  </si>
  <si>
    <t>Silla</t>
  </si>
  <si>
    <t>NO GENERICO (Cubiertas, Tela, Maquila, Espejos, Material Electrico)</t>
  </si>
  <si>
    <t>Nombre</t>
  </si>
  <si>
    <t>Precio</t>
  </si>
  <si>
    <t>Cantidad compra</t>
  </si>
  <si>
    <t>Unidad compra</t>
  </si>
  <si>
    <t>Manejo</t>
  </si>
  <si>
    <t>prueba pata metal 2 xls</t>
  </si>
  <si>
    <t>*Si el cliente proveerá un material, sea cual sea, se tendrá que agregar. Tanto en Categoría como en Manejo seleccionar "Cliente proveerá"</t>
  </si>
  <si>
    <t>prueba powerhub xls</t>
  </si>
  <si>
    <t>prueba cubierta cristal xls</t>
  </si>
  <si>
    <t>prueba tapizado xls</t>
  </si>
  <si>
    <t>prueba powerhub xls 2</t>
  </si>
  <si>
    <t>prueba tapizado xls 2</t>
  </si>
  <si>
    <t>prueba pata metal 3 xls</t>
  </si>
  <si>
    <t>prueba cubierta cristal xls 2</t>
  </si>
  <si>
    <t>prueba powerhub xls 3</t>
  </si>
  <si>
    <t>prueba tapizado xls 3</t>
  </si>
  <si>
    <t>prueba pata metal 4 xls</t>
  </si>
  <si>
    <t>Cto Mat.</t>
  </si>
  <si>
    <t>Cto</t>
  </si>
  <si>
    <t>Pvta</t>
  </si>
  <si>
    <t>DIMENSIONES</t>
  </si>
  <si>
    <t>IDIOMA</t>
  </si>
  <si>
    <t>CATEGORIA</t>
  </si>
  <si>
    <t>Inches</t>
  </si>
  <si>
    <t>Centimetros</t>
  </si>
  <si>
    <t>Desperdicio de panel 16%</t>
  </si>
  <si>
    <t>Desperdicio de solido 45%</t>
  </si>
  <si>
    <t>QTY</t>
  </si>
  <si>
    <t>NOMBRE:</t>
  </si>
  <si>
    <t>item con partes de todo tipo</t>
  </si>
  <si>
    <t>hojas</t>
  </si>
  <si>
    <t>MADERA:</t>
  </si>
  <si>
    <t>DESCRIPCION:</t>
  </si>
  <si>
    <t>net</t>
  </si>
  <si>
    <t>gross</t>
  </si>
  <si>
    <t>cost per</t>
  </si>
  <si>
    <t>CHAPA:</t>
  </si>
  <si>
    <t>Totales</t>
  </si>
  <si>
    <t>material</t>
  </si>
  <si>
    <t>NOTAS:</t>
  </si>
  <si>
    <t>CAJAS:</t>
  </si>
  <si>
    <t># DE CAJAS</t>
  </si>
  <si>
    <t>FRENTE</t>
  </si>
  <si>
    <t>FONDO</t>
  </si>
  <si>
    <t>ALTURA</t>
  </si>
  <si>
    <t>PESO</t>
  </si>
  <si>
    <t>cintilla maple 35 mm</t>
  </si>
  <si>
    <t>cintilla maple 22 mm</t>
  </si>
  <si>
    <t>cintilla maple 19 mm</t>
  </si>
  <si>
    <t>cintilla maple 16 mm</t>
  </si>
  <si>
    <t>Escuadras Metalicas</t>
  </si>
  <si>
    <t>Jaladeras</t>
  </si>
  <si>
    <t>Corredera 40 cm</t>
  </si>
  <si>
    <t>Señala que departamentos participarán en el mueble</t>
  </si>
  <si>
    <t>Habilitado</t>
  </si>
  <si>
    <t>Maquinado</t>
  </si>
  <si>
    <t>Armado</t>
  </si>
  <si>
    <t>Pulido</t>
  </si>
  <si>
    <t>Pintura</t>
  </si>
  <si>
    <t>Vestido</t>
  </si>
  <si>
    <t>Empaque</t>
  </si>
  <si>
    <t>Corredera 30 cm</t>
  </si>
  <si>
    <t>Tornillos Conectores</t>
  </si>
  <si>
    <t>Composición</t>
  </si>
  <si>
    <t>Se pinta?</t>
  </si>
  <si>
    <t>Bisagras</t>
  </si>
  <si>
    <t>CAJONES</t>
  </si>
  <si>
    <t>PUERTAS</t>
  </si>
  <si>
    <t>Esquineros B/A</t>
  </si>
  <si>
    <t>COMPONENTE GRANDE</t>
  </si>
  <si>
    <t>COSTO CAJA</t>
  </si>
  <si>
    <t>COMPONENTE CHICO</t>
  </si>
  <si>
    <t>Polipack</t>
  </si>
  <si>
    <t>MAQUILA</t>
  </si>
  <si>
    <t>Esquineros</t>
  </si>
  <si>
    <t>MAQUILA ARMADA</t>
  </si>
  <si>
    <t>Pelicula Estirable</t>
  </si>
  <si>
    <t>Est. en M2</t>
  </si>
  <si>
    <t>GNS</t>
  </si>
  <si>
    <t>PESO DEL MUEBLE Kgs</t>
  </si>
  <si>
    <t>Piezas/mueble (M)</t>
  </si>
  <si>
    <t>Piezas / mueble (T)</t>
  </si>
  <si>
    <t>TOTAL / UNITARIO</t>
  </si>
  <si>
    <t>COSTO MATERIALES</t>
  </si>
  <si>
    <t>MADERA</t>
  </si>
  <si>
    <t>Qty.</t>
  </si>
  <si>
    <t>Frente</t>
  </si>
  <si>
    <t>Fondo</t>
  </si>
  <si>
    <t>Grosor</t>
  </si>
  <si>
    <t>BF.</t>
  </si>
  <si>
    <t>cintillas de 22 mm</t>
  </si>
  <si>
    <t>cintillas de 19 mm</t>
  </si>
  <si>
    <t>cintillas de 16 mm</t>
  </si>
  <si>
    <t>NO GENERICO</t>
  </si>
  <si>
    <t>Cant.</t>
  </si>
  <si>
    <t>Precio Unitario</t>
  </si>
  <si>
    <t>Unidad</t>
  </si>
  <si>
    <t>Cantidad Compra</t>
  </si>
  <si>
    <t>Unidad Compra</t>
  </si>
  <si>
    <t>Costo / Pza</t>
  </si>
  <si>
    <t>Costo / Punto</t>
  </si>
  <si>
    <t>Piezas</t>
  </si>
  <si>
    <t>Puntos</t>
  </si>
  <si>
    <t>No Genericos "A Precio Final"</t>
  </si>
  <si>
    <t>No Genericos "A Materiales"</t>
  </si>
  <si>
    <t>blablablablab blablablablabalbalb blablablablablabla</t>
  </si>
  <si>
    <t>blebleble blebleblebleble bleblebleblebl bleblebleble</t>
  </si>
  <si>
    <t>mueble sin cajas, sin no genéricos</t>
  </si>
  <si>
    <t>mueble sencillo</t>
  </si>
  <si>
    <t>no lleva extras</t>
  </si>
  <si>
    <t>mueble sin cajas, con no genéricos M</t>
  </si>
  <si>
    <t>mueble con materiales no genéricos</t>
  </si>
  <si>
    <t>a materiales</t>
  </si>
  <si>
    <t>mueble sin cajas, con no genéricos F</t>
  </si>
  <si>
    <t>a precio final</t>
  </si>
  <si>
    <t>mueble sin cajas, con no genéricos A</t>
  </si>
  <si>
    <t>ambos tipos</t>
  </si>
  <si>
    <t>mueble con cajas, sin no genéricos</t>
  </si>
  <si>
    <t>mueble con cajas</t>
  </si>
  <si>
    <t>y nada más</t>
  </si>
  <si>
    <t>mueble con cajas, con no genéricos</t>
  </si>
  <si>
    <t>Base vertical fabricada en perfil de 1 1/4" x 3/4" acabado powdercoat negro mate. Base de piso fabricada en perfil de 2 1/4" x 3/4" acabado powdercoat negro mate. Cubierta acabada con chapa y barniz mate, resbalones de goma tipo media luna 2 cm diam. color negro colocadas bajo las 4 bases de las patas.</t>
  </si>
  <si>
    <t xml:space="preserve">No esta considerado la chapa de maple ya que no se consigue porque no quiere el cliente. Además no es posible vla blanaja as asdf a das afd adf af afa faf  ass dasdadadadd. </t>
  </si>
  <si>
    <t>mueble sin pintar</t>
  </si>
  <si>
    <t>maquila</t>
  </si>
  <si>
    <t>item con partes ng</t>
  </si>
  <si>
    <t>iyasdutiqwubd qowugd iq  qowid hioquwh iuydq iqwugdqi</t>
  </si>
  <si>
    <t>iuashdi asigqepoijf vcbisvoijnfdoi</t>
  </si>
  <si>
    <t>mueble sin cajas, con no genéricos C</t>
  </si>
  <si>
    <t>cliente proveerá</t>
  </si>
  <si>
    <t>asdasd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</si>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</sst>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* #,##0.00\ ;\-* #,##0.00\ ;* \-#\ ;@\ "/>
    <numFmt numFmtId="165" formatCode="0.0%"/>
    <numFmt numFmtId="166" formatCode="0.0"/>
    <numFmt numFmtId="167" formatCode="&quot; $&quot;* #,##0.00\ ;&quot; $&quot;* \(#,##0.00\);&quot; $&quot;* \-#\ ;@\ "/>
    <numFmt numFmtId="168" formatCode="_-&quot;£&quot;* #,##0_-;\-&quot;£&quot;* #,##0_-;_-&quot;£&quot;* &quot;-&quot;_-;_-@_-"/>
    <numFmt numFmtId="169" formatCode="[$$-80A]* #,##0.00\ ;\-[$$-80A]* #,##0.00\ ;[$$-80A]* \-#\ ;@\ "/>
  </numFmts>
  <fonts count="39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b/>
      <sz val="13"/>
      <color rgb="FFEEECE1"/>
      <name val="Arial"/>
      <family val="2"/>
    </font>
    <font>
      <u/>
      <sz val="11"/>
      <color rgb="FF800080"/>
      <name val="Arial"/>
      <family val="2"/>
    </font>
    <font>
      <sz val="11"/>
      <color rgb="FFFF0000"/>
      <name val="Arial"/>
      <family val="2"/>
    </font>
    <font>
      <b/>
      <sz val="18"/>
      <color rgb="FFEEECE1"/>
      <name val="Arial"/>
      <family val="2"/>
    </font>
    <font>
      <b/>
      <sz val="15"/>
      <color rgb="FFEEECE1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sz val="11"/>
      <color rgb="FF3F3F76"/>
      <name val="Arial"/>
      <family val="2"/>
    </font>
    <font>
      <b/>
      <sz val="11"/>
      <color rgb="FFEEECE1"/>
      <name val="Arial"/>
      <family val="2"/>
    </font>
    <font>
      <sz val="10"/>
      <color rgb="FFCC0000"/>
      <name val="Arial"/>
      <family val="2"/>
    </font>
    <font>
      <b/>
      <sz val="11"/>
      <color rgb="FFFA7D00"/>
      <name val="Arial"/>
      <family val="2"/>
    </font>
    <font>
      <sz val="10"/>
      <color rgb="FF006600"/>
      <name val="Arial"/>
      <family val="2"/>
    </font>
    <font>
      <sz val="11"/>
      <color rgb="FF9C0006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FA7D00"/>
      <name val="Arial"/>
      <family val="2"/>
    </font>
    <font>
      <b/>
      <sz val="11"/>
      <color rgb="FF000000"/>
      <name val="Arial"/>
      <family val="2"/>
    </font>
    <font>
      <sz val="11"/>
      <color rgb="FF9C6500"/>
      <name val="Arial"/>
      <family val="2"/>
    </font>
    <font>
      <sz val="12"/>
      <color rgb="FF000000"/>
      <name val="Arial"/>
      <family val="2"/>
    </font>
    <font>
      <b/>
      <sz val="11"/>
      <color rgb="FF3F3F3F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/>
      <sz val="9"/>
      <name val="Tahoma"/>
      <charset val="1"/>
    </font>
    <font>
      <sz val="9"/>
      <name val="Tahoma"/>
      <charset val="1"/>
    </font>
  </fonts>
  <fills count="90">
    <fill>
      <patternFill patternType="none"/>
    </fill>
    <fill>
      <patternFill patternType="gray125"/>
    </fill>
    <fill>
      <patternFill patternType="solid">
        <fgColor rgb="FF808080"/>
        <bgColor rgb="FFFFFFFF"/>
      </patternFill>
    </fill>
    <fill>
      <patternFill patternType="solid">
        <fgColor rgb="FFDDDDDD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FFCCC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8064A2"/>
        <bgColor rgb="FFFFFFFF"/>
      </patternFill>
    </fill>
    <fill>
      <patternFill patternType="none"/>
    </fill>
    <fill>
      <patternFill patternType="solid">
        <fgColor rgb="FFD7E3BB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E4DFEC"/>
        <bgColor rgb="FFFFFFFF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FFFFFF"/>
      </patternFill>
    </fill>
    <fill>
      <patternFill patternType="none"/>
    </fill>
    <fill>
      <patternFill patternType="none"/>
    </fill>
    <fill>
      <patternFill patternType="solid">
        <fgColor rgb="FFCC0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558ED5"/>
        <bgColor rgb="FFFFFFFF"/>
      </patternFill>
    </fill>
  </fills>
  <borders count="1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medium">
        <color rgb="FFA6BEDD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</borders>
  <cellStyleXfs count="66">
    <xf numFmtId="0" fontId="0" fillId="0" borderId="0"/>
    <xf numFmtId="0" fontId="1" fillId="0" borderId="0" applyBorder="0" applyProtection="0"/>
    <xf numFmtId="0" fontId="7" fillId="2" borderId="1" applyBorder="0" applyProtection="0"/>
    <xf numFmtId="0" fontId="1" fillId="3" borderId="2" applyBorder="0" applyProtection="0"/>
    <xf numFmtId="167" fontId="36" fillId="0" borderId="0" applyBorder="0" applyProtection="0"/>
    <xf numFmtId="0" fontId="33" fillId="4" borderId="3" applyBorder="0" applyProtection="0"/>
    <xf numFmtId="0" fontId="31" fillId="0" borderId="0" applyBorder="0" applyProtection="0"/>
    <xf numFmtId="0" fontId="35" fillId="0" borderId="0" applyBorder="0" applyProtection="0"/>
    <xf numFmtId="0" fontId="29" fillId="0" borderId="0" applyBorder="0" applyProtection="0"/>
    <xf numFmtId="0" fontId="34" fillId="5" borderId="4" applyProtection="0"/>
    <xf numFmtId="0" fontId="32" fillId="0" borderId="0" applyBorder="0" applyProtection="0"/>
    <xf numFmtId="0" fontId="36" fillId="0" borderId="0" applyBorder="0" applyProtection="0"/>
    <xf numFmtId="0" fontId="36" fillId="0" borderId="0" applyBorder="0" applyProtection="0"/>
    <xf numFmtId="0" fontId="7" fillId="6" borderId="5" applyBorder="0" applyProtection="0"/>
    <xf numFmtId="0" fontId="23" fillId="7" borderId="6" applyNumberFormat="0" applyBorder="0" applyAlignment="0" applyProtection="0">
      <alignment vertical="center"/>
    </xf>
    <xf numFmtId="0" fontId="9" fillId="8" borderId="7" applyNumberFormat="0" applyBorder="0" applyAlignment="0" applyProtection="0">
      <alignment vertical="center"/>
    </xf>
    <xf numFmtId="0" fontId="23" fillId="9" borderId="8" applyNumberFormat="0" applyBorder="0" applyAlignment="0" applyProtection="0">
      <alignment vertical="center"/>
    </xf>
    <xf numFmtId="0" fontId="23" fillId="10" borderId="9" applyNumberFormat="0" applyBorder="0" applyAlignment="0" applyProtection="0">
      <alignment vertical="center"/>
    </xf>
    <xf numFmtId="0" fontId="9" fillId="11" borderId="10" applyNumberFormat="0" applyBorder="0" applyAlignment="0" applyProtection="0">
      <alignment vertical="center"/>
    </xf>
    <xf numFmtId="0" fontId="9" fillId="12" borderId="11" applyNumberFormat="0" applyBorder="0" applyAlignment="0" applyProtection="0">
      <alignment vertical="center"/>
    </xf>
    <xf numFmtId="0" fontId="23" fillId="13" borderId="12" applyNumberFormat="0" applyBorder="0" applyAlignment="0" applyProtection="0">
      <alignment vertical="center"/>
    </xf>
    <xf numFmtId="0" fontId="19" fillId="14" borderId="13" applyBorder="0" applyProtection="0"/>
    <xf numFmtId="0" fontId="23" fillId="15" borderId="14" applyNumberFormat="0" applyBorder="0" applyAlignment="0" applyProtection="0">
      <alignment vertical="center"/>
    </xf>
    <xf numFmtId="0" fontId="9" fillId="16" borderId="15" applyNumberFormat="0" applyBorder="0" applyAlignment="0" applyProtection="0">
      <alignment vertical="center"/>
    </xf>
    <xf numFmtId="0" fontId="23" fillId="17" borderId="16" applyNumberFormat="0" applyBorder="0" applyAlignment="0" applyProtection="0">
      <alignment vertical="center"/>
    </xf>
    <xf numFmtId="0" fontId="26" fillId="18" borderId="17" applyNumberFormat="0" applyFill="0" applyAlignment="0" applyProtection="0">
      <alignment vertical="center"/>
    </xf>
    <xf numFmtId="0" fontId="9" fillId="19" borderId="18" applyNumberFormat="0" applyBorder="0" applyAlignment="0" applyProtection="0">
      <alignment vertical="center"/>
    </xf>
    <xf numFmtId="0" fontId="23" fillId="20" borderId="19" applyNumberFormat="0" applyBorder="0" applyAlignment="0" applyProtection="0">
      <alignment vertical="center"/>
    </xf>
    <xf numFmtId="0" fontId="23" fillId="21" borderId="20" applyNumberFormat="0" applyBorder="0" applyAlignment="0" applyProtection="0">
      <alignment vertical="center"/>
    </xf>
    <xf numFmtId="0" fontId="9" fillId="22" borderId="21" applyNumberFormat="0" applyBorder="0" applyAlignment="0" applyProtection="0">
      <alignment vertical="center"/>
    </xf>
    <xf numFmtId="0" fontId="9" fillId="23" borderId="22" applyNumberFormat="0" applyBorder="0" applyAlignment="0" applyProtection="0">
      <alignment vertical="center"/>
    </xf>
    <xf numFmtId="0" fontId="23" fillId="24" borderId="23" applyNumberFormat="0" applyBorder="0" applyAlignment="0" applyProtection="0">
      <alignment vertical="center"/>
    </xf>
    <xf numFmtId="0" fontId="9" fillId="25" borderId="24" applyNumberFormat="0" applyBorder="0" applyAlignment="0" applyProtection="0">
      <alignment vertical="center"/>
    </xf>
    <xf numFmtId="0" fontId="9" fillId="26" borderId="25" applyNumberFormat="0" applyBorder="0" applyAlignment="0" applyProtection="0">
      <alignment vertical="center"/>
    </xf>
    <xf numFmtId="0" fontId="23" fillId="27" borderId="26" applyNumberFormat="0" applyBorder="0" applyAlignment="0" applyProtection="0">
      <alignment vertical="center"/>
    </xf>
    <xf numFmtId="0" fontId="28" fillId="28" borderId="27" applyNumberFormat="0" applyBorder="0" applyAlignment="0" applyProtection="0">
      <alignment vertical="center"/>
    </xf>
    <xf numFmtId="0" fontId="23" fillId="29" borderId="28" applyNumberFormat="0" applyBorder="0" applyAlignment="0" applyProtection="0">
      <alignment vertical="center"/>
    </xf>
    <xf numFmtId="0" fontId="22" fillId="30" borderId="29" applyNumberFormat="0" applyBorder="0" applyAlignment="0" applyProtection="0">
      <alignment vertical="center"/>
    </xf>
    <xf numFmtId="0" fontId="9" fillId="31" borderId="30" applyNumberFormat="0" applyBorder="0" applyAlignment="0" applyProtection="0">
      <alignment vertical="center"/>
    </xf>
    <xf numFmtId="0" fontId="27" fillId="32" borderId="31" applyNumberFormat="0" applyFill="0" applyAlignment="0" applyProtection="0">
      <alignment vertical="center"/>
    </xf>
    <xf numFmtId="0" fontId="30" fillId="33" borderId="32" applyNumberFormat="0" applyAlignment="0" applyProtection="0">
      <alignment vertical="center"/>
    </xf>
    <xf numFmtId="0" fontId="21" fillId="34" borderId="33" applyBorder="0" applyProtection="0"/>
    <xf numFmtId="167" fontId="36" fillId="0" borderId="0" applyBorder="0" applyProtection="0"/>
    <xf numFmtId="0" fontId="9" fillId="35" borderId="34" applyNumberFormat="0" applyBorder="0" applyAlignment="0" applyProtection="0">
      <alignment vertical="center"/>
    </xf>
    <xf numFmtId="0" fontId="9" fillId="36" borderId="35" applyNumberFormat="0" applyFont="0" applyAlignment="0" applyProtection="0">
      <alignment vertical="center"/>
    </xf>
    <xf numFmtId="0" fontId="19" fillId="0" borderId="0" applyBorder="0" applyProtection="0"/>
    <xf numFmtId="0" fontId="17" fillId="37" borderId="3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8" borderId="37" applyNumberFormat="0" applyAlignment="0" applyProtection="0">
      <alignment vertical="center"/>
    </xf>
    <xf numFmtId="0" fontId="16" fillId="39" borderId="38" applyNumberFormat="0" applyBorder="0" applyAlignment="0" applyProtection="0">
      <alignment vertical="center"/>
    </xf>
    <xf numFmtId="0" fontId="18" fillId="4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1" borderId="40" applyNumberFormat="0" applyFill="0" applyAlignment="0" applyProtection="0">
      <alignment vertical="center"/>
    </xf>
    <xf numFmtId="0" fontId="25" fillId="42" borderId="41" applyBorder="0" applyProtection="0"/>
    <xf numFmtId="41" fontId="9" fillId="0" borderId="0" applyFont="0" applyFill="0" applyBorder="0" applyAlignment="0" applyProtection="0">
      <alignment vertical="center"/>
    </xf>
    <xf numFmtId="0" fontId="9" fillId="43" borderId="42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68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1" borderId="40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44" borderId="43" applyNumberFormat="0" applyAlignment="0" applyProtection="0">
      <alignment vertical="center"/>
    </xf>
    <xf numFmtId="0" fontId="23" fillId="45" borderId="44" applyNumberFormat="0" applyBorder="0" applyAlignment="0" applyProtection="0">
      <alignment vertical="center"/>
    </xf>
    <xf numFmtId="9" fontId="36" fillId="0" borderId="0" applyBorder="0" applyProtection="0"/>
    <xf numFmtId="0" fontId="8" fillId="0" borderId="0" applyNumberFormat="0" applyFill="0" applyBorder="0" applyAlignment="0" applyProtection="0">
      <alignment vertical="center"/>
    </xf>
  </cellStyleXfs>
  <cellXfs count="233">
    <xf numFmtId="0" fontId="0" fillId="0" borderId="0" xfId="0"/>
    <xf numFmtId="167" fontId="36" fillId="0" borderId="0" xfId="42"/>
    <xf numFmtId="0" fontId="1" fillId="0" borderId="0" xfId="0" applyFont="1"/>
    <xf numFmtId="0" fontId="0" fillId="46" borderId="45" xfId="0" applyFill="1" applyBorder="1"/>
    <xf numFmtId="0" fontId="0" fillId="47" borderId="46" xfId="0" applyFill="1" applyBorder="1"/>
    <xf numFmtId="0" fontId="0" fillId="0" borderId="0" xfId="0" applyAlignment="1">
      <alignment horizontal="center" vertical="center"/>
    </xf>
    <xf numFmtId="4" fontId="0" fillId="0" borderId="0" xfId="0" applyNumberFormat="1"/>
    <xf numFmtId="0" fontId="1" fillId="49" borderId="48" xfId="0" applyFont="1" applyFill="1" applyBorder="1"/>
    <xf numFmtId="4" fontId="0" fillId="0" borderId="49" xfId="0" applyNumberFormat="1" applyBorder="1" applyAlignment="1">
      <alignment horizontal="center" vertical="center"/>
    </xf>
    <xf numFmtId="0" fontId="1" fillId="50" borderId="50" xfId="0" applyFont="1" applyFill="1" applyBorder="1"/>
    <xf numFmtId="166" fontId="0" fillId="0" borderId="49" xfId="0" applyNumberFormat="1" applyBorder="1" applyAlignment="1">
      <alignment horizontal="center" vertical="center"/>
    </xf>
    <xf numFmtId="0" fontId="1" fillId="48" borderId="47" xfId="0" applyFont="1" applyFill="1" applyBorder="1" applyAlignment="1">
      <alignment horizontal="center" vertical="center"/>
    </xf>
    <xf numFmtId="0" fontId="1" fillId="51" borderId="5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52" xfId="0" applyNumberFormat="1" applyBorder="1"/>
    <xf numFmtId="2" fontId="0" fillId="0" borderId="53" xfId="0" applyNumberFormat="1" applyBorder="1"/>
    <xf numFmtId="2" fontId="0" fillId="0" borderId="54" xfId="0" applyNumberFormat="1" applyBorder="1"/>
    <xf numFmtId="2" fontId="0" fillId="0" borderId="0" xfId="0" applyNumberFormat="1"/>
    <xf numFmtId="0" fontId="1" fillId="52" borderId="55" xfId="0" applyFont="1" applyFill="1" applyBorder="1"/>
    <xf numFmtId="2" fontId="0" fillId="53" borderId="56" xfId="0" applyNumberFormat="1" applyFill="1" applyBorder="1"/>
    <xf numFmtId="0" fontId="1" fillId="54" borderId="57" xfId="0" applyFont="1" applyFill="1" applyBorder="1"/>
    <xf numFmtId="0" fontId="0" fillId="0" borderId="58" xfId="0" applyBorder="1"/>
    <xf numFmtId="2" fontId="0" fillId="0" borderId="59" xfId="0" applyNumberFormat="1" applyBorder="1"/>
    <xf numFmtId="0" fontId="0" fillId="0" borderId="60" xfId="0" applyBorder="1"/>
    <xf numFmtId="0" fontId="0" fillId="0" borderId="61" xfId="0" applyBorder="1"/>
    <xf numFmtId="2" fontId="0" fillId="0" borderId="62" xfId="0" applyNumberFormat="1" applyBorder="1"/>
    <xf numFmtId="0" fontId="0" fillId="0" borderId="63" xfId="0" applyBorder="1"/>
    <xf numFmtId="0" fontId="1" fillId="48" borderId="47" xfId="0" applyFont="1" applyFill="1" applyBorder="1"/>
    <xf numFmtId="0" fontId="0" fillId="48" borderId="47" xfId="0" applyFill="1" applyBorder="1"/>
    <xf numFmtId="0" fontId="0" fillId="52" borderId="55" xfId="0" applyFill="1" applyBorder="1"/>
    <xf numFmtId="0" fontId="0" fillId="53" borderId="56" xfId="0" applyFill="1" applyBorder="1"/>
    <xf numFmtId="0" fontId="1" fillId="53" borderId="5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2" borderId="55" xfId="0" applyFont="1" applyFill="1" applyBorder="1" applyAlignment="1">
      <alignment horizontal="center" vertical="center"/>
    </xf>
    <xf numFmtId="0" fontId="1" fillId="55" borderId="64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4" fontId="1" fillId="0" borderId="0" xfId="0" applyNumberFormat="1" applyFont="1"/>
    <xf numFmtId="4" fontId="1" fillId="56" borderId="65" xfId="0" applyNumberFormat="1" applyFont="1" applyFill="1" applyBorder="1" applyAlignment="1">
      <alignment horizontal="center" vertical="center"/>
    </xf>
    <xf numFmtId="4" fontId="1" fillId="57" borderId="66" xfId="0" applyNumberFormat="1" applyFont="1" applyFill="1" applyBorder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0" fillId="0" borderId="67" xfId="0" applyNumberForma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55" borderId="64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7" fontId="36" fillId="0" borderId="70" xfId="42" applyBorder="1"/>
    <xf numFmtId="167" fontId="36" fillId="0" borderId="71" xfId="42" applyBorder="1"/>
    <xf numFmtId="4" fontId="0" fillId="0" borderId="70" xfId="0" applyNumberFormat="1" applyBorder="1" applyAlignment="1">
      <alignment horizontal="center"/>
    </xf>
    <xf numFmtId="4" fontId="0" fillId="0" borderId="71" xfId="0" applyNumberFormat="1" applyBorder="1" applyAlignment="1">
      <alignment horizontal="center"/>
    </xf>
    <xf numFmtId="167" fontId="36" fillId="0" borderId="72" xfId="42" applyBorder="1"/>
    <xf numFmtId="4" fontId="0" fillId="0" borderId="72" xfId="0" applyNumberFormat="1" applyBorder="1" applyAlignment="1">
      <alignment horizontal="center"/>
    </xf>
    <xf numFmtId="4" fontId="0" fillId="53" borderId="56" xfId="0" applyNumberFormat="1" applyFill="1" applyBorder="1"/>
    <xf numFmtId="167" fontId="36" fillId="53" borderId="56" xfId="42" applyFill="1" applyBorder="1"/>
    <xf numFmtId="167" fontId="36" fillId="60" borderId="73" xfId="42" applyFill="1" applyBorder="1"/>
    <xf numFmtId="167" fontId="1" fillId="54" borderId="57" xfId="42" applyFont="1" applyFill="1" applyBorder="1"/>
    <xf numFmtId="4" fontId="0" fillId="0" borderId="74" xfId="0" applyNumberFormat="1" applyBorder="1"/>
    <xf numFmtId="167" fontId="36" fillId="0" borderId="59" xfId="42" applyBorder="1"/>
    <xf numFmtId="167" fontId="36" fillId="0" borderId="75" xfId="42" applyBorder="1"/>
    <xf numFmtId="4" fontId="0" fillId="0" borderId="53" xfId="0" applyNumberFormat="1" applyBorder="1"/>
    <xf numFmtId="167" fontId="36" fillId="0" borderId="76" xfId="42" applyBorder="1"/>
    <xf numFmtId="4" fontId="1" fillId="60" borderId="73" xfId="0" applyNumberFormat="1" applyFont="1" applyFill="1" applyBorder="1" applyAlignment="1">
      <alignment horizontal="center"/>
    </xf>
    <xf numFmtId="4" fontId="0" fillId="0" borderId="77" xfId="0" applyNumberFormat="1" applyBorder="1"/>
    <xf numFmtId="167" fontId="36" fillId="0" borderId="62" xfId="42" applyBorder="1"/>
    <xf numFmtId="167" fontId="36" fillId="0" borderId="78" xfId="42" applyBorder="1"/>
    <xf numFmtId="4" fontId="0" fillId="0" borderId="0" xfId="0" applyNumberFormat="1" applyAlignment="1">
      <alignment horizontal="center"/>
    </xf>
    <xf numFmtId="4" fontId="0" fillId="0" borderId="63" xfId="0" applyNumberFormat="1" applyBorder="1"/>
    <xf numFmtId="4" fontId="1" fillId="48" borderId="47" xfId="0" applyNumberFormat="1" applyFont="1" applyFill="1" applyBorder="1"/>
    <xf numFmtId="0" fontId="0" fillId="0" borderId="79" xfId="0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61" borderId="81" xfId="0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0" borderId="49" xfId="0" applyBorder="1" applyAlignment="1">
      <alignment horizontal="center"/>
    </xf>
    <xf numFmtId="4" fontId="1" fillId="58" borderId="68" xfId="0" applyNumberFormat="1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" fontId="1" fillId="51" borderId="51" xfId="0" applyNumberFormat="1" applyFont="1" applyFill="1" applyBorder="1" applyAlignment="1">
      <alignment horizontal="center" vertical="center"/>
    </xf>
    <xf numFmtId="4" fontId="1" fillId="54" borderId="57" xfId="0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63" borderId="83" xfId="0" applyFill="1" applyBorder="1" applyAlignment="1">
      <alignment horizontal="center"/>
    </xf>
    <xf numFmtId="0" fontId="0" fillId="64" borderId="8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85" xfId="0" applyBorder="1" applyAlignment="1">
      <alignment horizontal="center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/>
    <xf numFmtId="4" fontId="4" fillId="0" borderId="0" xfId="0" applyNumberFormat="1" applyFont="1"/>
    <xf numFmtId="0" fontId="0" fillId="53" borderId="56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69" fontId="0" fillId="0" borderId="0" xfId="0" applyNumberFormat="1"/>
    <xf numFmtId="165" fontId="36" fillId="0" borderId="0" xfId="64" applyNumberForma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1" fillId="60" borderId="7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7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0" fillId="0" borderId="58" xfId="0" applyBorder="1" applyAlignment="1">
      <alignment horizontal="left" vertical="center"/>
    </xf>
    <xf numFmtId="2" fontId="0" fillId="0" borderId="70" xfId="0" applyNumberFormat="1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2" fontId="0" fillId="0" borderId="71" xfId="0" applyNumberFormat="1" applyBorder="1" applyAlignment="1">
      <alignment horizontal="center" vertical="center"/>
    </xf>
    <xf numFmtId="0" fontId="0" fillId="0" borderId="61" xfId="0" applyBorder="1" applyAlignment="1">
      <alignment horizontal="left" vertical="center"/>
    </xf>
    <xf numFmtId="2" fontId="0" fillId="0" borderId="72" xfId="0" applyNumberFormat="1" applyBorder="1" applyAlignment="1">
      <alignment horizontal="center" vertical="center"/>
    </xf>
    <xf numFmtId="2" fontId="0" fillId="0" borderId="76" xfId="0" applyNumberFormat="1" applyBorder="1" applyAlignment="1">
      <alignment horizontal="center" vertical="center"/>
    </xf>
    <xf numFmtId="2" fontId="0" fillId="0" borderId="78" xfId="0" applyNumberFormat="1" applyBorder="1" applyAlignment="1">
      <alignment horizontal="center" vertical="center"/>
    </xf>
    <xf numFmtId="0" fontId="6" fillId="0" borderId="0" xfId="0" applyFont="1"/>
    <xf numFmtId="0" fontId="0" fillId="60" borderId="73" xfId="0" applyFill="1" applyBorder="1"/>
    <xf numFmtId="2" fontId="0" fillId="0" borderId="78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0" fontId="1" fillId="66" borderId="90" xfId="0" applyFont="1" applyFill="1" applyBorder="1" applyAlignment="1">
      <alignment horizontal="center" vertical="center"/>
    </xf>
    <xf numFmtId="0" fontId="1" fillId="49" borderId="4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1" fillId="67" borderId="91" xfId="0" applyFont="1" applyFill="1" applyBorder="1" applyAlignment="1">
      <alignment horizontal="center" vertical="center"/>
    </xf>
    <xf numFmtId="0" fontId="1" fillId="68" borderId="92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0" fillId="0" borderId="95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69" borderId="96" xfId="0" applyFill="1" applyBorder="1"/>
    <xf numFmtId="0" fontId="0" fillId="70" borderId="97" xfId="0" applyFill="1" applyBorder="1"/>
    <xf numFmtId="0" fontId="1" fillId="70" borderId="97" xfId="0" applyFont="1" applyFill="1" applyBorder="1" applyAlignment="1">
      <alignment horizontal="center" vertical="center"/>
    </xf>
    <xf numFmtId="0" fontId="1" fillId="0" borderId="93" xfId="0" applyFont="1" applyBorder="1" applyAlignment="1">
      <alignment horizontal="center"/>
    </xf>
    <xf numFmtId="0" fontId="1" fillId="0" borderId="98" xfId="0" applyFont="1" applyBorder="1"/>
    <xf numFmtId="0" fontId="1" fillId="0" borderId="98" xfId="0" applyFont="1" applyBorder="1" applyAlignment="1">
      <alignment horizontal="center"/>
    </xf>
    <xf numFmtId="0" fontId="0" fillId="71" borderId="99" xfId="0" applyFill="1" applyBorder="1" applyAlignment="1">
      <alignment horizontal="center"/>
    </xf>
    <xf numFmtId="0" fontId="0" fillId="72" borderId="100" xfId="0" applyFill="1" applyBorder="1" applyAlignment="1">
      <alignment horizontal="left"/>
    </xf>
    <xf numFmtId="0" fontId="0" fillId="0" borderId="98" xfId="0" applyBorder="1" applyAlignment="1">
      <alignment horizontal="left"/>
    </xf>
    <xf numFmtId="0" fontId="0" fillId="73" borderId="101" xfId="0" applyFill="1" applyBorder="1" applyAlignment="1">
      <alignment horizontal="center"/>
    </xf>
    <xf numFmtId="0" fontId="0" fillId="74" borderId="10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5" borderId="103" xfId="0" applyFill="1" applyBorder="1" applyAlignment="1">
      <alignment horizontal="center"/>
    </xf>
    <xf numFmtId="0" fontId="0" fillId="76" borderId="104" xfId="0" applyFill="1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0" xfId="0" applyAlignment="1">
      <alignment horizontal="right"/>
    </xf>
    <xf numFmtId="2" fontId="0" fillId="0" borderId="98" xfId="0" applyNumberFormat="1" applyBorder="1" applyAlignment="1">
      <alignment horizontal="center"/>
    </xf>
    <xf numFmtId="0" fontId="0" fillId="0" borderId="98" xfId="0" applyBorder="1" applyAlignment="1">
      <alignment horizontal="center"/>
    </xf>
    <xf numFmtId="4" fontId="0" fillId="0" borderId="98" xfId="0" applyNumberFormat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4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77" borderId="105" xfId="0" applyFill="1" applyBorder="1" applyAlignment="1">
      <alignment horizontal="center"/>
    </xf>
    <xf numFmtId="0" fontId="0" fillId="79" borderId="107" xfId="0" applyFill="1" applyBorder="1" applyAlignment="1">
      <alignment horizontal="center"/>
    </xf>
    <xf numFmtId="166" fontId="36" fillId="0" borderId="79" xfId="42" applyNumberFormat="1" applyBorder="1" applyAlignment="1">
      <alignment horizontal="center"/>
    </xf>
    <xf numFmtId="166" fontId="0" fillId="0" borderId="98" xfId="0" applyNumberFormat="1" applyBorder="1" applyAlignment="1">
      <alignment horizontal="center"/>
    </xf>
    <xf numFmtId="166" fontId="0" fillId="0" borderId="93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0" fontId="0" fillId="70" borderId="97" xfId="0" applyFill="1" applyBorder="1" applyAlignment="1">
      <alignment horizontal="center" vertical="center"/>
    </xf>
    <xf numFmtId="0" fontId="0" fillId="80" borderId="109" xfId="0" applyFill="1" applyBorder="1"/>
    <xf numFmtId="0" fontId="1" fillId="0" borderId="110" xfId="0" applyFont="1" applyBorder="1" applyAlignment="1">
      <alignment horizontal="center" vertical="center" wrapText="1"/>
    </xf>
    <xf numFmtId="0" fontId="0" fillId="0" borderId="110" xfId="0" applyBorder="1" applyAlignment="1">
      <alignment horizontal="center" vertical="center"/>
    </xf>
    <xf numFmtId="4" fontId="7" fillId="0" borderId="0" xfId="0" applyNumberFormat="1" applyFont="1"/>
    <xf numFmtId="0" fontId="7" fillId="0" borderId="0" xfId="0" applyFont="1"/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169" fontId="0" fillId="82" borderId="114" xfId="0" applyNumberFormat="1" applyFill="1" applyBorder="1" applyAlignment="1">
      <alignment vertical="center"/>
    </xf>
    <xf numFmtId="0" fontId="0" fillId="83" borderId="115" xfId="0" applyFill="1" applyBorder="1" applyAlignment="1">
      <alignment horizontal="center"/>
    </xf>
    <xf numFmtId="0" fontId="0" fillId="84" borderId="116" xfId="0" applyFill="1" applyBorder="1" applyAlignment="1">
      <alignment horizontal="center"/>
    </xf>
    <xf numFmtId="166" fontId="36" fillId="0" borderId="0" xfId="42" applyNumberFormat="1" applyAlignment="1">
      <alignment horizontal="center"/>
    </xf>
    <xf numFmtId="166" fontId="36" fillId="0" borderId="111" xfId="42" applyNumberFormat="1" applyBorder="1" applyAlignment="1">
      <alignment horizontal="center"/>
    </xf>
    <xf numFmtId="169" fontId="0" fillId="0" borderId="79" xfId="0" applyNumberFormat="1" applyBorder="1" applyAlignment="1">
      <alignment vertical="center"/>
    </xf>
    <xf numFmtId="169" fontId="36" fillId="0" borderId="93" xfId="42" applyNumberFormat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169" fontId="36" fillId="82" borderId="114" xfId="42" applyNumberFormat="1" applyFill="1" applyBorder="1"/>
    <xf numFmtId="0" fontId="0" fillId="81" borderId="113" xfId="0" applyFill="1" applyBorder="1" applyAlignment="1">
      <alignment horizontal="center"/>
    </xf>
    <xf numFmtId="169" fontId="36" fillId="0" borderId="0" xfId="42" applyNumberFormat="1" applyAlignment="1">
      <alignment horizontal="center"/>
    </xf>
    <xf numFmtId="169" fontId="0" fillId="0" borderId="0" xfId="0" applyNumberFormat="1" applyAlignment="1">
      <alignment vertical="center"/>
    </xf>
    <xf numFmtId="169" fontId="36" fillId="0" borderId="98" xfId="42" applyNumberFormat="1" applyBorder="1" applyAlignment="1">
      <alignment horizontal="center"/>
    </xf>
    <xf numFmtId="0" fontId="0" fillId="85" borderId="119" xfId="0" applyFill="1" applyBorder="1"/>
    <xf numFmtId="0" fontId="1" fillId="0" borderId="120" xfId="0" applyFont="1" applyBorder="1"/>
    <xf numFmtId="4" fontId="1" fillId="0" borderId="120" xfId="0" applyNumberFormat="1" applyFont="1" applyBorder="1"/>
    <xf numFmtId="0" fontId="0" fillId="0" borderId="59" xfId="0" applyBorder="1"/>
    <xf numFmtId="4" fontId="0" fillId="0" borderId="59" xfId="0" applyNumberFormat="1" applyBorder="1"/>
    <xf numFmtId="0" fontId="1" fillId="0" borderId="60" xfId="0" applyFont="1" applyBorder="1" applyAlignment="1">
      <alignment horizontal="center"/>
    </xf>
    <xf numFmtId="0" fontId="0" fillId="89" borderId="124" xfId="0" applyFill="1" applyBorder="1"/>
    <xf numFmtId="0" fontId="0" fillId="0" borderId="75" xfId="0" applyBorder="1"/>
    <xf numFmtId="0" fontId="1" fillId="0" borderId="76" xfId="0" applyFont="1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60" xfId="0" applyBorder="1" applyAlignment="1">
      <alignment horizontal="left" wrapText="1"/>
    </xf>
    <xf numFmtId="0" fontId="0" fillId="0" borderId="61" xfId="0" applyBorder="1" applyAlignment="1">
      <alignment horizontal="left"/>
    </xf>
    <xf numFmtId="0" fontId="0" fillId="0" borderId="62" xfId="0" applyBorder="1"/>
    <xf numFmtId="4" fontId="0" fillId="0" borderId="62" xfId="0" applyNumberFormat="1" applyBorder="1" applyAlignment="1">
      <alignment horizontal="center"/>
    </xf>
    <xf numFmtId="0" fontId="0" fillId="0" borderId="76" xfId="0" applyBorder="1"/>
    <xf numFmtId="0" fontId="0" fillId="0" borderId="62" xfId="0" applyBorder="1" applyAlignment="1">
      <alignment horizontal="center"/>
    </xf>
    <xf numFmtId="0" fontId="0" fillId="0" borderId="78" xfId="0" applyBorder="1"/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5" borderId="64" xfId="0" applyFont="1" applyFill="1" applyBorder="1" applyAlignment="1">
      <alignment horizontal="center"/>
    </xf>
    <xf numFmtId="0" fontId="1" fillId="86" borderId="121" xfId="0" applyFont="1" applyFill="1" applyBorder="1" applyAlignment="1">
      <alignment horizontal="center"/>
    </xf>
    <xf numFmtId="0" fontId="1" fillId="87" borderId="122" xfId="0" applyFont="1" applyFill="1" applyBorder="1" applyAlignment="1">
      <alignment horizontal="center"/>
    </xf>
    <xf numFmtId="0" fontId="1" fillId="88" borderId="123" xfId="0" applyFont="1" applyFill="1" applyBorder="1" applyAlignment="1">
      <alignment horizontal="center" vertical="center"/>
    </xf>
    <xf numFmtId="0" fontId="1" fillId="47" borderId="46" xfId="0" applyFont="1" applyFill="1" applyBorder="1" applyAlignment="1">
      <alignment horizontal="center" vertical="center"/>
    </xf>
    <xf numFmtId="0" fontId="1" fillId="48" borderId="47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51" borderId="51" xfId="0" applyFont="1" applyFill="1" applyBorder="1" applyAlignment="1">
      <alignment horizontal="right"/>
    </xf>
    <xf numFmtId="0" fontId="1" fillId="51" borderId="51" xfId="0" applyFont="1" applyFill="1" applyBorder="1" applyAlignment="1">
      <alignment horizontal="center"/>
    </xf>
    <xf numFmtId="0" fontId="1" fillId="58" borderId="68" xfId="0" applyFont="1" applyFill="1" applyBorder="1" applyAlignment="1">
      <alignment horizontal="center"/>
    </xf>
    <xf numFmtId="0" fontId="1" fillId="59" borderId="69" xfId="0" applyFont="1" applyFill="1" applyBorder="1" applyAlignment="1">
      <alignment horizontal="center"/>
    </xf>
    <xf numFmtId="4" fontId="0" fillId="0" borderId="71" xfId="0" applyNumberFormat="1" applyBorder="1" applyAlignment="1">
      <alignment horizontal="center" vertical="center" wrapText="1"/>
    </xf>
    <xf numFmtId="4" fontId="1" fillId="62" borderId="82" xfId="0" applyNumberFormat="1" applyFont="1" applyFill="1" applyBorder="1" applyAlignment="1">
      <alignment horizontal="center" vertical="center"/>
    </xf>
    <xf numFmtId="0" fontId="0" fillId="0" borderId="72" xfId="0" applyBorder="1" applyAlignment="1">
      <alignment horizontal="center" wrapText="1"/>
    </xf>
    <xf numFmtId="0" fontId="1" fillId="54" borderId="57" xfId="0" applyFont="1" applyFill="1" applyBorder="1" applyAlignment="1">
      <alignment horizontal="center" vertical="center"/>
    </xf>
    <xf numFmtId="0" fontId="2" fillId="63" borderId="83" xfId="0" applyFont="1" applyFill="1" applyBorder="1" applyAlignment="1">
      <alignment horizontal="center"/>
    </xf>
    <xf numFmtId="0" fontId="3" fillId="81" borderId="113" xfId="0" applyFont="1" applyFill="1" applyBorder="1" applyAlignment="1">
      <alignment horizontal="center"/>
    </xf>
    <xf numFmtId="0" fontId="3" fillId="77" borderId="105" xfId="0" applyFont="1" applyFill="1" applyBorder="1" applyAlignment="1">
      <alignment horizontal="center"/>
    </xf>
    <xf numFmtId="0" fontId="3" fillId="78" borderId="106" xfId="0" applyFont="1" applyFill="1" applyBorder="1" applyAlignment="1">
      <alignment horizontal="center"/>
    </xf>
    <xf numFmtId="4" fontId="1" fillId="46" borderId="45" xfId="0" applyNumberFormat="1" applyFont="1" applyFill="1" applyBorder="1" applyAlignment="1">
      <alignment horizontal="center" vertical="center" wrapText="1"/>
    </xf>
    <xf numFmtId="4" fontId="1" fillId="65" borderId="86" xfId="0" applyNumberFormat="1" applyFont="1" applyFill="1" applyBorder="1" applyAlignment="1">
      <alignment horizontal="center" vertical="center" wrapText="1"/>
    </xf>
    <xf numFmtId="0" fontId="1" fillId="46" borderId="45" xfId="0" applyFont="1" applyFill="1" applyBorder="1" applyAlignment="1">
      <alignment horizontal="center" wrapText="1"/>
    </xf>
    <xf numFmtId="0" fontId="1" fillId="65" borderId="86" xfId="0" applyFont="1" applyFill="1" applyBorder="1" applyAlignment="1">
      <alignment horizontal="center" wrapText="1"/>
    </xf>
    <xf numFmtId="4" fontId="1" fillId="48" borderId="47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63" xfId="0" applyNumberFormat="1" applyBorder="1" applyAlignment="1">
      <alignment horizontal="center" vertical="center"/>
    </xf>
    <xf numFmtId="0" fontId="1" fillId="53" borderId="56" xfId="0" applyFont="1" applyFill="1" applyBorder="1" applyAlignment="1">
      <alignment horizontal="center"/>
    </xf>
    <xf numFmtId="0" fontId="1" fillId="70" borderId="97" xfId="0" applyFont="1" applyFill="1" applyBorder="1" applyAlignment="1">
      <alignment horizontal="center"/>
    </xf>
    <xf numFmtId="4" fontId="0" fillId="0" borderId="60" xfId="0" applyNumberForma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76" xfId="0" applyNumberFormat="1" applyBorder="1" applyAlignment="1">
      <alignment horizontal="center" vertical="center" wrapText="1"/>
    </xf>
    <xf numFmtId="0" fontId="0" fillId="0" borderId="6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6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78" xfId="0" applyBorder="1" applyAlignment="1">
      <alignment horizontal="center" wrapText="1"/>
    </xf>
  </cellXfs>
  <cellStyles count="66">
    <cellStyle name="20% - Énfasis1" xfId="33" builtinId="30" customBuiltin="1"/>
    <cellStyle name="20% - Énfasis2" xfId="30" builtinId="34" customBuiltin="1"/>
    <cellStyle name="20% - Énfasis3" xfId="43" builtinId="38" customBuiltin="1"/>
    <cellStyle name="20% - Énfasis4" xfId="38" builtinId="42" customBuiltin="1"/>
    <cellStyle name="20% - Énfasis5" xfId="19" builtinId="46" customBuiltin="1"/>
    <cellStyle name="20% - Énfasis6" xfId="55" builtinId="50" customBuiltin="1"/>
    <cellStyle name="40% - Énfasis1" xfId="32" builtinId="31" customBuiltin="1"/>
    <cellStyle name="40% - Énfasis2" xfId="29" builtinId="35" customBuiltin="1"/>
    <cellStyle name="40% - Énfasis3" xfId="26" builtinId="39" customBuiltin="1"/>
    <cellStyle name="40% - Énfasis4" xfId="23" builtinId="43" customBuiltin="1"/>
    <cellStyle name="40% - Énfasis5" xfId="18" builtinId="47" customBuiltin="1"/>
    <cellStyle name="40% - Énfasis6" xfId="15" builtinId="51" customBuiltin="1"/>
    <cellStyle name="60% - Énfasis1" xfId="36" builtinId="32" customBuiltin="1"/>
    <cellStyle name="60% - Énfasis2" xfId="27" builtinId="36" customBuiltin="1"/>
    <cellStyle name="60% - Énfasis3" xfId="63" builtinId="40" customBuiltin="1"/>
    <cellStyle name="60% - Énfasis4" xfId="20" builtinId="44" customBuiltin="1"/>
    <cellStyle name="60% - Énfasis5" xfId="16" builtinId="48" customBuiltin="1"/>
    <cellStyle name="60% - Énfasis6" xfId="14" builtinId="52" customBuiltin="1"/>
    <cellStyle name="Accent 1 14" xfId="13" xr:uid="{00000000-0005-0000-0000-000012000000}"/>
    <cellStyle name="Accent 13" xfId="1" xr:uid="{00000000-0005-0000-0000-000013000000}"/>
    <cellStyle name="Accent 2 15" xfId="2" xr:uid="{00000000-0005-0000-0000-000014000000}"/>
    <cellStyle name="Accent 3 16" xfId="3" xr:uid="{00000000-0005-0000-0000-000015000000}"/>
    <cellStyle name="Bad 10" xfId="21" xr:uid="{00000000-0005-0000-0000-000016000000}"/>
    <cellStyle name="Bueno" xfId="49" builtinId="26" customBuiltin="1"/>
    <cellStyle name="Cálculo" xfId="48" builtinId="22" customBuiltin="1"/>
    <cellStyle name="Celda de comprobación" xfId="62" builtinId="23" customBuiltin="1"/>
    <cellStyle name="Celda vinculada" xfId="25" builtinId="24" customBuiltin="1"/>
    <cellStyle name="Currency 2" xfId="4" xr:uid="{00000000-0005-0000-0000-00001B000000}"/>
    <cellStyle name="Encabezado 1" xfId="52" builtinId="16" customBuiltin="1"/>
    <cellStyle name="Encabezado 4" xfId="47" builtinId="19" customBuiltin="1"/>
    <cellStyle name="Énfasis1" xfId="34" builtinId="29" customBuiltin="1"/>
    <cellStyle name="Énfasis2" xfId="31" builtinId="33" customBuiltin="1"/>
    <cellStyle name="Énfasis3" xfId="28" builtinId="37" customBuiltin="1"/>
    <cellStyle name="Énfasis4" xfId="24" builtinId="41" customBuiltin="1"/>
    <cellStyle name="Énfasis5" xfId="22" builtinId="45" customBuiltin="1"/>
    <cellStyle name="Énfasis6" xfId="17" builtinId="49" customBuiltin="1"/>
    <cellStyle name="Entrada" xfId="46" builtinId="20" customBuiltin="1"/>
    <cellStyle name="Error 12" xfId="53" xr:uid="{00000000-0005-0000-0000-000025000000}"/>
    <cellStyle name="Footnote 5" xfId="6" xr:uid="{00000000-0005-0000-0000-000026000000}"/>
    <cellStyle name="Good 8" xfId="41" xr:uid="{00000000-0005-0000-0000-000027000000}"/>
    <cellStyle name="Heading 1 1" xfId="7" xr:uid="{00000000-0005-0000-0000-000028000000}"/>
    <cellStyle name="Heading 2 2" xfId="8" xr:uid="{00000000-0005-0000-0000-000029000000}"/>
    <cellStyle name="Hipervínculo" xfId="65" builtinId="8" customBuiltin="1"/>
    <cellStyle name="Hipervínculo visitado" xfId="59" builtinId="9" customBuiltin="1"/>
    <cellStyle name="Hyperlink 6" xfId="10" xr:uid="{00000000-0005-0000-0000-00002C000000}"/>
    <cellStyle name="Incorrecto" xfId="37" builtinId="27" customBuiltin="1"/>
    <cellStyle name="Millares" xfId="61" builtinId="3" customBuiltin="1"/>
    <cellStyle name="Millares [0]" xfId="54" builtinId="6" customBuiltin="1"/>
    <cellStyle name="Moneda" xfId="42" builtinId="4" customBuiltin="1"/>
    <cellStyle name="Moneda [0]" xfId="57" builtinId="7" customBuiltin="1"/>
    <cellStyle name="Neutral" xfId="35" builtinId="28" customBuiltin="1"/>
    <cellStyle name="Neutral 9" xfId="5" xr:uid="{00000000-0005-0000-0000-000033000000}"/>
    <cellStyle name="Normal" xfId="0" builtinId="0" customBuiltin="1"/>
    <cellStyle name="Notas" xfId="44" builtinId="10" customBuiltin="1"/>
    <cellStyle name="Note 4" xfId="9" xr:uid="{00000000-0005-0000-0000-000036000000}"/>
    <cellStyle name="Porcentaje" xfId="64" builtinId="5" customBuiltin="1"/>
    <cellStyle name="Salida" xfId="40" builtinId="21" customBuiltin="1"/>
    <cellStyle name="Status 7" xfId="11" xr:uid="{00000000-0005-0000-0000-000039000000}"/>
    <cellStyle name="Text 3" xfId="12" xr:uid="{00000000-0005-0000-0000-00003A000000}"/>
    <cellStyle name="Texto de advertencia" xfId="58" builtinId="11" customBuiltin="1"/>
    <cellStyle name="Texto explicativo" xfId="51" builtinId="53" customBuiltin="1"/>
    <cellStyle name="Título" xfId="56" builtinId="15" customBuiltin="1"/>
    <cellStyle name="Título 2" xfId="60" builtinId="17" customBuiltin="1"/>
    <cellStyle name="Título 3" xfId="50" builtinId="18" customBuiltin="1"/>
    <cellStyle name="Total" xfId="39" builtinId="25" customBuiltin="1"/>
    <cellStyle name="Warning 11" xfId="45" xr:uid="{00000000-0005-0000-0000-000041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1070879" count="1">
        <pm:charStyle name="Normal" fontId="0" Id="1"/>
      </pm:charStyles>
      <pm:colors xmlns:pm="smNativeData" id="1611070879" count="56">
        <pm:color name="Color 24" rgb="EEECE1"/>
        <pm:color name="Color 25" rgb="800080"/>
        <pm:color name="Color 26" rgb="006100"/>
        <pm:color name="Color 27" rgb="3F3F76"/>
        <pm:color name="Color 28" rgb="CC0000"/>
        <pm:color name="Color 29" rgb="FA7D00"/>
        <pm:color name="Color 30" rgb="006600"/>
        <pm:color name="Color 31" rgb="9C0006"/>
        <pm:color name="Color 32" rgb="9C6500"/>
        <pm:color name="Color 33" rgb="3F3F3F"/>
        <pm:color name="Color 34" rgb="808080"/>
        <pm:color name="Color 35" rgb="0000EE"/>
        <pm:color name="Color 36" rgb="996600"/>
        <pm:color name="Color 37" rgb="92D050"/>
        <pm:color name="Color 38" rgb="FFC000"/>
        <pm:color name="Color 39" rgb="B7DEE8"/>
        <pm:color name="Color 40" rgb="95B3D7"/>
        <pm:color name="Color 41" rgb="DCE6F1"/>
        <pm:color name="Color 42" rgb="FDE9D9"/>
        <pm:color name="Color 43" rgb="FFD964"/>
        <pm:color name="Color 44" rgb="F4AF82"/>
        <pm:color name="Color 45" rgb="FBE3D5"/>
        <pm:color name="Color 46" rgb="558ED5"/>
        <pm:color name="Color 47" rgb="C6EFCE"/>
        <pm:color name="Color 48" rgb="FFCC99"/>
        <pm:color name="Color 49" rgb="FCD5B4"/>
        <pm:color name="Color 50" rgb="FFFFCC"/>
        <pm:color name="Color 51" rgb="F2F2F2"/>
        <pm:color name="Color 52" rgb="EBF1DC"/>
        <pm:color name="Color 53" rgb="CCFFCC"/>
        <pm:color name="Color 54" rgb="FFC7CE"/>
        <pm:color name="Color 55" rgb="C0504D"/>
        <pm:color name="Color 56" rgb="A5A5A5"/>
        <pm:color name="Color 57" rgb="E6B8B7"/>
        <pm:color name="Color 58" rgb="C2D69A"/>
        <pm:color name="Color 59" rgb="9BBB59"/>
        <pm:color name="Color 60" rgb="B8CCE4"/>
        <pm:color name="Color 61" rgb="DDDDDD"/>
        <pm:color name="Color 62" rgb="D7E3BB"/>
        <pm:color name="Color 63" rgb="F2DCDB"/>
        <pm:color name="Color 64" rgb="4F81BD"/>
        <pm:color name="Color 65" rgb="CCC0DA"/>
        <pm:color name="Color 66" rgb="4BACC6"/>
        <pm:color name="Color 67" rgb="FFEB9C"/>
        <pm:color name="Color 68" rgb="DA9694"/>
        <pm:color name="Color 69" rgb="F79646"/>
        <pm:color name="Color 70" rgb="92CDDC"/>
        <pm:color name="Color 71" rgb="FFCCCC"/>
        <pm:color name="Color 72" rgb="DAEEF3"/>
        <pm:color name="Color 73" rgb="FABF8F"/>
        <pm:color name="Color 74" rgb="8064A2"/>
        <pm:color name="Color 75" rgb="E4DFEC"/>
        <pm:color name="Color 76" rgb="B1A0C7"/>
        <pm:color name="Color 77" rgb="A6BEDD"/>
        <pm:color name="Color 78" rgb="B2B2B2"/>
        <pm:color name="Color 79" rgb="FF800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_x0000_t202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43" name="Rectangle 3" hidden="1">
          <a:extLst>
            <a:ext uri="{FF2B5EF4-FFF2-40B4-BE49-F238E27FC236}">
              <a16:creationId xmlns:a16="http://schemas.microsoft.com/office/drawing/2014/main" id="{00000000-0008-0000-0A00-0000032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1267" name="Rectangle 3" hidden="1">
          <a:extLst>
            <a:ext uri="{FF2B5EF4-FFF2-40B4-BE49-F238E27FC236}">
              <a16:creationId xmlns:a16="http://schemas.microsoft.com/office/drawing/2014/main" id="{00000000-0008-0000-0B00-0000032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2291" name="Rectangle 3" hidden="1">
          <a:extLst>
            <a:ext uri="{FF2B5EF4-FFF2-40B4-BE49-F238E27FC236}">
              <a16:creationId xmlns:a16="http://schemas.microsoft.com/office/drawing/2014/main" id="{00000000-0008-0000-0C00-0000033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3315" name="Rectangle 3" hidden="1">
          <a:extLst>
            <a:ext uri="{FF2B5EF4-FFF2-40B4-BE49-F238E27FC236}">
              <a16:creationId xmlns:a16="http://schemas.microsoft.com/office/drawing/2014/main" id="{00000000-0008-0000-0D00-0000033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4339" name="Rectangle 3" hidden="1">
          <a:extLst>
            <a:ext uri="{FF2B5EF4-FFF2-40B4-BE49-F238E27FC236}">
              <a16:creationId xmlns:a16="http://schemas.microsoft.com/office/drawing/2014/main" id="{00000000-0008-0000-0E00-0000033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5363" name="Rectangle 3" hidden="1">
          <a:extLst>
            <a:ext uri="{FF2B5EF4-FFF2-40B4-BE49-F238E27FC236}">
              <a16:creationId xmlns:a16="http://schemas.microsoft.com/office/drawing/2014/main" id="{00000000-0008-0000-0F00-0000033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6387" name="Rectangle 3" hidden="1">
          <a:extLst>
            <a:ext uri="{FF2B5EF4-FFF2-40B4-BE49-F238E27FC236}">
              <a16:creationId xmlns:a16="http://schemas.microsoft.com/office/drawing/2014/main" id="{00000000-0008-0000-1000-0000034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V8NQ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BOlE6s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7411" name="Rectangle 3" hidden="1">
          <a:extLst>
            <a:ext uri="{FF2B5EF4-FFF2-40B4-BE49-F238E27FC236}">
              <a16:creationId xmlns:a16="http://schemas.microsoft.com/office/drawing/2014/main" id="{00000000-0008-0000-1100-0000034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075" name="Rectangle 3" hidden="1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4099" name="Rectangle 3" hidden="1">
          <a:extLst>
            <a:ext uri="{FF2B5EF4-FFF2-40B4-BE49-F238E27FC236}">
              <a16:creationId xmlns:a16="http://schemas.microsoft.com/office/drawing/2014/main" id="{00000000-0008-0000-0400-000003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5123" name="Rectangle 3" hidden="1">
          <a:extLst>
            <a:ext uri="{FF2B5EF4-FFF2-40B4-BE49-F238E27FC236}">
              <a16:creationId xmlns:a16="http://schemas.microsoft.com/office/drawing/2014/main" id="{00000000-0008-0000-0500-000003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147" name="Rectangle 3" hidden="1">
          <a:extLst>
            <a:ext uri="{FF2B5EF4-FFF2-40B4-BE49-F238E27FC236}">
              <a16:creationId xmlns:a16="http://schemas.microsoft.com/office/drawing/2014/main" id="{00000000-0008-0000-0600-000003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171" name="Rectangle 3" hidden="1">
          <a:extLst>
            <a:ext uri="{FF2B5EF4-FFF2-40B4-BE49-F238E27FC236}">
              <a16:creationId xmlns:a16="http://schemas.microsoft.com/office/drawing/2014/main" id="{00000000-0008-0000-0700-000003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8195" name="Rectangle 3" hidden="1">
          <a:extLst>
            <a:ext uri="{FF2B5EF4-FFF2-40B4-BE49-F238E27FC236}">
              <a16:creationId xmlns:a16="http://schemas.microsoft.com/office/drawing/2014/main" id="{00000000-0008-0000-0800-000003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CUzC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extLst>
            <a:ext uri="smNativeData">
              <pm:smNativeData xmlns:pm="smNativeData" xmlns="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9219" name="Rectangle 3" hidden="1">
          <a:extLst>
            <a:ext uri="{FF2B5EF4-FFF2-40B4-BE49-F238E27FC236}">
              <a16:creationId xmlns:a16="http://schemas.microsoft.com/office/drawing/2014/main" id="{00000000-0008-0000-0900-0000032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opLeftCell="A70" zoomScale="90" workbookViewId="0">
      <selection activeCell="H70" sqref="H70"/>
    </sheetView>
  </sheetViews>
  <sheetFormatPr baseColWidth="10" defaultColWidth="9.140625" defaultRowHeight="12.75" x14ac:dyDescent="0.2"/>
  <cols>
    <col min="1" max="1" width="38.7109375" customWidth="1"/>
    <col min="2" max="2" width="20.5703125" customWidth="1"/>
    <col min="3" max="3" width="18" style="6" customWidth="1"/>
    <col min="4" max="4" width="18.140625" style="6" customWidth="1"/>
    <col min="5" max="5" width="20" customWidth="1"/>
    <col min="6" max="6" width="14.85546875" customWidth="1"/>
    <col min="7" max="7" width="15.42578125" customWidth="1"/>
    <col min="8" max="8" width="11.42578125" customWidth="1"/>
    <col min="9" max="9" width="25.28515625" customWidth="1"/>
    <col min="10" max="1025" width="11.42578125" customWidth="1"/>
  </cols>
  <sheetData>
    <row r="1" spans="1:13" s="178" customFormat="1" x14ac:dyDescent="0.2">
      <c r="A1" s="178" t="s">
        <v>0</v>
      </c>
      <c r="B1" s="178" t="s">
        <v>1</v>
      </c>
      <c r="C1" s="179" t="s">
        <v>2</v>
      </c>
      <c r="D1" s="179"/>
    </row>
    <row r="2" spans="1:13" s="2" customFormat="1" x14ac:dyDescent="0.2">
      <c r="C2" s="37"/>
      <c r="D2" s="37"/>
    </row>
    <row r="3" spans="1:13" s="2" customFormat="1" x14ac:dyDescent="0.2">
      <c r="A3" s="2" t="s">
        <v>3</v>
      </c>
      <c r="B3" s="2" t="s">
        <v>4</v>
      </c>
      <c r="C3" s="6">
        <v>32</v>
      </c>
      <c r="D3" s="37"/>
    </row>
    <row r="4" spans="1:13" s="2" customFormat="1" x14ac:dyDescent="0.2">
      <c r="A4" s="2" t="s">
        <v>5</v>
      </c>
      <c r="B4" s="2" t="s">
        <v>6</v>
      </c>
      <c r="C4" s="6"/>
      <c r="D4" s="6">
        <v>5.5</v>
      </c>
    </row>
    <row r="6" spans="1:13" x14ac:dyDescent="0.2">
      <c r="A6" s="196" t="s">
        <v>7</v>
      </c>
      <c r="B6" s="196"/>
      <c r="C6" s="196"/>
      <c r="D6" s="196"/>
      <c r="G6" s="183" t="s">
        <v>8</v>
      </c>
      <c r="I6" s="4" t="s">
        <v>9</v>
      </c>
      <c r="M6" s="160" t="s">
        <v>10</v>
      </c>
    </row>
    <row r="7" spans="1:13" x14ac:dyDescent="0.2">
      <c r="A7" t="s">
        <v>11</v>
      </c>
      <c r="B7" t="s">
        <v>12</v>
      </c>
      <c r="D7" s="6">
        <v>22.035</v>
      </c>
      <c r="G7" t="s">
        <v>10</v>
      </c>
      <c r="I7" t="s">
        <v>13</v>
      </c>
      <c r="M7" s="160" t="s">
        <v>14</v>
      </c>
    </row>
    <row r="8" spans="1:13" x14ac:dyDescent="0.2">
      <c r="A8" t="s">
        <v>15</v>
      </c>
      <c r="B8" t="s">
        <v>12</v>
      </c>
      <c r="D8" s="6">
        <v>26.13</v>
      </c>
      <c r="I8" t="s">
        <v>16</v>
      </c>
    </row>
    <row r="9" spans="1:13" x14ac:dyDescent="0.2">
      <c r="A9" t="s">
        <v>17</v>
      </c>
      <c r="B9" t="s">
        <v>12</v>
      </c>
      <c r="D9" s="6">
        <v>27.885000000000002</v>
      </c>
      <c r="G9" s="183" t="s">
        <v>18</v>
      </c>
      <c r="I9" t="s">
        <v>19</v>
      </c>
    </row>
    <row r="10" spans="1:13" x14ac:dyDescent="0.2">
      <c r="A10" t="s">
        <v>20</v>
      </c>
      <c r="B10" t="s">
        <v>21</v>
      </c>
      <c r="D10" s="6">
        <v>14.6</v>
      </c>
      <c r="G10">
        <v>17.5</v>
      </c>
      <c r="I10" t="s">
        <v>22</v>
      </c>
    </row>
    <row r="11" spans="1:13" x14ac:dyDescent="0.2">
      <c r="A11" t="s">
        <v>23</v>
      </c>
      <c r="I11" t="s">
        <v>24</v>
      </c>
    </row>
    <row r="12" spans="1:13" x14ac:dyDescent="0.2">
      <c r="I12" t="s">
        <v>25</v>
      </c>
    </row>
    <row r="14" spans="1:13" x14ac:dyDescent="0.2">
      <c r="B14" t="s">
        <v>26</v>
      </c>
    </row>
    <row r="15" spans="1:13" x14ac:dyDescent="0.2">
      <c r="A15" s="196" t="s">
        <v>27</v>
      </c>
      <c r="B15" s="196"/>
      <c r="C15" s="196"/>
      <c r="D15" s="196"/>
    </row>
    <row r="16" spans="1:13" x14ac:dyDescent="0.2">
      <c r="A16" t="s">
        <v>28</v>
      </c>
      <c r="B16" t="s">
        <v>29</v>
      </c>
      <c r="C16" s="6">
        <v>700</v>
      </c>
      <c r="D16" s="6">
        <f t="shared" ref="D16:D26" si="0">(C16/32)</f>
        <v>21.875</v>
      </c>
      <c r="I16" s="4" t="s">
        <v>30</v>
      </c>
    </row>
    <row r="17" spans="1:9" x14ac:dyDescent="0.2">
      <c r="A17" t="s">
        <v>31</v>
      </c>
      <c r="B17" t="s">
        <v>29</v>
      </c>
      <c r="C17" s="6">
        <v>633</v>
      </c>
      <c r="D17" s="6">
        <f t="shared" si="0"/>
        <v>19.78125</v>
      </c>
      <c r="I17" t="s">
        <v>32</v>
      </c>
    </row>
    <row r="18" spans="1:9" x14ac:dyDescent="0.2">
      <c r="A18" t="s">
        <v>33</v>
      </c>
      <c r="B18" t="s">
        <v>29</v>
      </c>
      <c r="C18" s="6">
        <v>565</v>
      </c>
      <c r="D18" s="6">
        <f t="shared" si="0"/>
        <v>17.65625</v>
      </c>
    </row>
    <row r="19" spans="1:9" x14ac:dyDescent="0.2">
      <c r="A19" t="s">
        <v>34</v>
      </c>
      <c r="B19" t="s">
        <v>29</v>
      </c>
      <c r="C19" s="6">
        <v>306</v>
      </c>
      <c r="D19" s="6">
        <f t="shared" si="0"/>
        <v>9.5625</v>
      </c>
    </row>
    <row r="20" spans="1:9" x14ac:dyDescent="0.2">
      <c r="A20" t="s">
        <v>35</v>
      </c>
      <c r="B20" t="s">
        <v>29</v>
      </c>
      <c r="C20" s="6">
        <v>257</v>
      </c>
      <c r="D20" s="6">
        <f t="shared" si="0"/>
        <v>8.03125</v>
      </c>
      <c r="I20" s="4" t="s">
        <v>36</v>
      </c>
    </row>
    <row r="21" spans="1:9" x14ac:dyDescent="0.2">
      <c r="A21" t="s">
        <v>37</v>
      </c>
      <c r="B21" t="s">
        <v>29</v>
      </c>
      <c r="C21" s="6">
        <v>189</v>
      </c>
      <c r="D21" s="6">
        <f t="shared" si="0"/>
        <v>5.90625</v>
      </c>
      <c r="I21" t="s">
        <v>32</v>
      </c>
    </row>
    <row r="22" spans="1:9" x14ac:dyDescent="0.2">
      <c r="A22" t="s">
        <v>38</v>
      </c>
      <c r="B22" t="s">
        <v>29</v>
      </c>
      <c r="C22" s="6">
        <v>138</v>
      </c>
      <c r="D22" s="6">
        <f t="shared" si="0"/>
        <v>4.3125</v>
      </c>
      <c r="I22" t="s">
        <v>39</v>
      </c>
    </row>
    <row r="23" spans="1:9" x14ac:dyDescent="0.2">
      <c r="A23" t="s">
        <v>40</v>
      </c>
      <c r="B23" t="s">
        <v>29</v>
      </c>
      <c r="C23" s="6">
        <v>845</v>
      </c>
      <c r="D23" s="6">
        <f t="shared" si="0"/>
        <v>26.40625</v>
      </c>
    </row>
    <row r="24" spans="1:9" x14ac:dyDescent="0.2">
      <c r="A24" t="s">
        <v>41</v>
      </c>
      <c r="B24" t="s">
        <v>29</v>
      </c>
      <c r="C24" s="6">
        <v>778</v>
      </c>
      <c r="D24" s="6">
        <f t="shared" si="0"/>
        <v>24.3125</v>
      </c>
    </row>
    <row r="25" spans="1:9" x14ac:dyDescent="0.2">
      <c r="A25" t="s">
        <v>42</v>
      </c>
      <c r="B25" t="s">
        <v>29</v>
      </c>
      <c r="C25" s="6">
        <v>420</v>
      </c>
      <c r="D25" s="6">
        <f t="shared" si="0"/>
        <v>13.125</v>
      </c>
      <c r="I25" s="4" t="s">
        <v>43</v>
      </c>
    </row>
    <row r="26" spans="1:9" x14ac:dyDescent="0.2">
      <c r="A26" t="s">
        <v>44</v>
      </c>
      <c r="B26" t="s">
        <v>29</v>
      </c>
      <c r="C26" s="6">
        <v>325</v>
      </c>
      <c r="D26" s="6">
        <f t="shared" si="0"/>
        <v>10.15625</v>
      </c>
      <c r="I26" t="s">
        <v>45</v>
      </c>
    </row>
    <row r="29" spans="1:9" x14ac:dyDescent="0.2">
      <c r="I29" s="4" t="s">
        <v>46</v>
      </c>
    </row>
    <row r="30" spans="1:9" x14ac:dyDescent="0.2">
      <c r="I30" s="85">
        <v>1</v>
      </c>
    </row>
    <row r="31" spans="1:9" x14ac:dyDescent="0.2">
      <c r="I31" s="85">
        <v>0</v>
      </c>
    </row>
    <row r="32" spans="1:9" x14ac:dyDescent="0.2">
      <c r="A32" s="196" t="s">
        <v>27</v>
      </c>
      <c r="B32" s="196"/>
      <c r="C32" s="196"/>
      <c r="D32" s="196"/>
    </row>
    <row r="33" spans="1:7" x14ac:dyDescent="0.2">
      <c r="A33" t="s">
        <v>47</v>
      </c>
      <c r="C33" s="6">
        <v>350</v>
      </c>
    </row>
    <row r="34" spans="1:7" x14ac:dyDescent="0.2">
      <c r="A34" t="s">
        <v>48</v>
      </c>
      <c r="C34" s="6">
        <v>850</v>
      </c>
    </row>
    <row r="35" spans="1:7" x14ac:dyDescent="0.2">
      <c r="A35" t="s">
        <v>49</v>
      </c>
      <c r="C35" s="6">
        <v>600</v>
      </c>
    </row>
    <row r="40" spans="1:7" x14ac:dyDescent="0.2">
      <c r="A40" s="197" t="s">
        <v>50</v>
      </c>
      <c r="B40" s="198"/>
      <c r="C40" s="198"/>
      <c r="D40" s="198"/>
      <c r="E40" s="198"/>
      <c r="F40" s="198"/>
      <c r="G40" s="198"/>
    </row>
    <row r="42" spans="1:7" x14ac:dyDescent="0.2">
      <c r="A42" s="2" t="s">
        <v>51</v>
      </c>
      <c r="B42" s="2" t="s">
        <v>52</v>
      </c>
      <c r="C42" s="37" t="s">
        <v>53</v>
      </c>
      <c r="D42" s="37" t="s">
        <v>54</v>
      </c>
      <c r="E42" s="37" t="s">
        <v>55</v>
      </c>
      <c r="F42" s="93" t="s">
        <v>56</v>
      </c>
      <c r="G42" s="2" t="s">
        <v>57</v>
      </c>
    </row>
    <row r="43" spans="1:7" x14ac:dyDescent="0.2">
      <c r="A43" t="s">
        <v>58</v>
      </c>
      <c r="B43" t="s">
        <v>59</v>
      </c>
      <c r="C43" s="6" t="s">
        <v>60</v>
      </c>
      <c r="D43" s="6" t="s">
        <v>61</v>
      </c>
      <c r="E43" t="s">
        <v>62</v>
      </c>
      <c r="F43" s="85" t="s">
        <v>63</v>
      </c>
      <c r="G43" s="85" t="s">
        <v>64</v>
      </c>
    </row>
    <row r="44" spans="1:7" x14ac:dyDescent="0.2">
      <c r="A44" t="s">
        <v>65</v>
      </c>
      <c r="B44" t="s">
        <v>66</v>
      </c>
      <c r="C44" s="6" t="s">
        <v>67</v>
      </c>
      <c r="D44" s="6" t="s">
        <v>67</v>
      </c>
      <c r="E44" t="s">
        <v>68</v>
      </c>
      <c r="F44" s="85" t="s">
        <v>69</v>
      </c>
      <c r="G44" s="85" t="s">
        <v>70</v>
      </c>
    </row>
    <row r="45" spans="1:7" x14ac:dyDescent="0.2">
      <c r="B45" t="s">
        <v>71</v>
      </c>
      <c r="C45" s="6" t="s">
        <v>61</v>
      </c>
      <c r="D45" s="6" t="s">
        <v>72</v>
      </c>
      <c r="E45" t="s">
        <v>25</v>
      </c>
      <c r="F45" s="85" t="s">
        <v>73</v>
      </c>
      <c r="G45" s="85" t="s">
        <v>74</v>
      </c>
    </row>
    <row r="46" spans="1:7" x14ac:dyDescent="0.2">
      <c r="B46" t="s">
        <v>75</v>
      </c>
      <c r="C46" s="6" t="s">
        <v>72</v>
      </c>
      <c r="D46" s="6" t="s">
        <v>76</v>
      </c>
      <c r="F46" s="85" t="s">
        <v>77</v>
      </c>
      <c r="G46" s="85" t="s">
        <v>78</v>
      </c>
    </row>
    <row r="47" spans="1:7" x14ac:dyDescent="0.2">
      <c r="B47" t="s">
        <v>79</v>
      </c>
      <c r="C47" s="6" t="s">
        <v>80</v>
      </c>
      <c r="D47" s="6" t="s">
        <v>81</v>
      </c>
      <c r="F47" s="85" t="s">
        <v>82</v>
      </c>
      <c r="G47" s="85" t="s">
        <v>83</v>
      </c>
    </row>
    <row r="48" spans="1:7" x14ac:dyDescent="0.2">
      <c r="B48" t="s">
        <v>84</v>
      </c>
      <c r="C48" s="6" t="s">
        <v>85</v>
      </c>
      <c r="D48" s="6" t="s">
        <v>80</v>
      </c>
      <c r="F48" s="85" t="s">
        <v>86</v>
      </c>
      <c r="G48" s="85" t="s">
        <v>87</v>
      </c>
    </row>
    <row r="49" spans="1:7" x14ac:dyDescent="0.2">
      <c r="B49" t="s">
        <v>88</v>
      </c>
      <c r="C49" s="6" t="s">
        <v>89</v>
      </c>
      <c r="D49" s="6" t="s">
        <v>85</v>
      </c>
      <c r="F49" s="85" t="s">
        <v>90</v>
      </c>
      <c r="G49" s="85" t="s">
        <v>91</v>
      </c>
    </row>
    <row r="50" spans="1:7" x14ac:dyDescent="0.2">
      <c r="B50" t="s">
        <v>92</v>
      </c>
      <c r="C50" s="6" t="s">
        <v>93</v>
      </c>
      <c r="D50" s="6" t="s">
        <v>93</v>
      </c>
      <c r="F50" s="85" t="s">
        <v>94</v>
      </c>
      <c r="G50" s="85" t="s">
        <v>95</v>
      </c>
    </row>
    <row r="51" spans="1:7" x14ac:dyDescent="0.2">
      <c r="B51" t="s">
        <v>96</v>
      </c>
      <c r="F51" s="85" t="s">
        <v>97</v>
      </c>
      <c r="G51" s="85" t="s">
        <v>98</v>
      </c>
    </row>
    <row r="52" spans="1:7" x14ac:dyDescent="0.2">
      <c r="B52" t="s">
        <v>99</v>
      </c>
      <c r="F52" s="85" t="s">
        <v>100</v>
      </c>
      <c r="G52" s="85" t="s">
        <v>101</v>
      </c>
    </row>
    <row r="53" spans="1:7" x14ac:dyDescent="0.2">
      <c r="B53" t="s">
        <v>102</v>
      </c>
      <c r="F53" s="85" t="s">
        <v>103</v>
      </c>
      <c r="G53" s="85" t="s">
        <v>104</v>
      </c>
    </row>
    <row r="54" spans="1:7" x14ac:dyDescent="0.2">
      <c r="B54" t="s">
        <v>105</v>
      </c>
      <c r="F54" s="85"/>
      <c r="G54" s="85" t="s">
        <v>106</v>
      </c>
    </row>
    <row r="55" spans="1:7" x14ac:dyDescent="0.2">
      <c r="B55" t="s">
        <v>107</v>
      </c>
      <c r="F55" s="85"/>
      <c r="G55" s="85" t="s">
        <v>108</v>
      </c>
    </row>
    <row r="56" spans="1:7" x14ac:dyDescent="0.2">
      <c r="B56" t="s">
        <v>109</v>
      </c>
    </row>
    <row r="57" spans="1:7" x14ac:dyDescent="0.2">
      <c r="B57" t="s">
        <v>110</v>
      </c>
    </row>
    <row r="62" spans="1:7" x14ac:dyDescent="0.2">
      <c r="A62" s="199" t="s">
        <v>111</v>
      </c>
      <c r="B62" s="200"/>
      <c r="C62" s="200"/>
      <c r="D62" s="200"/>
      <c r="E62" s="200"/>
      <c r="F62" s="200"/>
      <c r="G62" s="200"/>
    </row>
    <row r="63" spans="1:7" x14ac:dyDescent="0.2">
      <c r="A63" s="21"/>
      <c r="B63" s="180"/>
      <c r="C63" s="181"/>
      <c r="D63" s="181"/>
      <c r="E63" s="180"/>
      <c r="F63" s="180"/>
      <c r="G63" s="184"/>
    </row>
    <row r="64" spans="1:7" x14ac:dyDescent="0.2">
      <c r="A64" s="182" t="s">
        <v>112</v>
      </c>
      <c r="B64" s="93" t="s">
        <v>52</v>
      </c>
      <c r="C64" s="93" t="s">
        <v>113</v>
      </c>
      <c r="D64" s="93" t="s">
        <v>56</v>
      </c>
      <c r="E64" s="93" t="s">
        <v>114</v>
      </c>
      <c r="F64" s="93" t="s">
        <v>115</v>
      </c>
      <c r="G64" s="185" t="s">
        <v>116</v>
      </c>
    </row>
    <row r="65" spans="1:11" x14ac:dyDescent="0.2">
      <c r="A65" s="23" t="s">
        <v>117</v>
      </c>
      <c r="B65" t="s">
        <v>13</v>
      </c>
      <c r="C65" s="65">
        <v>25</v>
      </c>
      <c r="D65" s="65" t="s">
        <v>82</v>
      </c>
      <c r="E65">
        <v>1</v>
      </c>
      <c r="F65" s="85" t="s">
        <v>91</v>
      </c>
      <c r="G65" s="191" t="s">
        <v>62</v>
      </c>
      <c r="I65" s="195" t="s">
        <v>118</v>
      </c>
      <c r="J65" s="195"/>
      <c r="K65" s="195"/>
    </row>
    <row r="66" spans="1:11" x14ac:dyDescent="0.2">
      <c r="A66" s="186" t="s">
        <v>119</v>
      </c>
      <c r="B66" t="s">
        <v>16</v>
      </c>
      <c r="C66" s="65">
        <v>250</v>
      </c>
      <c r="D66" s="65" t="s">
        <v>86</v>
      </c>
      <c r="E66">
        <v>2</v>
      </c>
      <c r="F66" s="85" t="s">
        <v>78</v>
      </c>
      <c r="G66" s="191" t="s">
        <v>68</v>
      </c>
      <c r="I66" s="195"/>
      <c r="J66" s="195"/>
      <c r="K66" s="195"/>
    </row>
    <row r="67" spans="1:11" x14ac:dyDescent="0.2">
      <c r="A67" s="186" t="s">
        <v>120</v>
      </c>
      <c r="B67" t="s">
        <v>19</v>
      </c>
      <c r="C67" s="65">
        <v>100</v>
      </c>
      <c r="D67" s="65" t="s">
        <v>82</v>
      </c>
      <c r="E67">
        <v>1</v>
      </c>
      <c r="F67" s="85" t="s">
        <v>91</v>
      </c>
      <c r="G67" s="191" t="s">
        <v>68</v>
      </c>
      <c r="I67" s="195"/>
      <c r="J67" s="195"/>
      <c r="K67" s="195"/>
    </row>
    <row r="68" spans="1:11" x14ac:dyDescent="0.2">
      <c r="A68" s="186" t="s">
        <v>121</v>
      </c>
      <c r="B68" t="s">
        <v>13</v>
      </c>
      <c r="C68" s="65">
        <v>100</v>
      </c>
      <c r="D68" s="65" t="s">
        <v>90</v>
      </c>
      <c r="E68">
        <v>100</v>
      </c>
      <c r="F68" s="85" t="s">
        <v>98</v>
      </c>
      <c r="G68" s="191" t="s">
        <v>68</v>
      </c>
      <c r="I68" s="195"/>
      <c r="J68" s="195"/>
      <c r="K68" s="195"/>
    </row>
    <row r="69" spans="1:11" x14ac:dyDescent="0.2">
      <c r="A69" s="186" t="s">
        <v>122</v>
      </c>
      <c r="B69" t="s">
        <v>16</v>
      </c>
      <c r="C69" s="65">
        <v>250</v>
      </c>
      <c r="D69" s="65" t="s">
        <v>86</v>
      </c>
      <c r="E69">
        <v>2</v>
      </c>
      <c r="F69" s="85" t="s">
        <v>78</v>
      </c>
      <c r="G69" s="191" t="s">
        <v>62</v>
      </c>
    </row>
    <row r="70" spans="1:11" x14ac:dyDescent="0.2">
      <c r="A70" s="186" t="s">
        <v>123</v>
      </c>
      <c r="B70" t="s">
        <v>13</v>
      </c>
      <c r="C70" s="65">
        <v>100</v>
      </c>
      <c r="D70" s="65" t="s">
        <v>90</v>
      </c>
      <c r="E70">
        <v>100</v>
      </c>
      <c r="F70" s="85" t="s">
        <v>98</v>
      </c>
      <c r="G70" s="191" t="s">
        <v>62</v>
      </c>
    </row>
    <row r="71" spans="1:11" x14ac:dyDescent="0.2">
      <c r="A71" s="23" t="s">
        <v>124</v>
      </c>
      <c r="B71" t="s">
        <v>13</v>
      </c>
      <c r="C71" s="65">
        <v>25</v>
      </c>
      <c r="D71" s="65" t="s">
        <v>82</v>
      </c>
      <c r="E71">
        <v>1</v>
      </c>
      <c r="F71" s="85" t="s">
        <v>91</v>
      </c>
      <c r="G71" s="191" t="s">
        <v>68</v>
      </c>
    </row>
    <row r="72" spans="1:11" x14ac:dyDescent="0.2">
      <c r="A72" s="186" t="s">
        <v>125</v>
      </c>
      <c r="B72" t="s">
        <v>19</v>
      </c>
      <c r="C72" s="65">
        <v>100</v>
      </c>
      <c r="D72" s="65" t="s">
        <v>82</v>
      </c>
      <c r="E72">
        <v>1</v>
      </c>
      <c r="F72" s="85" t="s">
        <v>91</v>
      </c>
      <c r="G72" s="191" t="s">
        <v>62</v>
      </c>
    </row>
    <row r="73" spans="1:11" x14ac:dyDescent="0.2">
      <c r="A73" s="187" t="s">
        <v>126</v>
      </c>
      <c r="B73" t="s">
        <v>25</v>
      </c>
      <c r="C73" s="65">
        <v>250</v>
      </c>
      <c r="D73" s="65" t="s">
        <v>86</v>
      </c>
      <c r="E73">
        <v>2</v>
      </c>
      <c r="F73" s="85" t="s">
        <v>78</v>
      </c>
      <c r="G73" s="191" t="s">
        <v>25</v>
      </c>
    </row>
    <row r="74" spans="1:11" x14ac:dyDescent="0.2">
      <c r="A74" s="186" t="s">
        <v>127</v>
      </c>
      <c r="B74" t="s">
        <v>25</v>
      </c>
      <c r="C74" s="65">
        <v>100</v>
      </c>
      <c r="D74" s="65" t="s">
        <v>90</v>
      </c>
      <c r="E74">
        <v>100</v>
      </c>
      <c r="F74" s="85" t="s">
        <v>98</v>
      </c>
      <c r="G74" s="191" t="s">
        <v>25</v>
      </c>
    </row>
    <row r="75" spans="1:11" x14ac:dyDescent="0.2">
      <c r="A75" s="23" t="s">
        <v>128</v>
      </c>
      <c r="B75" t="s">
        <v>25</v>
      </c>
      <c r="C75" s="65">
        <v>25</v>
      </c>
      <c r="D75" s="65" t="s">
        <v>82</v>
      </c>
      <c r="E75">
        <v>1</v>
      </c>
      <c r="F75" s="85" t="s">
        <v>91</v>
      </c>
      <c r="G75" s="191" t="s">
        <v>25</v>
      </c>
    </row>
    <row r="76" spans="1:11" x14ac:dyDescent="0.2">
      <c r="A76" s="186"/>
      <c r="C76" s="65"/>
      <c r="D76" s="65"/>
      <c r="E76" s="85"/>
      <c r="F76" s="85"/>
      <c r="G76" s="191"/>
    </row>
    <row r="77" spans="1:11" x14ac:dyDescent="0.2">
      <c r="A77" s="186"/>
      <c r="C77" s="65"/>
      <c r="D77" s="65"/>
      <c r="E77" s="85"/>
      <c r="F77" s="85"/>
      <c r="G77" s="191"/>
    </row>
    <row r="78" spans="1:11" x14ac:dyDescent="0.2">
      <c r="A78" s="186"/>
      <c r="C78" s="65"/>
      <c r="D78" s="65"/>
      <c r="E78" s="85"/>
      <c r="F78" s="85"/>
      <c r="G78" s="191"/>
    </row>
    <row r="79" spans="1:11" x14ac:dyDescent="0.2">
      <c r="A79" s="186"/>
      <c r="C79" s="65"/>
      <c r="D79" s="65"/>
      <c r="E79" s="85"/>
      <c r="F79" s="85"/>
      <c r="G79" s="191"/>
    </row>
    <row r="80" spans="1:11" x14ac:dyDescent="0.2">
      <c r="A80" s="186"/>
      <c r="C80" s="65"/>
      <c r="D80" s="65"/>
      <c r="E80" s="85"/>
      <c r="F80" s="85"/>
      <c r="G80" s="191"/>
    </row>
    <row r="81" spans="1:7" x14ac:dyDescent="0.2">
      <c r="A81" s="186"/>
      <c r="C81" s="65"/>
      <c r="D81" s="65"/>
      <c r="E81" s="85"/>
      <c r="F81" s="85"/>
      <c r="G81" s="191"/>
    </row>
    <row r="82" spans="1:7" x14ac:dyDescent="0.2">
      <c r="A82" s="186"/>
      <c r="C82" s="65"/>
      <c r="D82" s="65"/>
      <c r="E82" s="85"/>
      <c r="F82" s="85"/>
      <c r="G82" s="191"/>
    </row>
    <row r="83" spans="1:7" x14ac:dyDescent="0.2">
      <c r="A83" s="186"/>
      <c r="C83" s="65"/>
      <c r="D83" s="65"/>
      <c r="E83" s="85"/>
      <c r="F83" s="85"/>
      <c r="G83" s="191"/>
    </row>
    <row r="84" spans="1:7" x14ac:dyDescent="0.2">
      <c r="A84" s="186"/>
      <c r="C84" s="65"/>
      <c r="D84" s="65"/>
      <c r="E84" s="85"/>
      <c r="F84" s="85"/>
      <c r="G84" s="191"/>
    </row>
    <row r="85" spans="1:7" x14ac:dyDescent="0.2">
      <c r="A85" s="188"/>
      <c r="B85" s="189"/>
      <c r="C85" s="190"/>
      <c r="D85" s="190"/>
      <c r="E85" s="192"/>
      <c r="F85" s="192"/>
      <c r="G85" s="193"/>
    </row>
  </sheetData>
  <mergeCells count="6">
    <mergeCell ref="I65:K68"/>
    <mergeCell ref="A6:D6"/>
    <mergeCell ref="A15:D15"/>
    <mergeCell ref="A32:D32"/>
    <mergeCell ref="A40:G40"/>
    <mergeCell ref="A62:G62"/>
  </mergeCells>
  <dataValidations count="5">
    <dataValidation type="list" allowBlank="1" showInputMessage="1" showErrorMessage="1" sqref="G7" xr:uid="{00000000-0002-0000-0000-000000000000}">
      <formula1>$M$6:$M$7</formula1>
    </dataValidation>
    <dataValidation type="list" allowBlank="1" showInputMessage="1" showErrorMessage="1" sqref="B65:B85" xr:uid="{00000000-0002-0000-0000-000001000000}">
      <formula1>$I$7:$I$12</formula1>
    </dataValidation>
    <dataValidation type="list" allowBlank="1" showInputMessage="1" showErrorMessage="1" sqref="D65:D85" xr:uid="{00000000-0002-0000-0000-000002000000}">
      <formula1>$F$43:$F$53</formula1>
    </dataValidation>
    <dataValidation type="list" allowBlank="1" showErrorMessage="1" sqref="F65:F85" xr:uid="{00000000-0002-0000-0000-000003000000}">
      <formula1>$G$43:$G$55</formula1>
    </dataValidation>
    <dataValidation type="list" allowBlank="1" showInputMessage="1" showErrorMessage="1" sqref="G65:G85" xr:uid="{00000000-0002-0000-0000-000004000000}">
      <formula1>$E$43:$E$45</formula1>
    </dataValidation>
  </dataValidations>
  <pageMargins left="0.75" right="0.75" top="1" bottom="1" header="0.51180599999999998" footer="0.51180599999999998"/>
  <pageSetup paperSize="9" fitToWidth="0"/>
  <extLs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2388.6454773505952</v>
      </c>
      <c r="O2" s="1">
        <f>IF('Material Costs'!G7="Nacional",((N2-D177)/0.8)+(D177/0.83),IF('Material Costs'!G7="Extranjero",(((N2-D177)/0.85)+(D177/0.85))/'Material Costs'!G10,0))</f>
        <v>2969.9935936761954</v>
      </c>
      <c r="P2" s="95">
        <f>IF('Material Costs'!G7="Nacional",(O2-N2)/O2,IF('Material Costs'!G7="Extranjero",((O2*'Material Costs'!G10)-N2)/('Material Costs'!G10*O2),0))</f>
        <v>0.19574052872148445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228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1644.2281591161618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ng'!$C$9</f>
        <v>Popplar 4/4</v>
      </c>
      <c r="J50" s="32" t="str">
        <f>'mueble ng'!$C$10</f>
        <v>Popplar 6/4</v>
      </c>
      <c r="Q50" s="32" t="str">
        <f>'mueble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ng'!$C$13</f>
        <v>19 mm Maple/ Okume MDF</v>
      </c>
      <c r="J101" s="32" t="str">
        <f>'mueble ng'!$C$14</f>
        <v>16 mm Maple/ Okume MDF</v>
      </c>
      <c r="Q101" s="32" t="str">
        <f>'mueble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ng'!$C$16</f>
        <v xml:space="preserve">Okume 12 mm </v>
      </c>
      <c r="J117" s="32" t="str">
        <f>'mueble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E135+E134*B134+E133*B133+E132</f>
        <v>625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119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Precio Final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123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117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Materiales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>
        <v>1</v>
      </c>
      <c r="C135" s="134" t="s">
        <v>120</v>
      </c>
      <c r="D135" s="135" t="str">
        <f>VLOOKUP(C135,'Material Costs'!$A$64:$C$85,2,0)</f>
        <v>Cubiertas</v>
      </c>
      <c r="E135" s="144">
        <f>VLOOKUP(C135,'Material Costs'!$A$64:$C$85,3,0)</f>
        <v>100</v>
      </c>
      <c r="F135" s="85" t="str">
        <f>VLOOKUP(C135,'Material Costs'!$A$64:$G$85,7,0)</f>
        <v>A Precio Final</v>
      </c>
      <c r="G135" s="65" t="str">
        <f>VLOOKUP(C135,'Material Costs'!$A$64:$D$85,4,0)</f>
        <v>pza</v>
      </c>
      <c r="H135" s="5">
        <f>VLOOKUP(C135,'Material Costs'!$A$64:$E$85,5,0)</f>
        <v>1</v>
      </c>
      <c r="I135" s="161" t="str">
        <f>VLOOKUP(C135,'Material Costs'!$A$64:$F$85,6,0)</f>
        <v>Pieza</v>
      </c>
      <c r="J135" s="159">
        <f t="shared" si="20"/>
        <v>100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350</v>
      </c>
    </row>
    <row r="178" spans="3:4" hidden="1" x14ac:dyDescent="0.2">
      <c r="C178" t="s">
        <v>216</v>
      </c>
      <c r="D178">
        <f>SUMIF(F132:F152,"a materiales",J132:J152)</f>
        <v>275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9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9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9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9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9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9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9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9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9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9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9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9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81"/>
  <sheetViews>
    <sheetView zoomScale="80" workbookViewId="0">
      <selection activeCell="N19" sqref="N19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1075.5649987500001</v>
      </c>
      <c r="N2" s="94">
        <v>1613.8884355355699</v>
      </c>
      <c r="O2" s="1">
        <f>IF('Material Costs'!G7="Nacional",((N2-D177)/0.8)+(D177/0.83),IF('Material Costs'!G7="Extranjero",(((N2-D177)/0.85)+(D177/0.85))/'Material Costs'!G10,0))</f>
        <v>2017.3605444194623</v>
      </c>
      <c r="P2" s="95">
        <f>IF('Material Costs'!G7="Nacional",(O2-N2)/O2,IF('Material Costs'!G7="Extranjero",((O2*'Material Costs'!G10)-N2)/('Material Costs'!G10*O2),0))</f>
        <v>0.19999999999999996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203.2</v>
      </c>
      <c r="F4" s="10"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229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230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2.7777777777777776E-2</v>
      </c>
      <c r="E10" s="6">
        <f>D10/$M$5</f>
        <v>5.0505050505050497E-2</v>
      </c>
      <c r="F10" s="47">
        <f>VLOOKUP(C10,LISTADOMADERAS,4,0)</f>
        <v>26.13</v>
      </c>
      <c r="G10" s="1">
        <f t="shared" si="0"/>
        <v>1.3196969696969694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2.7777777777777776E-2</v>
      </c>
      <c r="E11" s="6">
        <f>D11/$M$5</f>
        <v>5.0505050505050497E-2</v>
      </c>
      <c r="F11" s="47">
        <f>VLOOKUP(C11,LISTADOMADERAS,4,0)</f>
        <v>27.885000000000002</v>
      </c>
      <c r="G11" s="1">
        <f t="shared" si="0"/>
        <v>1.4083333333333332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0.50505050505050497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 t="s">
        <v>231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0.50505050505050497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>
        <v>5</v>
      </c>
      <c r="K17" s="79">
        <v>120</v>
      </c>
      <c r="L17" s="79">
        <v>100</v>
      </c>
      <c r="M17" s="79">
        <v>70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>
        <v>5</v>
      </c>
      <c r="K18" s="79">
        <v>100</v>
      </c>
      <c r="L18" s="79">
        <v>80</v>
      </c>
      <c r="M18" s="79">
        <v>70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977.78636250000011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97.778636250000019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1075.5649987500001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11</v>
      </c>
      <c r="K47" s="65">
        <f>B98+B114+B126+I98+I114+I126+P114</f>
        <v>5</v>
      </c>
      <c r="L47" s="65">
        <f>J47+K47</f>
        <v>16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cajas'!$C$9</f>
        <v>Popplar 4/4</v>
      </c>
      <c r="J50" s="32" t="str">
        <f>'mueble cajas'!$C$10</f>
        <v>Popplar 6/4</v>
      </c>
      <c r="Q50" s="32" t="str">
        <f>'mueble cajas'!$C$11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6.9444444444444441E-3</v>
      </c>
      <c r="I52" s="91">
        <v>2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1.3888888888888888E-2</v>
      </c>
      <c r="P52" s="35">
        <v>4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2.7777777777777776E-2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5"/>
        <v>1.3888888888888888E-2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4</v>
      </c>
      <c r="J65" s="85"/>
      <c r="K65" s="85"/>
      <c r="L65" s="85"/>
      <c r="M65" s="85"/>
      <c r="N65" s="70">
        <f>SUM(N52:N64)</f>
        <v>2.7777777777777776E-2</v>
      </c>
      <c r="P65" s="85">
        <f>SUM(P52:P64)</f>
        <v>4</v>
      </c>
      <c r="Q65" s="85"/>
      <c r="R65" s="85"/>
      <c r="S65" s="85"/>
      <c r="T65" s="85"/>
      <c r="U65" s="70">
        <f>SUM(U52:U64)</f>
        <v>2.7777777777777776E-2</v>
      </c>
    </row>
    <row r="68" spans="2:21" x14ac:dyDescent="0.2">
      <c r="C68" s="32" t="str">
        <f>'mueble cajas'!$C$12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2</v>
      </c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2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8">((D91*E91)/144)*B91</f>
        <v>0</v>
      </c>
      <c r="I91" s="91">
        <v>2</v>
      </c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cajas'!$C$13</f>
        <v>19 mm Maple/ Okume MDF</v>
      </c>
      <c r="J101" s="32" t="str">
        <f>'mueble cajas'!$C$14</f>
        <v>16 mm Maple/ Okume MDF</v>
      </c>
      <c r="Q101" s="32" t="str">
        <f>'mueble cajas'!$C$15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2</v>
      </c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2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cajas'!$C$16</f>
        <v xml:space="preserve">Okume 12 mm </v>
      </c>
      <c r="J117" s="32" t="str">
        <f>'mueble cajas'!$C$17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16</v>
      </c>
      <c r="F162" s="221">
        <f>L47</f>
        <v>16</v>
      </c>
      <c r="G162" s="221">
        <f>L47</f>
        <v>16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1</v>
      </c>
      <c r="D165" s="85" t="str">
        <f t="shared" si="20"/>
        <v>si</v>
      </c>
      <c r="E165" s="221"/>
      <c r="F165" s="221"/>
      <c r="G165" s="221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4.8318452380952337</v>
      </c>
      <c r="R165" s="174">
        <f t="shared" si="28"/>
        <v>4.8318452380952337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16</v>
      </c>
      <c r="F168" s="152">
        <f>IF(J29="x",F162,0)</f>
        <v>16</v>
      </c>
      <c r="G168" s="152">
        <f>IF(K29="x",G162,0)</f>
        <v>16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9.6179138321995516</v>
      </c>
      <c r="M168" s="176">
        <f>F168*M160</f>
        <v>15.014739229024944</v>
      </c>
      <c r="N168" s="176">
        <f>G168*N160</f>
        <v>17.212018140589599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98.30895691609976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A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A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A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A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A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A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A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A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A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A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A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A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2267.86814467673</v>
      </c>
      <c r="O2" s="1">
        <f>IF('Material Costs'!G7="Nacional",((N2-D177)/0.8)+(D177/0.83),IF('Material Costs'!G7="Extranjero",(((N2-D177)/0.85)+(D177/0.85))/'Material Costs'!G10,0))</f>
        <v>2825.7990362675991</v>
      </c>
      <c r="P2" s="95">
        <f>IF('Material Costs'!G7="Nacional",(O2-N2)/O2,IF('Material Costs'!G7="Extranjero",((O2*'Material Costs'!G10)-N2)/('Material Costs'!G10*O2),0))</f>
        <v>0.19744181536978692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254</v>
      </c>
      <c r="E4" s="10">
        <f>E3*2.54</f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232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1277.8085215909091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completo'!$C$9</f>
        <v>Popplar 4/4</v>
      </c>
      <c r="J50" s="32" t="str">
        <f>'mueble completo'!$C$10</f>
        <v>Popplar 6/4</v>
      </c>
      <c r="Q50" s="32" t="str">
        <f>'mueble completo'!$C$11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completo'!$C$12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completo'!$C$13</f>
        <v>19 mm Maple/ Okume MDF</v>
      </c>
      <c r="J101" s="32" t="str">
        <f>'mueble completo'!$C$14</f>
        <v>16 mm Maple/ Okume MDF</v>
      </c>
      <c r="Q101" s="32" t="str">
        <f>'mueble completo'!$C$15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completo'!$C$16</f>
        <v xml:space="preserve">Okume 12 mm </v>
      </c>
      <c r="J117" s="32" t="str">
        <f>'mueble completo'!$C$17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E133*B133+E132*B132</f>
        <v>300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2</v>
      </c>
      <c r="C132" s="131" t="s">
        <v>120</v>
      </c>
      <c r="D132" s="132" t="str">
        <f>VLOOKUP(C132,'Material Costs'!$A$64:$C$85,2,0)</f>
        <v>Cubiertas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200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117</v>
      </c>
      <c r="D133" s="135" t="str">
        <f>VLOOKUP(C133,'Material Costs'!$A$64:$C$85,2,0)</f>
        <v>Maquila</v>
      </c>
      <c r="E133" s="144">
        <f>VLOOKUP(C133,'Material Costs'!$A$64:$C$85,3,0)</f>
        <v>25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si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11.421272675736967</v>
      </c>
      <c r="M168" s="176">
        <f>F168*M160</f>
        <v>17.83000283446712</v>
      </c>
      <c r="N168" s="176">
        <f>G168*N160</f>
        <v>20.439271541950149</v>
      </c>
      <c r="O168" s="176">
        <f>IF(L29="x",SUM(O162:O167),0)</f>
        <v>30.79985119047625</v>
      </c>
      <c r="P168" s="176">
        <f>IF(M29="x",SUM(P162:P167),0)</f>
        <v>49.962797619047507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169.10795776643988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200</v>
      </c>
    </row>
    <row r="178" spans="3:4" hidden="1" x14ac:dyDescent="0.2">
      <c r="C178" t="s">
        <v>216</v>
      </c>
      <c r="D178">
        <f>SUMIF(F132:F152,"a materiales",J132:J152)</f>
        <v>100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B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B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B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B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B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B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B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B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B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B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B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B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1869.8052012243493</v>
      </c>
      <c r="O2" s="1">
        <f>IF('Material Costs'!G7="Nacional",((N2-D177)/0.8)+(D177/0.83),IF('Material Costs'!G7="Extranjero",(((N2-D177)/0.85)+(D177/0.85))/'Material Costs'!G10,0))</f>
        <v>2328.220356952123</v>
      </c>
      <c r="P2" s="95">
        <f>IF('Material Costs'!G7="Nacional",(O2-N2)/O2,IF('Material Costs'!G7="Extranjero",((O2*'Material Costs'!G10)-N2)/('Material Costs'!G10*O2),0))</f>
        <v>0.19689508957300147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235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39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39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39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39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1277.8085215909091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pintar'!$C$9</f>
        <v>Popplar 4/4</v>
      </c>
      <c r="J50" s="32" t="str">
        <f>'mueble sin pintar'!$C$10</f>
        <v>Popplar 6/4</v>
      </c>
      <c r="Q50" s="32" t="str">
        <f>'mueble sin pintar'!$C$11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sin pintar'!$C$12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pintar'!$C$13</f>
        <v>19 mm Maple/ Okume MDF</v>
      </c>
      <c r="J101" s="32" t="str">
        <f>'mueble sin pintar'!$C$14</f>
        <v>16 mm Maple/ Okume MDF</v>
      </c>
      <c r="Q101" s="32" t="str">
        <f>'mueble sin pintar'!$C$15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pintar'!$C$16</f>
        <v xml:space="preserve">Okume 12 mm </v>
      </c>
      <c r="J117" s="32" t="str">
        <f>'mueble sin pintar'!$C$17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E133*B133+E132*B132</f>
        <v>300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2</v>
      </c>
      <c r="C132" s="131" t="s">
        <v>120</v>
      </c>
      <c r="D132" s="132" t="str">
        <f>VLOOKUP(C132,'Material Costs'!$A$64:$C$85,2,0)</f>
        <v>Cubiertas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200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117</v>
      </c>
      <c r="D133" s="135" t="str">
        <f>VLOOKUP(C133,'Material Costs'!$A$64:$C$85,2,0)</f>
        <v>Maquila</v>
      </c>
      <c r="E133" s="144">
        <f>VLOOKUP(C133,'Material Costs'!$A$64:$C$85,3,0)</f>
        <v>25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no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no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no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no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no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no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11.421272675736967</v>
      </c>
      <c r="M168" s="176">
        <f>F168*M160</f>
        <v>17.83000283446712</v>
      </c>
      <c r="N168" s="176">
        <f>G168*N160</f>
        <v>20.439271541950149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88.345308956916114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200</v>
      </c>
    </row>
    <row r="178" spans="3:4" hidden="1" x14ac:dyDescent="0.2">
      <c r="C178" t="s">
        <v>216</v>
      </c>
      <c r="D178">
        <f>SUMIF(F132:F152,"a materiales",J132:J152)</f>
        <v>100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C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C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C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C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C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C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C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C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C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C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C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C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1075.58937375</v>
      </c>
      <c r="N2" s="94">
        <v>1155.6188424375</v>
      </c>
      <c r="O2" s="1">
        <v>1444.5235530468799</v>
      </c>
      <c r="P2" s="95">
        <f>IF('Material Costs'!G7="Nacional",(O2-N2)/O2,IF('Material Costs'!G7="Extranjero",((O2*'Material Costs'!G10)-N2)/('Material Costs'!G10*O2),0))</f>
        <v>0.2000000000000027</v>
      </c>
    </row>
    <row r="3" spans="2:24" ht="15" x14ac:dyDescent="0.25">
      <c r="C3" s="7" t="s">
        <v>135</v>
      </c>
      <c r="D3" s="8">
        <v>100</v>
      </c>
      <c r="E3" s="8">
        <v>80</v>
      </c>
      <c r="F3" s="40">
        <v>60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v>203.2</v>
      </c>
      <c r="F4" s="10">
        <f>F3*2.54</f>
        <v>152.4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236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6.9444444444444441E-3</v>
      </c>
      <c r="E9" s="6">
        <f>D9/$M$5</f>
        <v>1.2626262626262624E-2</v>
      </c>
      <c r="F9" s="46">
        <f>VLOOKUP(C9,LISTADOMADERAS,4,0)</f>
        <v>22.035</v>
      </c>
      <c r="G9" s="1">
        <f t="shared" ref="G9:G40" si="0">E9*F9</f>
        <v>0.27821969696969695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/>
      <c r="L29" s="81"/>
      <c r="M29" s="81"/>
      <c r="N29" s="81"/>
      <c r="O29" s="81"/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39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39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185</v>
      </c>
      <c r="K37" s="84">
        <v>1</v>
      </c>
      <c r="L37" s="85" t="s">
        <v>39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187</v>
      </c>
      <c r="K38" s="84">
        <v>0</v>
      </c>
      <c r="L38" s="85" t="s">
        <v>39</v>
      </c>
      <c r="N38" s="5"/>
    </row>
    <row r="39" spans="2:14" x14ac:dyDescent="0.2">
      <c r="B39" s="6"/>
      <c r="C39" s="23" t="s">
        <v>188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977.80852159090921</v>
      </c>
      <c r="H42" s="6">
        <f>G42+I128</f>
        <v>1002.8085215909092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97.780852159090927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1075.58937375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deptos'!$C$9</f>
        <v>Popplar 4/4</v>
      </c>
      <c r="J50" s="32" t="str">
        <f>'mueble sin deptos'!$C$10</f>
        <v>Popplar 6/4</v>
      </c>
      <c r="Q50" s="32" t="str">
        <f>'mueble sin deptos'!$C$11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sin deptos'!$C$12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deptos'!$C$13</f>
        <v>19 mm Maple/ Okume MDF</v>
      </c>
      <c r="J101" s="32" t="str">
        <f>'mueble sin deptos'!$C$14</f>
        <v>16 mm Maple/ Okume MDF</v>
      </c>
      <c r="Q101" s="32" t="str">
        <f>'mueble sin deptos'!$C$15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deptos'!$C$16</f>
        <v xml:space="preserve">Okume 12 mm </v>
      </c>
      <c r="J117" s="32" t="str">
        <f>'mueble sin deptos'!$C$17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194">
        <f>E132</f>
        <v>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20">B132*E132</f>
        <v>25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no</v>
      </c>
      <c r="E162" s="221">
        <f>L47</f>
        <v>19</v>
      </c>
      <c r="F162" s="221">
        <f>L47</f>
        <v>19</v>
      </c>
      <c r="G162" s="221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no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no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no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no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no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0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0</v>
      </c>
      <c r="K168" s="152">
        <f>IF(O29="x",SUM(K162:K167),0)</f>
        <v>0</v>
      </c>
      <c r="L168" s="169">
        <f>E168*L160</f>
        <v>0</v>
      </c>
      <c r="M168" s="176">
        <f>F168*M160</f>
        <v>0</v>
      </c>
      <c r="N168" s="176">
        <f>G168*N160</f>
        <v>0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0</v>
      </c>
      <c r="R168" s="176">
        <f>IF(O29="x",SUM(R162:R167),0)</f>
        <v>0</v>
      </c>
      <c r="S168" s="94">
        <f>SUM(L168:R168)</f>
        <v>0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D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D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D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D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D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D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D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D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D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D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D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D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1694.3166223931403</v>
      </c>
      <c r="O2" s="1">
        <f>IF('Material Costs'!G7="Nacional",((N2-D177)/0.8)+(D177/0.83),IF('Material Costs'!G7="Extranjero",(((N2-D177)/0.85)+(D177/0.85))/'Material Costs'!G10,0))</f>
        <v>2112.2481876299794</v>
      </c>
      <c r="P2" s="95">
        <f>IF('Material Costs'!G7="Nacional",(O2-N2)/O2,IF('Material Costs'!G7="Extranjero",((O2*'Material Costs'!G10)-N2)/('Material Costs'!G10*O2),0))</f>
        <v>0.19786101258572922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/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/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39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>
        <f>G42+I128</f>
        <v>1089.9199512626262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F'!$C$9</f>
        <v>Popplar 4/4</v>
      </c>
      <c r="J50" s="32" t="str">
        <f>'parte ng F'!$C$10</f>
        <v>Popplar 6/4</v>
      </c>
      <c r="Q50" s="32" t="str">
        <f>'parte ng F'!$C$11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 F'!$C$12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F'!$C$13</f>
        <v>19 mm Maple/ Okume MDF</v>
      </c>
      <c r="J101" s="32" t="str">
        <f>'parte ng F'!$C$14</f>
        <v>16 mm Maple/ Okume MDF</v>
      </c>
      <c r="Q101" s="32" t="str">
        <f>'parte ng F'!$C$15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F'!$C$16</f>
        <v xml:space="preserve">Okume 12 mm </v>
      </c>
      <c r="J117" s="32" t="str">
        <f>'parte ng F'!$C$17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124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Precio Final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120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no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no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1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4.8318452380952337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2.5</v>
      </c>
      <c r="K168" s="152">
        <f>IF(O29="x",SUM(K162:K167),0)</f>
        <v>1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24.159226190476168</v>
      </c>
      <c r="R168" s="176">
        <f>IF(O29="x",SUM(R162:R167),0)</f>
        <v>9.6636904761904674</v>
      </c>
      <c r="S168" s="94">
        <f>SUM(L168:R168)</f>
        <v>92.280895691609942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125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E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E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E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E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E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E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E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E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E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E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E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E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1883.6069985836161</v>
      </c>
      <c r="O2" s="1">
        <f>IF('Material Costs'!G7="Nacional",((N2-D177)/0.8)+(D177/0.83),IF('Material Costs'!G7="Extranjero",(((N2-D177)/0.85)+(D177/0.85))/'Material Costs'!G10,0))</f>
        <v>2354.5087482295198</v>
      </c>
      <c r="P2" s="95">
        <f>IF('Material Costs'!G7="Nacional",(O2-N2)/O2,IF('Material Costs'!G7="Extranjero",((O2*'Material Costs'!G10)-N2)/('Material Costs'!G10*O2),0))</f>
        <v>0.19999999999999987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27" t="s">
        <v>239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>
        <f>G42+I128</f>
        <v>1089.9199512626262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M'!$C$9</f>
        <v>Popplar 4/4</v>
      </c>
      <c r="J50" s="32" t="str">
        <f>'parte ng M'!$C$10</f>
        <v>Popplar 6/4</v>
      </c>
      <c r="Q50" s="32" t="str">
        <f>'parte ng M'!$C$11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 M'!$C$12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M'!$C$13</f>
        <v>19 mm Maple/ Okume MDF</v>
      </c>
      <c r="J101" s="32" t="str">
        <f>'parte ng M'!$C$14</f>
        <v>16 mm Maple/ Okume MDF</v>
      </c>
      <c r="Q101" s="32" t="str">
        <f>'parte ng M'!$C$15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M'!$C$16</f>
        <v xml:space="preserve">Okume 12 mm </v>
      </c>
      <c r="J117" s="32" t="str">
        <f>'parte ng M'!$C$17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125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no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si</v>
      </c>
      <c r="E163" s="221"/>
      <c r="F163" s="221"/>
      <c r="G163" s="221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2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129.41780045351467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125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F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F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F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F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F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F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F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F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F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F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F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F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181"/>
  <sheetViews>
    <sheetView zoomScale="80" workbookViewId="0">
      <selection activeCell="H43" sqref="H43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1122.5115305833333</v>
      </c>
      <c r="N2" s="94">
        <v>1491.14702148325</v>
      </c>
      <c r="O2" s="1">
        <v>1863.9337768540602</v>
      </c>
      <c r="P2" s="95">
        <f>IF('Material Costs'!G7="Nacional",(O2-N2)/O2,IF('Material Costs'!G7="Extranjero",((O2*'Material Costs'!G10)-N2)/('Material Costs'!G10*O2),0))</f>
        <v>0.19999999999999901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237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238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239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1020.4650278030304</v>
      </c>
      <c r="H42" s="6">
        <f>'parte ng M'!G42+'parte ng F'!G42</f>
        <v>1929.8399025252525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102.04650278030304</v>
      </c>
      <c r="H43" s="6">
        <f>H42+'parte ng M'!I128+'parte ng F'!I128</f>
        <v>2179.8399025252525</v>
      </c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1122.5115305833333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ng'!$C$9</f>
        <v>Popplar 4/4</v>
      </c>
      <c r="J50" s="32" t="str">
        <f>'item con partes ng'!$C$10</f>
        <v>Popplar 6/4</v>
      </c>
      <c r="Q50" s="32" t="str">
        <f>'item con partes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'item con partes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ng'!$C$13</f>
        <v>19 mm Maple/ Okume MDF</v>
      </c>
      <c r="J101" s="32" t="str">
        <f>'item con partes ng'!$C$14</f>
        <v>16 mm Maple/ Okume MDF</v>
      </c>
      <c r="Q101" s="32" t="str">
        <f>'item con partes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ng'!$C$16</f>
        <v xml:space="preserve">Okume 12 mm </v>
      </c>
      <c r="J117" s="32" t="str">
        <f>'item con partes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0</v>
      </c>
      <c r="D164" s="85" t="str">
        <f t="shared" si="21"/>
        <v>si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183</v>
      </c>
      <c r="C165" s="85">
        <f t="shared" si="21"/>
        <v>1</v>
      </c>
      <c r="D165" s="85" t="str">
        <f t="shared" si="21"/>
        <v>si</v>
      </c>
      <c r="E165" s="221"/>
      <c r="F165" s="221"/>
      <c r="G165" s="221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4.8318452380952337</v>
      </c>
      <c r="R165" s="174">
        <f t="shared" si="29"/>
        <v>4.8318452380952337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63.40486819727888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10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10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10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10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10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10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10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10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10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10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10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10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81"/>
  <sheetViews>
    <sheetView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1749.8954773505952</v>
      </c>
      <c r="O2" s="1">
        <f>IF('Material Costs'!G7="Nacional",((N2-D177)/0.8)+(D177/0.83),IF('Material Costs'!G7="Extranjero",(((N2-D177)/0.85)+(D177/0.85))/'Material Costs'!G10,0))</f>
        <v>2187.3693466882437</v>
      </c>
      <c r="P2" s="95">
        <f>IF('Material Costs'!G7="Nacional",(O2-N2)/O2,IF('Material Costs'!G7="Extranjero",((O2*'Material Costs'!G10)-N2)/('Material Costs'!G10*O2),0))</f>
        <v>0.19999999999999987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240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241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C'!$C$9</f>
        <v>Popplar 4/4</v>
      </c>
      <c r="J50" s="32" t="str">
        <f>'mueble ng C'!$C$10</f>
        <v>Popplar 6/4</v>
      </c>
      <c r="Q50" s="32" t="str">
        <f>'mueble ng C'!$C$11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C'!$C$12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C'!$C$13</f>
        <v>19 mm Maple/ Okume MDF</v>
      </c>
      <c r="J101" s="32" t="str">
        <f>'mueble ng C'!$C$14</f>
        <v>16 mm Maple/ Okume MDF</v>
      </c>
      <c r="Q101" s="32" t="str">
        <f>'mueble ng C'!$C$15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>(((((L105*2)+(K105*2))*I105)*2.54)/100)</f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v>0</v>
      </c>
      <c r="I106" s="91"/>
      <c r="J106" s="35"/>
      <c r="K106" s="35"/>
      <c r="L106" s="68"/>
      <c r="M106" s="70">
        <f t="shared" si="12"/>
        <v>0</v>
      </c>
      <c r="N106" s="85"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ref="G107:G113" si="15"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ref="N107:N113" si="16">(((((L107*2)+(K107*2))*I107)*2.54)/100)</f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5"/>
        <v>0</v>
      </c>
      <c r="I108" s="91"/>
      <c r="J108" s="35"/>
      <c r="K108" s="35"/>
      <c r="L108" s="68"/>
      <c r="M108" s="70">
        <f t="shared" si="12"/>
        <v>0</v>
      </c>
      <c r="N108" s="85">
        <f t="shared" si="16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5"/>
        <v>0</v>
      </c>
      <c r="I109" s="91"/>
      <c r="J109" s="35"/>
      <c r="K109" s="35"/>
      <c r="L109" s="68"/>
      <c r="M109" s="70">
        <f t="shared" si="12"/>
        <v>0</v>
      </c>
      <c r="N109" s="85">
        <f t="shared" si="16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5"/>
        <v>0</v>
      </c>
      <c r="I110" s="91"/>
      <c r="J110" s="35"/>
      <c r="K110" s="35"/>
      <c r="L110" s="68"/>
      <c r="M110" s="70">
        <f t="shared" si="12"/>
        <v>0</v>
      </c>
      <c r="N110" s="85">
        <f t="shared" si="16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5"/>
        <v>0</v>
      </c>
      <c r="I111" s="91"/>
      <c r="J111" s="35"/>
      <c r="K111" s="35"/>
      <c r="L111" s="68"/>
      <c r="M111" s="70">
        <f t="shared" si="12"/>
        <v>0</v>
      </c>
      <c r="N111" s="85">
        <f t="shared" si="16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5"/>
        <v>0</v>
      </c>
      <c r="I112" s="91"/>
      <c r="J112" s="35"/>
      <c r="K112" s="35"/>
      <c r="L112" s="68"/>
      <c r="M112" s="70">
        <f t="shared" si="12"/>
        <v>0</v>
      </c>
      <c r="N112" s="85">
        <f t="shared" si="16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5"/>
        <v>0</v>
      </c>
      <c r="I113" s="92"/>
      <c r="J113" s="36"/>
      <c r="K113" s="36"/>
      <c r="L113" s="71"/>
      <c r="M113" s="70">
        <f t="shared" si="12"/>
        <v>0</v>
      </c>
      <c r="N113" s="85">
        <f t="shared" si="16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C'!$C$16</f>
        <v xml:space="preserve">Okume 12 mm </v>
      </c>
      <c r="J117" s="32" t="str">
        <f>'mueble ng C'!$C$17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126</v>
      </c>
      <c r="D132" s="132" t="str">
        <f>VLOOKUP(C132,'Material Costs'!$A$64:$C$85,2,0)</f>
        <v>Cliente proveerá</v>
      </c>
      <c r="E132" s="140">
        <f>VLOOKUP(C132,'Material Costs'!$A$64:$C$85,3,0)</f>
        <v>250</v>
      </c>
      <c r="F132" s="141" t="str">
        <f>VLOOKUP(C132,'Material Costs'!$A$64:$G$85,7,0)</f>
        <v>Cliente proveerá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127</v>
      </c>
      <c r="D133" s="135" t="str">
        <f>VLOOKUP(C133,'Material Costs'!$A$64:$C$85,2,0)</f>
        <v>Cliente proveerá</v>
      </c>
      <c r="E133" s="144">
        <f>VLOOKUP(C133,'Material Costs'!$A$64:$C$85,3,0)</f>
        <v>100</v>
      </c>
      <c r="F133" s="85" t="str">
        <f>VLOOKUP(C133,'Material Costs'!$A$64:$G$85,7,0)</f>
        <v>Cliente proveerá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128</v>
      </c>
      <c r="D134" s="135" t="str">
        <f>VLOOKUP(C134,'Material Costs'!$A$65:$C$85,2,0)</f>
        <v>Cliente proveerá</v>
      </c>
      <c r="E134" s="144">
        <f>VLOOKUP(C134,'Material Costs'!$A$64:$C$85,3,0)</f>
        <v>25</v>
      </c>
      <c r="F134" s="85" t="str">
        <f>VLOOKUP(C134,'Material Costs'!$A$64:$G$85,7,0)</f>
        <v>Cliente proveerá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11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11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11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11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11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11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11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11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11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11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11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11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72FC-E550-4902-BC04-91E447B6ACE9}">
  <dimension ref="C2:J16"/>
  <sheetViews>
    <sheetView tabSelected="1" workbookViewId="0">
      <selection activeCell="J16" sqref="J16"/>
    </sheetView>
  </sheetViews>
  <sheetFormatPr baseColWidth="10" defaultRowHeight="12.75" x14ac:dyDescent="0.2"/>
  <sheetData>
    <row r="2" spans="3:10" x14ac:dyDescent="0.2">
      <c r="C2" t="s">
        <v>243</v>
      </c>
    </row>
    <row r="7" spans="3:10" x14ac:dyDescent="0.2">
      <c r="C7" t="s">
        <v>242</v>
      </c>
    </row>
    <row r="16" spans="3:10" x14ac:dyDescent="0.2">
      <c r="J16" t="s">
        <v>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1"/>
  <sheetViews>
    <sheetView topLeftCell="A22" zoomScale="80" workbookViewId="0">
      <selection activeCell="G43" sqref="G43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v>1372.5933427729601</v>
      </c>
      <c r="O2" s="1">
        <f>IF('Material Costs'!G7="Nacional",((N2-D177)/0.8)+(D177/0.83),IF('Material Costs'!G7="Extranjero",(((N2-D177)/0.85)+(D177/0.85))/'Material Costs'!G10,0))</f>
        <v>1715.7416784662</v>
      </c>
      <c r="P2" s="95">
        <f>IF('Material Costs'!G7="Nacional",(O2-N2)/O2,IF('Material Costs'!G7="Extranjero",((O2*'Material Costs'!G10)-N2)/('Material Costs'!G10*O2),0))</f>
        <v>0.19999999999999996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>VLOOKUP(C16,LISTADOTABLEROSS,4,0)</f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>
        <f>(G46/1.1)-G39-G40</f>
        <v>880.15271515151494</v>
      </c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10</v>
      </c>
      <c r="K47" s="65">
        <f>B98+B114+B126+I98+I114+I126+P114</f>
        <v>2</v>
      </c>
      <c r="L47" s="65">
        <f>J47+K47</f>
        <v>12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sola'!$C$9</f>
        <v>Popplar 4/4</v>
      </c>
      <c r="J50" s="32" t="str">
        <f>'parte sola'!$C$10</f>
        <v>Popplar 6/4</v>
      </c>
      <c r="Q50" s="32" t="str">
        <f>'parte sola'!$C$11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sola'!$C$12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2</v>
      </c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2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sola'!$C$13</f>
        <v>19 mm Maple/ Okume MDF</v>
      </c>
      <c r="J101" s="32" t="str">
        <f>'parte sola'!$C$14</f>
        <v>16 mm Maple/ Okume MDF</v>
      </c>
      <c r="Q101" s="32" t="str">
        <f>'parte sola'!$C$15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ref="N106:N113" si="15">(((((L106*2)+(K106*2))*I106)*2.54)/100)</f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5"/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5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5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5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5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5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5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sola'!$C$16</f>
        <v xml:space="preserve">Okume 12 mm </v>
      </c>
      <c r="J117" s="32" t="str">
        <f>'parte sola'!$C$17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12</v>
      </c>
      <c r="F162" s="221">
        <f>L47</f>
        <v>12</v>
      </c>
      <c r="G162" s="221">
        <f>L47</f>
        <v>12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12</v>
      </c>
      <c r="F168" s="152">
        <f>IF(J29="x",F162,0)</f>
        <v>12</v>
      </c>
      <c r="G168" s="152">
        <f>IF(K29="x",G162,0)</f>
        <v>12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0.5</v>
      </c>
      <c r="K168" s="152">
        <f>IF(O29="x",SUM(K162:K167),0)</f>
        <v>0</v>
      </c>
      <c r="L168" s="169">
        <f>E168*L160</f>
        <v>7.2134353741496637</v>
      </c>
      <c r="M168" s="176">
        <f>F168*M160</f>
        <v>11.261054421768709</v>
      </c>
      <c r="N168" s="176">
        <f>G168*N160</f>
        <v>12.909013605442199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4.8318452380952337</v>
      </c>
      <c r="R168" s="176">
        <f>IF(O29="x",SUM(R162:R167),0)</f>
        <v>0</v>
      </c>
      <c r="S168" s="94">
        <f>SUM(L168:R168)</f>
        <v>52.367878401360549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1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1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1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1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1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1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1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1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1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1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1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1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1"/>
  <sheetViews>
    <sheetView topLeftCell="A85" zoomScale="80" workbookViewId="0">
      <selection activeCell="L128" sqref="L128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1061.4119463888887</v>
      </c>
      <c r="N2" s="94">
        <f>((D178+G46)*1.05)+(S168*1.22)+(S168*1.22*3.04)+D177</f>
        <v>1910.5891896550449</v>
      </c>
      <c r="O2" s="1">
        <f>IF('Material Costs'!G7="Nacional",((N2-D177)/0.8)+(D177/0.83),IF('Material Costs'!G7="Extranjero",(((N2-D177)/0.85)+(D177/0.85))/'Material Costs'!G10,0))</f>
        <v>2383.7184147796497</v>
      </c>
      <c r="P2" s="95">
        <f>IF('Material Costs'!G7="Nacional",(O2-N2)/O2,IF('Material Costs'!G7="Extranjero",((O2*'Material Costs'!G10)-N2)/('Material Costs'!G10*O2),0))</f>
        <v>0.19848368926089818</v>
      </c>
    </row>
    <row r="3" spans="2:24" ht="15" x14ac:dyDescent="0.25">
      <c r="C3" s="7" t="s">
        <v>135</v>
      </c>
      <c r="D3" s="8">
        <v>100</v>
      </c>
      <c r="E3" s="8">
        <v>60</v>
      </c>
      <c r="F3" s="40">
        <v>80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>VLOOKUP(C13,LISTADOTABLEROSS,4,0)</f>
        <v>21.875</v>
      </c>
      <c r="G13" s="1">
        <f t="shared" si="0"/>
        <v>0</v>
      </c>
      <c r="H13" s="48">
        <f t="shared" ref="H13:H19" si="2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>VLOOKUP(C14,LISTADOTABLEROSS,4,0)</f>
        <v>19.78125</v>
      </c>
      <c r="G14" s="1">
        <f t="shared" si="0"/>
        <v>0</v>
      </c>
      <c r="H14" s="49">
        <f t="shared" si="2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>VLOOKUP(C15,LISTADOTABLEROSS,4,0)</f>
        <v>17.65625</v>
      </c>
      <c r="G15" s="1">
        <f t="shared" si="0"/>
        <v>0</v>
      </c>
      <c r="H15" s="49">
        <f t="shared" si="2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v>13.125</v>
      </c>
      <c r="G16" s="1">
        <f t="shared" si="0"/>
        <v>0</v>
      </c>
      <c r="H16" s="49">
        <f t="shared" si="2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>VLOOKUP(C17,LISTADOTABLEROSS,4,0)</f>
        <v>10.15625</v>
      </c>
      <c r="G17" s="1">
        <f t="shared" si="0"/>
        <v>0</v>
      </c>
      <c r="H17" s="49">
        <f t="shared" si="2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>VLOOKUP(C18,LISTADOTABLEROSS,4,0)</f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>VLOOKUP(C19,LISTADOTABLEROSS,4,0)</f>
        <v>8.03125</v>
      </c>
      <c r="G19" s="1">
        <f t="shared" si="0"/>
        <v>0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964.91995126262623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96.491995126262623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1061.4119463888887</v>
      </c>
      <c r="H46" s="6">
        <f>G46-K128</f>
        <v>936.41194638888874</v>
      </c>
      <c r="J46" s="216"/>
      <c r="K46" s="216"/>
      <c r="L46" s="218"/>
      <c r="M46" s="6"/>
    </row>
    <row r="47" spans="2:14" x14ac:dyDescent="0.2">
      <c r="E47" s="220"/>
      <c r="F47" s="220"/>
      <c r="G47" s="6"/>
      <c r="H47">
        <f>(H46/1.1)-G39-G40</f>
        <v>766.51635151515131</v>
      </c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ng'!$C$9</f>
        <v>Popplar 4/4</v>
      </c>
      <c r="J50" s="32" t="str">
        <f>'parte ng'!$C$10</f>
        <v>Popplar 6/4</v>
      </c>
      <c r="Q50" s="32" t="str">
        <f>'parte ng'!$C$11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ng'!$C$13</f>
        <v>19 mm Maple/ Okume MDF</v>
      </c>
      <c r="J101" s="32" t="str">
        <f>'parte ng'!$C$14</f>
        <v>16 mm Maple/ Okume MDF</v>
      </c>
      <c r="Q101" s="32" t="str">
        <f>'parte ng'!$C$15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ng'!$C$16</f>
        <v xml:space="preserve">Okume 12 mm </v>
      </c>
      <c r="J117" s="32" t="str">
        <f>'parte ng'!$C$17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K128" s="6">
        <v>125</v>
      </c>
    </row>
    <row r="129" spans="1:24" x14ac:dyDescent="0.2">
      <c r="E129">
        <f>E132+E133</f>
        <v>125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117</v>
      </c>
      <c r="D132" s="132" t="str">
        <f>VLOOKUP(C132,'Material Costs'!$A$64:$C$85,2,0)</f>
        <v>Maquila</v>
      </c>
      <c r="E132" s="140">
        <f>VLOOKUP(C132,'Material Costs'!$A$64:$C$85,3,0)</f>
        <v>25</v>
      </c>
      <c r="F132" s="141" t="str">
        <f>VLOOKUP(C132,'Material Costs'!$A$64:$G$85,7,0)</f>
        <v>A Materiales</v>
      </c>
      <c r="G132" s="142" t="str">
        <f>VLOOKUP(C132,'Material Costs'!$A$64:$D$85,4,0)</f>
        <v>pza</v>
      </c>
      <c r="H132" s="143">
        <f>VLOOKUP(C132,'Material Costs'!$A$64:$E$85,5,0)</f>
        <v>1</v>
      </c>
      <c r="I132" s="158" t="str">
        <f>VLOOKUP(C132,'Material Costs'!$A$64:$F$85,6,0)</f>
        <v>Pieza</v>
      </c>
      <c r="J132" s="159">
        <f t="shared" ref="J132:J152" si="19">B132*E132</f>
        <v>25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120</v>
      </c>
      <c r="D133" s="135" t="str">
        <f>VLOOKUP(C133,'Material Costs'!$A$64:$C$85,2,0)</f>
        <v>Cubiertas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pza</v>
      </c>
      <c r="H133" s="5">
        <f>VLOOKUP(C133,'Material Costs'!$A$64:$E$85,5,0)</f>
        <v>1</v>
      </c>
      <c r="I133" s="161" t="str">
        <f>VLOOKUP(C133,'Material Costs'!$A$64:$F$85,6,0)</f>
        <v>Pieza</v>
      </c>
      <c r="J133" s="159">
        <f t="shared" si="19"/>
        <v>100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1</v>
      </c>
      <c r="D162" s="85" t="str">
        <f t="shared" si="20"/>
        <v>si</v>
      </c>
      <c r="E162" s="221">
        <f>L47</f>
        <v>10</v>
      </c>
      <c r="F162" s="221">
        <f>L47</f>
        <v>10</v>
      </c>
      <c r="G162" s="221">
        <f>L47</f>
        <v>10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1</v>
      </c>
      <c r="D163" s="85" t="str">
        <f t="shared" si="20"/>
        <v>si</v>
      </c>
      <c r="E163" s="221"/>
      <c r="F163" s="221"/>
      <c r="G163" s="221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1</v>
      </c>
      <c r="D164" s="85" t="str">
        <f t="shared" si="20"/>
        <v>si</v>
      </c>
      <c r="E164" s="221"/>
      <c r="F164" s="221"/>
      <c r="G164" s="221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183</v>
      </c>
      <c r="C165" s="85">
        <f t="shared" si="20"/>
        <v>0</v>
      </c>
      <c r="D165" s="85" t="str">
        <f t="shared" si="20"/>
        <v>si</v>
      </c>
      <c r="E165" s="221"/>
      <c r="F165" s="221"/>
      <c r="G165" s="221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185</v>
      </c>
      <c r="C166" s="85">
        <f t="shared" si="20"/>
        <v>0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187</v>
      </c>
      <c r="C167" s="85">
        <f t="shared" si="20"/>
        <v>0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1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30.79985119047625</v>
      </c>
      <c r="P168" s="176">
        <f>IF(M29="x",SUM(P162:P167),0)</f>
        <v>49.962797619047507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135.90663973922898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100</v>
      </c>
    </row>
    <row r="178" spans="3:4" hidden="1" x14ac:dyDescent="0.2">
      <c r="C178" t="s">
        <v>216</v>
      </c>
      <c r="D178">
        <f>SUMIF(F132:F152,"a materiales",J132:J152)</f>
        <v>25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2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2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2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2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2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2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2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2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2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2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2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2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1"/>
  <sheetViews>
    <sheetView topLeftCell="A19"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975.98028875</v>
      </c>
      <c r="N2" s="94">
        <v>1291.7606849051901</v>
      </c>
      <c r="O2" s="1">
        <f>IF('Material Costs'!G7="Nacional",((N2-D177)/0.8)+(D177/0.83),IF('Material Costs'!G7="Extranjero",(((N2-D177)/0.85)+(D177/0.85))/'Material Costs'!G10,0))</f>
        <v>1614.7008561314876</v>
      </c>
      <c r="P2" s="95">
        <f>IF('Material Costs'!G7="Nacional",(O2-N2)/O2,IF('Material Costs'!G7="Extranjero",((O2*'Material Costs'!G10)-N2)/('Material Costs'!G10*O2),0))</f>
        <v>0.19999999999999998</v>
      </c>
    </row>
    <row r="3" spans="2:24" ht="15" x14ac:dyDescent="0.25">
      <c r="C3" s="7" t="s">
        <v>135</v>
      </c>
      <c r="D3" s="8">
        <v>70</v>
      </c>
      <c r="E3" s="8">
        <v>30</v>
      </c>
      <c r="F3" s="40">
        <v>50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v>177.8</v>
      </c>
      <c r="E4" s="10">
        <f>E3*2.54</f>
        <v>76.2</v>
      </c>
      <c r="F4" s="10">
        <f>F3*2.54</f>
        <v>127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2.7777777777777776E-2</v>
      </c>
      <c r="E9" s="6">
        <f>D9/$M$5</f>
        <v>5.0505050505050497E-2</v>
      </c>
      <c r="F9" s="46">
        <f>VLOOKUP(C9,LISTADOMADERAS,4,0)</f>
        <v>22.035</v>
      </c>
      <c r="G9" s="1">
        <f t="shared" ref="G9:G40" si="0">E9*F9</f>
        <v>1.1128787878787878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0.25252525252525249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>
        <v>2</v>
      </c>
      <c r="K18" s="79">
        <v>80</v>
      </c>
      <c r="L18" s="79">
        <v>35</v>
      </c>
      <c r="M18" s="79">
        <v>20</v>
      </c>
      <c r="N18" s="79">
        <v>4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5.2324000000000002</v>
      </c>
      <c r="F37" s="57">
        <v>5.5</v>
      </c>
      <c r="G37" s="58">
        <f t="shared" si="0"/>
        <v>28.778200000000002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7.1874999999999994E-2</v>
      </c>
      <c r="F40" s="63">
        <f>'Material Costs'!$D$4</f>
        <v>5.5</v>
      </c>
      <c r="G40" s="64">
        <f t="shared" si="0"/>
        <v>0.39531249999999996</v>
      </c>
      <c r="H40" s="65">
        <f>G40/55</f>
        <v>7.1874999999999994E-3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887.25480795454541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88.725480795454544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14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975.98028875</v>
      </c>
      <c r="H46" s="6">
        <f>(G46/1.1)-G39-G40</f>
        <v>834.53549545454541</v>
      </c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9</v>
      </c>
      <c r="K47" s="65">
        <f>B98+B114+B126+I98+I114+I126+P114</f>
        <v>0</v>
      </c>
      <c r="L47" s="65">
        <f>J47+K47</f>
        <v>9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cajas'!$C$9</f>
        <v>Popplar 4/4</v>
      </c>
      <c r="J50" s="32" t="str">
        <f>'parte cajas'!$C$10</f>
        <v>Popplar 6/4</v>
      </c>
      <c r="Q50" s="32" t="str">
        <f>'parte cajas'!$C$11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4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2.7777777777777776E-2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4</v>
      </c>
      <c r="C65" s="85"/>
      <c r="D65" s="85"/>
      <c r="E65" s="85"/>
      <c r="F65" s="85"/>
      <c r="G65" s="70">
        <f>SUM(G52:G64)</f>
        <v>2.7777777777777776E-2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cajas'!$C$12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cajas'!$C$13</f>
        <v>19 mm Maple/ Okume MDF</v>
      </c>
      <c r="J101" s="32" t="str">
        <f>'parte cajas'!$C$14</f>
        <v>16 mm Maple/ Okume MDF</v>
      </c>
      <c r="Q101" s="32" t="str">
        <f>'parte cajas'!$C$15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>(((((S104*2)+(R104*2))*P104)*2.54)/100)</f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>(((((S105*2)+(R105*2))*P105)*2.54)/100)</f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ref="U107:U113" si="16">(((((S107*2)+(R107*2))*P107)*2.54)/100)</f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cajas'!$C$16</f>
        <v xml:space="preserve">Okume 12 mm </v>
      </c>
      <c r="J117" s="32" t="str">
        <f>'parte cajas'!$C$17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9</v>
      </c>
      <c r="F162" s="221">
        <f>L47</f>
        <v>9</v>
      </c>
      <c r="G162" s="221">
        <f>L47</f>
        <v>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0</v>
      </c>
      <c r="D164" s="85" t="str">
        <f t="shared" si="21"/>
        <v>si</v>
      </c>
      <c r="E164" s="221"/>
      <c r="F164" s="221"/>
      <c r="G164" s="221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183</v>
      </c>
      <c r="C165" s="85">
        <f t="shared" si="21"/>
        <v>1</v>
      </c>
      <c r="D165" s="85" t="str">
        <f t="shared" si="21"/>
        <v>si</v>
      </c>
      <c r="E165" s="221"/>
      <c r="F165" s="221"/>
      <c r="G165" s="221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4.8318452380952337</v>
      </c>
      <c r="R165" s="174">
        <f t="shared" si="29"/>
        <v>4.8318452380952337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9</v>
      </c>
      <c r="F168" s="152">
        <f>IF(J29="x",F162,0)</f>
        <v>9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5.4100765306122476</v>
      </c>
      <c r="M168" s="176">
        <f>F168*M160</f>
        <v>8.4457908163265305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54.167623299319693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3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3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3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3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3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3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3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3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3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3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3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3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1"/>
  <sheetViews>
    <sheetView topLeftCell="A25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/>
      <c r="M2" s="1">
        <f>G46</f>
        <v>978.10643458333323</v>
      </c>
      <c r="N2" s="94">
        <f>((D178+G46)*1.05)+(S168*1.22)+(S168*1.22*3.04)+D177</f>
        <v>1721.5038617546768</v>
      </c>
      <c r="O2" s="1">
        <f>IF('Material Costs'!G7="Nacional",((N2-D177)/0.8)+(D177/0.83),IF('Material Costs'!G7="Extranjero",(((N2-D177)/0.85)+(D177/0.85))/'Material Costs'!G10,0))</f>
        <v>2136.0665741812977</v>
      </c>
      <c r="P2" s="95">
        <f>IF('Material Costs'!G7="Nacional",(O2-N2)/O2,IF('Material Costs'!G7="Extranjero",((O2*'Material Costs'!G10)-N2)/('Material Costs'!G10*O2),0))</f>
        <v>0.19407761791577713</v>
      </c>
    </row>
    <row r="3" spans="2:24" ht="15" x14ac:dyDescent="0.25">
      <c r="C3" s="7" t="s">
        <v>135</v>
      </c>
      <c r="D3" s="8">
        <v>70</v>
      </c>
      <c r="E3" s="8">
        <v>30</v>
      </c>
      <c r="F3" s="40">
        <v>50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177.8</v>
      </c>
      <c r="E4" s="10">
        <f>E3*2.54</f>
        <v>76.2</v>
      </c>
      <c r="F4" s="10">
        <f>F3*2.54</f>
        <v>127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07"/>
      <c r="K8" s="207"/>
      <c r="L8" s="207"/>
      <c r="M8" s="207"/>
      <c r="N8" s="207"/>
      <c r="O8" s="207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07"/>
      <c r="K9" s="207"/>
      <c r="L9" s="207"/>
      <c r="M9" s="207"/>
      <c r="N9" s="207"/>
      <c r="O9" s="207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07"/>
      <c r="K10" s="207"/>
      <c r="L10" s="207"/>
      <c r="M10" s="207"/>
      <c r="N10" s="207"/>
      <c r="O10" s="207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07"/>
      <c r="K11" s="207"/>
      <c r="L11" s="207"/>
      <c r="M11" s="207"/>
      <c r="N11" s="207"/>
      <c r="O11" s="207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09"/>
      <c r="K13" s="209"/>
      <c r="L13" s="209"/>
      <c r="M13" s="209"/>
      <c r="N13" s="209"/>
      <c r="O13" s="20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09"/>
      <c r="K14" s="209"/>
      <c r="L14" s="209"/>
      <c r="M14" s="209"/>
      <c r="N14" s="209"/>
      <c r="O14" s="209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5.2324000000000002</v>
      </c>
      <c r="F37" s="57">
        <v>5.5</v>
      </c>
      <c r="G37" s="58">
        <f t="shared" si="0"/>
        <v>28.778200000000002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187</v>
      </c>
      <c r="K38" s="84">
        <v>0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889.18766780303019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88.918766780303031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978.10643458333323</v>
      </c>
      <c r="H46" s="6">
        <f>G46-J128</f>
        <v>628.10643458333323</v>
      </c>
      <c r="J46" s="216"/>
      <c r="K46" s="216"/>
      <c r="L46" s="218"/>
      <c r="M46" s="6"/>
    </row>
    <row r="47" spans="2:14" x14ac:dyDescent="0.2">
      <c r="E47" s="220"/>
      <c r="F47" s="220"/>
      <c r="G47" s="6"/>
      <c r="H47">
        <f>(H46/1.1)-G40-G39</f>
        <v>518.02299545454537</v>
      </c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todo'!$C$9</f>
        <v>Popplar 4/4</v>
      </c>
      <c r="J50" s="32" t="str">
        <f>'parte todo'!$C$10</f>
        <v>Popplar 6/4</v>
      </c>
      <c r="Q50" s="32" t="str">
        <f>'parte todo'!$C$11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todo'!$C$12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todo'!$C$13</f>
        <v>19 mm Maple/ Okume MDF</v>
      </c>
      <c r="J101" s="32" t="str">
        <f>'parte todo'!$C$14</f>
        <v>16 mm Maple/ Okume MDF</v>
      </c>
      <c r="Q101" s="32" t="str">
        <f>'parte todo'!$C$15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todo'!$C$16</f>
        <v xml:space="preserve">Okume 12 mm </v>
      </c>
      <c r="J117" s="32" t="str">
        <f>'parte todo'!$C$17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v>350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121</v>
      </c>
      <c r="D132" s="132" t="str">
        <f>VLOOKUP(C132,'Material Costs'!$A$64:$C$85,2,0)</f>
        <v>Maquila</v>
      </c>
      <c r="E132" s="140">
        <f>VLOOKUP(C132,'Material Costs'!$A$64:$C$85,3,0)</f>
        <v>100</v>
      </c>
      <c r="F132" s="141" t="str">
        <f>VLOOKUP(C132,'Material Costs'!$A$64:$G$85,7,0)</f>
        <v>A Precio Final</v>
      </c>
      <c r="G132" s="142" t="str">
        <f>VLOOKUP(C132,'Material Costs'!$A$64:$D$85,4,0)</f>
        <v>mt</v>
      </c>
      <c r="H132" s="143">
        <f>VLOOKUP(C132,'Material Costs'!$A$64:$E$85,5,0)</f>
        <v>100</v>
      </c>
      <c r="I132" s="158" t="str">
        <f>VLOOKUP(C132,'Material Costs'!$A$64:$F$85,6,0)</f>
        <v>Rollo</v>
      </c>
      <c r="J132" s="159">
        <f t="shared" ref="J132:J152" si="20">B132*E132</f>
        <v>100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119</v>
      </c>
      <c r="D133" s="135" t="str">
        <f>VLOOKUP(C133,'Material Costs'!$A$64:$C$85,2,0)</f>
        <v>Material Electrico</v>
      </c>
      <c r="E133" s="144">
        <f>VLOOKUP(C133,'Material Costs'!$A$64:$C$85,3,0)</f>
        <v>250</v>
      </c>
      <c r="F133" s="85" t="str">
        <f>VLOOKUP(C133,'Material Costs'!$A$64:$G$85,7,0)</f>
        <v>A Precio Final</v>
      </c>
      <c r="G133" s="65" t="str">
        <f>VLOOKUP(C133,'Material Costs'!$A$64:$D$85,4,0)</f>
        <v>juego</v>
      </c>
      <c r="H133" s="5">
        <f>VLOOKUP(C133,'Material Costs'!$A$64:$E$85,5,0)</f>
        <v>2</v>
      </c>
      <c r="I133" s="161" t="str">
        <f>VLOOKUP(C133,'Material Costs'!$A$64:$F$85,6,0)</f>
        <v>Juego</v>
      </c>
      <c r="J133" s="159">
        <f t="shared" si="20"/>
        <v>250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0</v>
      </c>
      <c r="D163" s="85" t="str">
        <f t="shared" si="21"/>
        <v>si</v>
      </c>
      <c r="E163" s="221"/>
      <c r="F163" s="221"/>
      <c r="G163" s="221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0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0.5</v>
      </c>
      <c r="K168" s="152">
        <f>IF(O29="x",SUM(K162:K167),0)</f>
        <v>1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4.8318452380952337</v>
      </c>
      <c r="R168" s="176">
        <f>IF(O29="x",SUM(R162:R167),0)</f>
        <v>9.6636904761904674</v>
      </c>
      <c r="S168" s="94">
        <f>SUM(L168:R168)</f>
        <v>69.893707482993165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350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4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4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4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4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4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4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4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4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4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4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4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4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81"/>
  <sheetViews>
    <sheetView topLeftCell="A16" zoomScale="80" workbookViewId="0">
      <selection activeCell="H43" sqref="H43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0</v>
      </c>
      <c r="N2" s="94">
        <v>1491.14702148325</v>
      </c>
      <c r="O2" s="1">
        <v>1863.9337768540602</v>
      </c>
      <c r="P2" s="95">
        <f>IF('Material Costs'!G7="Nacional",(O2-N2)/O2,IF('Material Costs'!G7="Extranjero",((O2*'Material Costs'!G10)-N2)/('Material Costs'!G10*O2),0))</f>
        <v>0.19999999999999901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5</v>
      </c>
      <c r="C7" s="203" t="s">
        <v>140</v>
      </c>
      <c r="D7" s="203"/>
      <c r="E7" s="204" t="s">
        <v>141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217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6.9444444444444448E-2</v>
      </c>
      <c r="E9" s="6">
        <f>D9/$M$5</f>
        <v>0.12626262626262627</v>
      </c>
      <c r="F9" s="46">
        <f>VLOOKUP(C9,LISTADOMADERAS,4,0)</f>
        <v>22.035</v>
      </c>
      <c r="G9" s="1">
        <f t="shared" ref="G9:G40" si="0">E9*F9</f>
        <v>2.7821969696969697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0</v>
      </c>
      <c r="E10" s="6">
        <f>D10/$M$5</f>
        <v>0</v>
      </c>
      <c r="F10" s="47">
        <f>VLOOKUP(C10,LISTADOMADERAS,4,0)</f>
        <v>26.13</v>
      </c>
      <c r="G10" s="1">
        <f t="shared" si="0"/>
        <v>0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218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/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0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0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1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0.11979166666666666</v>
      </c>
      <c r="F40" s="63">
        <f>'Material Costs'!$D$4</f>
        <v>5.5</v>
      </c>
      <c r="G40" s="64">
        <f t="shared" si="0"/>
        <v>0.65885416666666663</v>
      </c>
      <c r="H40" s="65">
        <f>G40/55</f>
        <v>1.1979166666666666E-2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v>0</v>
      </c>
      <c r="H42" s="6">
        <f>'parte todo'!G42+'parte cajas'!G42+'parte ng'!G42+'parte sola'!G42</f>
        <v>3706.2823782828282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0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0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de todo tipo'!$C$9</f>
        <v>Popplar 4/4</v>
      </c>
      <c r="J50" s="32" t="str">
        <f>'item con partes de todo tipo'!$C$10</f>
        <v>Popplar 6/4</v>
      </c>
      <c r="Q50" s="32" t="str">
        <f>'item con partes de todo tipo'!$C$11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'item con partes de todo tipo'!$C$12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de todo tipo'!$C$13</f>
        <v>19 mm Maple/ Okume MDF</v>
      </c>
      <c r="J101" s="32" t="str">
        <f>'item con partes de todo tipo'!$C$14</f>
        <v>16 mm Maple/ Okume MDF</v>
      </c>
      <c r="Q101" s="32" t="str">
        <f>'item con partes de todo tipo'!$C$15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>(((((E109*2)+(D109*2))*B109)*2.54)/100)</f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>(((((E110*2)+(D110*2))*B110)*2.54)/100)</f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>(((((E111*2)+(D111*2))*B111)*2.54)/100)</f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>(((((E112*2)+(D112*2))*B112)*2.54)/100)</f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>(((((E113*2)+(D113*2))*B113)*2.54)/100)</f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de todo tipo'!$C$16</f>
        <v xml:space="preserve">Okume 12 mm </v>
      </c>
      <c r="J117" s="32" t="str">
        <f>'item con partes de todo tipo'!$C$17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f>'parte todo'!J128+'parte ng'!K128</f>
        <v>475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19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19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19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19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19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19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19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19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19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19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19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19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19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19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19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19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19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19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19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19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19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0">K33</f>
        <v>0</v>
      </c>
      <c r="D162" s="85" t="str">
        <f t="shared" si="20"/>
        <v>si</v>
      </c>
      <c r="E162" s="221">
        <f>L47</f>
        <v>15</v>
      </c>
      <c r="F162" s="221">
        <f>L47</f>
        <v>15</v>
      </c>
      <c r="G162" s="221">
        <f>L47</f>
        <v>15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0</v>
      </c>
      <c r="R162" s="174">
        <f t="shared" ref="R162:R167" si="28">K162*$R$160</f>
        <v>0</v>
      </c>
    </row>
    <row r="163" spans="2:19" hidden="1" x14ac:dyDescent="0.2">
      <c r="B163" s="139" t="s">
        <v>179</v>
      </c>
      <c r="C163" s="85">
        <f t="shared" si="20"/>
        <v>0</v>
      </c>
      <c r="D163" s="85" t="str">
        <f t="shared" si="20"/>
        <v>si</v>
      </c>
      <c r="E163" s="221"/>
      <c r="F163" s="221"/>
      <c r="G163" s="221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181</v>
      </c>
      <c r="C164" s="85">
        <f t="shared" si="20"/>
        <v>0</v>
      </c>
      <c r="D164" s="85" t="str">
        <f t="shared" si="20"/>
        <v>si</v>
      </c>
      <c r="E164" s="221"/>
      <c r="F164" s="221"/>
      <c r="G164" s="221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183</v>
      </c>
      <c r="C165" s="85">
        <f t="shared" si="20"/>
        <v>1</v>
      </c>
      <c r="D165" s="85" t="str">
        <f t="shared" si="20"/>
        <v>si</v>
      </c>
      <c r="E165" s="221"/>
      <c r="F165" s="221"/>
      <c r="G165" s="221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4.8318452380952337</v>
      </c>
      <c r="R165" s="174">
        <f t="shared" si="28"/>
        <v>4.8318452380952337</v>
      </c>
    </row>
    <row r="166" spans="2:19" hidden="1" x14ac:dyDescent="0.2">
      <c r="B166" s="139" t="s">
        <v>185</v>
      </c>
      <c r="C166" s="85">
        <f t="shared" si="20"/>
        <v>1</v>
      </c>
      <c r="D166" s="85" t="str">
        <f t="shared" si="20"/>
        <v>si</v>
      </c>
      <c r="E166" s="221"/>
      <c r="F166" s="221"/>
      <c r="G166" s="221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187</v>
      </c>
      <c r="C167" s="85">
        <f t="shared" si="20"/>
        <v>1</v>
      </c>
      <c r="D167" s="85" t="str">
        <f t="shared" si="20"/>
        <v>si</v>
      </c>
      <c r="E167" s="221"/>
      <c r="F167" s="221"/>
      <c r="G167" s="221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4.8318452380952337</v>
      </c>
      <c r="R167" s="174">
        <f t="shared" si="28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63.40486819727888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5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5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5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5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5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5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5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5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5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5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5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5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81"/>
  <sheetViews>
    <sheetView topLeftCell="A16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996.25885138888896</v>
      </c>
      <c r="N2" s="94">
        <f>((D178+G46)*1.05)+(S168*1.22)+(S168*1.22*3.04)+D177</f>
        <v>1738.689737495748</v>
      </c>
      <c r="O2" s="1">
        <v>2173.36217186968</v>
      </c>
      <c r="P2" s="95">
        <f>IF('Material Costs'!G7="Nacional",(O2-N2)/O2,IF('Material Costs'!G7="Extranjero",((O2*'Material Costs'!G10)-N2)/('Material Costs'!G10*O2),0))</f>
        <v>0.19999999999999815</v>
      </c>
    </row>
    <row r="3" spans="2:24" ht="15" x14ac:dyDescent="0.25">
      <c r="C3" s="7" t="s">
        <v>135</v>
      </c>
      <c r="D3" s="8">
        <v>80</v>
      </c>
      <c r="E3" s="8">
        <v>40</v>
      </c>
      <c r="F3" s="40">
        <v>40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203.2</v>
      </c>
      <c r="E4" s="10">
        <f>E3*2.54</f>
        <v>101.6</v>
      </c>
      <c r="F4" s="10">
        <f>F3*2.54</f>
        <v>101.6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10</v>
      </c>
      <c r="C7" s="203" t="s">
        <v>140</v>
      </c>
      <c r="D7" s="203"/>
      <c r="E7" s="205" t="s">
        <v>219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220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1.3888888888888888E-2</v>
      </c>
      <c r="E9" s="6">
        <f>D9/$M$5</f>
        <v>2.5252525252525249E-2</v>
      </c>
      <c r="F9" s="46">
        <f>VLOOKUP(C9,LISTADOMADERAS,4,0)</f>
        <v>22.035</v>
      </c>
      <c r="G9" s="1">
        <f t="shared" ref="G9:G40" si="0">E9*F9</f>
        <v>0.5564393939393939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2.0833333333333332E-2</v>
      </c>
      <c r="E10" s="6">
        <f>D10/$M$5</f>
        <v>3.7878787878787873E-2</v>
      </c>
      <c r="F10" s="47">
        <f>VLOOKUP(C10,LISTADOMADERAS,4,0)</f>
        <v>26.13</v>
      </c>
      <c r="G10" s="1">
        <f t="shared" si="0"/>
        <v>0.98977272727272703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0.25252525252525249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221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45</v>
      </c>
      <c r="J29" s="81" t="s">
        <v>45</v>
      </c>
      <c r="K29" s="81" t="s">
        <v>45</v>
      </c>
      <c r="L29" s="81"/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1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6.2991999999999999</v>
      </c>
      <c r="F37" s="57">
        <v>5.5</v>
      </c>
      <c r="G37" s="58">
        <f t="shared" si="0"/>
        <v>34.645600000000002</v>
      </c>
      <c r="H37" s="6"/>
      <c r="J37" s="83" t="s">
        <v>185</v>
      </c>
      <c r="K37" s="84">
        <v>1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14.6304</v>
      </c>
      <c r="F38" s="1">
        <v>3.5</v>
      </c>
      <c r="G38" s="60">
        <f t="shared" si="0"/>
        <v>51.206400000000002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31.495999999999999</v>
      </c>
      <c r="F39" s="1">
        <v>2</v>
      </c>
      <c r="G39" s="60">
        <f t="shared" si="0"/>
        <v>62.991999999999997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7.9861111111111105E-2</v>
      </c>
      <c r="F40" s="63">
        <f>'Material Costs'!$D$4</f>
        <v>5.5</v>
      </c>
      <c r="G40" s="64">
        <f t="shared" si="0"/>
        <v>0.43923611111111105</v>
      </c>
      <c r="H40" s="65">
        <f>G40/55</f>
        <v>7.9861111111111105E-3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905.68986489898998</v>
      </c>
      <c r="H42" s="6"/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90.568986489899004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996.25885138888896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4</v>
      </c>
      <c r="L47" s="65">
        <f>J47+K47</f>
        <v>18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solo'!$C$9</f>
        <v>Popplar 4/4</v>
      </c>
      <c r="J50" s="32" t="str">
        <f>'mueble solo'!$C$10</f>
        <v>Popplar 6/4</v>
      </c>
      <c r="Q50" s="32" t="str">
        <f>'mueble solo'!$C$11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2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1.3888888888888888E-2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1</v>
      </c>
      <c r="J53" s="35"/>
      <c r="K53" s="35">
        <v>1</v>
      </c>
      <c r="L53" s="35">
        <v>1</v>
      </c>
      <c r="M53" s="68">
        <v>1</v>
      </c>
      <c r="N53" s="70">
        <f t="shared" si="6"/>
        <v>6.9444444444444441E-3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1</v>
      </c>
      <c r="J54" s="35"/>
      <c r="K54" s="35">
        <v>1</v>
      </c>
      <c r="L54" s="35">
        <v>1</v>
      </c>
      <c r="M54" s="68">
        <v>1</v>
      </c>
      <c r="N54" s="70">
        <f t="shared" si="6"/>
        <v>6.9444444444444441E-3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2</v>
      </c>
      <c r="C65" s="85"/>
      <c r="D65" s="85"/>
      <c r="E65" s="85"/>
      <c r="F65" s="85"/>
      <c r="G65" s="70">
        <f>SUM(G52:G64)</f>
        <v>1.3888888888888888E-2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solo'!$C$12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4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4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solo'!$C$13</f>
        <v>19 mm Maple/ Okume MDF</v>
      </c>
      <c r="J101" s="32" t="str">
        <f>'mueble solo'!$C$14</f>
        <v>16 mm Maple/ Okume MDF</v>
      </c>
      <c r="Q101" s="32" t="str">
        <f>'mueble solo'!$C$15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solo'!$C$16</f>
        <v xml:space="preserve">Okume 12 mm </v>
      </c>
      <c r="J117" s="32" t="str">
        <f>'mueble solo'!$C$17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>
        <v>4</v>
      </c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4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/>
      <c r="C132" s="131"/>
      <c r="D132" s="132" t="e">
        <f>VLOOKUP(C132,'Material Costs'!$A$64:$C$85,2,0)</f>
        <v>#N/A</v>
      </c>
      <c r="E132" s="140" t="e">
        <f>VLOOKUP(C132,'Material Costs'!$A$64:$C$85,3,0)</f>
        <v>#N/A</v>
      </c>
      <c r="F132" s="141" t="e">
        <f>VLOOKUP(C132,'Material Costs'!$A$64:$G$85,7,0)</f>
        <v>#N/A</v>
      </c>
      <c r="G132" s="142" t="e">
        <f>VLOOKUP(C132,'Material Costs'!$A$64:$D$85,4,0)</f>
        <v>#N/A</v>
      </c>
      <c r="H132" s="143" t="e">
        <f>VLOOKUP(C132,'Material Costs'!$A$64:$E$85,5,0)</f>
        <v>#N/A</v>
      </c>
      <c r="I132" s="158" t="e">
        <f>VLOOKUP(C132,'Material Costs'!$A$64:$F$85,6,0)</f>
        <v>#N/A</v>
      </c>
      <c r="J132" s="159" t="e">
        <f t="shared" ref="J132:J152" si="20">B132*E132</f>
        <v>#N/A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VLOOKUP(C133,'Material Costs'!$A$64:$C$85,2,0)</f>
        <v>#N/A</v>
      </c>
      <c r="E133" s="144" t="e">
        <f>VLOOKUP(C133,'Material Costs'!$A$64:$C$85,3,0)</f>
        <v>#N/A</v>
      </c>
      <c r="F133" s="85" t="e">
        <f>VLOOKUP(C133,'Material Costs'!$A$64:$G$85,7,0)</f>
        <v>#N/A</v>
      </c>
      <c r="G133" s="65" t="e">
        <f>VLOOKUP(C133,'Material Costs'!$A$64:$D$85,4,0)</f>
        <v>#N/A</v>
      </c>
      <c r="H133" s="5" t="e">
        <f>VLOOKUP(C133,'Material Costs'!$A$64:$E$85,5,0)</f>
        <v>#N/A</v>
      </c>
      <c r="I133" s="161" t="e">
        <f>VLOOKUP(C133,'Material Costs'!$A$64:$F$85,6,0)</f>
        <v>#N/A</v>
      </c>
      <c r="J133" s="159" t="e">
        <f t="shared" si="20"/>
        <v>#N/A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VLOOKUP(C134,'Material Costs'!$A$65:$C$85,2,0)</f>
        <v>#N/A</v>
      </c>
      <c r="E134" s="144" t="e">
        <f>VLOOKUP(C134,'Material Costs'!$A$64:$C$85,3,0)</f>
        <v>#N/A</v>
      </c>
      <c r="F134" s="85" t="e">
        <f>VLOOKUP(C134,'Material Costs'!$A$64:$G$85,7,0)</f>
        <v>#N/A</v>
      </c>
      <c r="G134" s="65" t="e">
        <f>VLOOKUP(C134,'Material Costs'!$A$64:$D$85,4,0)</f>
        <v>#N/A</v>
      </c>
      <c r="H134" s="5" t="e">
        <f>VLOOKUP(C134,'Material Costs'!$A$64:$E$85,5,0)</f>
        <v>#N/A</v>
      </c>
      <c r="I134" s="161" t="e">
        <f>VLOOKUP(C134,'Material Costs'!$A$64:$F$85,6,0)</f>
        <v>#N/A</v>
      </c>
      <c r="J134" s="159" t="e">
        <f t="shared" si="20"/>
        <v>#N/A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1</v>
      </c>
      <c r="D162" s="85" t="str">
        <f t="shared" si="21"/>
        <v>si</v>
      </c>
      <c r="E162" s="221">
        <f>L47</f>
        <v>18</v>
      </c>
      <c r="F162" s="221">
        <f>L47</f>
        <v>18</v>
      </c>
      <c r="G162" s="221">
        <f>L47</f>
        <v>18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1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18</v>
      </c>
      <c r="F168" s="152">
        <f>IF(J29="x",F162,0)</f>
        <v>18</v>
      </c>
      <c r="G168" s="152">
        <f>IF(K29="x",G162,0)</f>
        <v>18</v>
      </c>
      <c r="H168" s="153">
        <f>IF(L29="x",SUM(H162:H167),0)</f>
        <v>0</v>
      </c>
      <c r="I168" s="152">
        <f>IF(M29="x",SUM(I162:I167),0)</f>
        <v>2.5</v>
      </c>
      <c r="J168" s="152">
        <f>IF(N29="x",SUM(J162:J167),0)</f>
        <v>2.5</v>
      </c>
      <c r="K168" s="152">
        <f>IF(O29="x",SUM(K162:K167),0)</f>
        <v>2</v>
      </c>
      <c r="L168" s="169">
        <f>E168*L160</f>
        <v>10.820153061224495</v>
      </c>
      <c r="M168" s="176">
        <f>F168*M160</f>
        <v>16.891581632653061</v>
      </c>
      <c r="N168" s="176">
        <f>G168*N160</f>
        <v>19.3635204081633</v>
      </c>
      <c r="O168" s="176">
        <f>IF(L29="x",SUM(O162:O167),0)</f>
        <v>0</v>
      </c>
      <c r="P168" s="176">
        <f>IF(M29="x",SUM(P162:P167),0)</f>
        <v>49.962797619047507</v>
      </c>
      <c r="Q168" s="176">
        <f>IF(N29="x",SUM(Q162:Q167),0)</f>
        <v>24.159226190476168</v>
      </c>
      <c r="R168" s="176">
        <f>IF(O29="x",SUM(R162:R167),0)</f>
        <v>19.327380952380935</v>
      </c>
      <c r="S168" s="94">
        <f>SUM(L168:R168)</f>
        <v>140.52465986394546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6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6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6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6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6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6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6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6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6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6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6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6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1"/>
  <sheetViews>
    <sheetView topLeftCell="A13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f>((D178+G46)*1.05)+(S168*1.22)+(S168*1.22*3.04)+D177</f>
        <v>2048.4504321124996</v>
      </c>
      <c r="O2" s="1">
        <f>IF('Material Costs'!G7="Nacional",((N2-D177)/0.8)+(D177/0.83),IF('Material Costs'!G7="Extranjero",(((N2-D177)/0.85)+(D177/0.85))/'Material Costs'!G10,0))</f>
        <v>2560.5630401406243</v>
      </c>
      <c r="P2" s="95">
        <f>IF('Material Costs'!G7="Nacional",(O2-N2)/O2,IF('Material Costs'!G7="Extranjero",((O2*'Material Costs'!G10)-N2)/('Material Costs'!G10*O2),0))</f>
        <v>0.19999999999999993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222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/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1419.2281591161618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M'!$C$9</f>
        <v>Popplar 4/4</v>
      </c>
      <c r="J50" s="32" t="str">
        <f>'mueble ng M'!$C$10</f>
        <v>Popplar 6/4</v>
      </c>
      <c r="Q50" s="32" t="str">
        <f>'mueble ng M'!$C$11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M'!$C$12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M'!$C$13</f>
        <v>19 mm Maple/ Okume MDF</v>
      </c>
      <c r="J101" s="32" t="str">
        <f>'mueble ng M'!$C$14</f>
        <v>16 mm Maple/ Okume MDF</v>
      </c>
      <c r="Q101" s="32" t="str">
        <f>'mueble ng M'!$C$15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M'!$C$16</f>
        <v xml:space="preserve">Okume 12 mm </v>
      </c>
      <c r="J117" s="32" t="str">
        <f>'mueble ng M'!$C$17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f>E134*B134+E133+E132</f>
        <v>400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122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Materiales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123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Materiales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100</v>
      </c>
      <c r="K133" s="159"/>
      <c r="L133" s="160"/>
      <c r="M133" s="160"/>
      <c r="N133" s="160"/>
      <c r="O133" s="160"/>
    </row>
    <row r="134" spans="1:24" x14ac:dyDescent="0.2">
      <c r="B134" s="133">
        <v>2</v>
      </c>
      <c r="C134" s="134" t="s">
        <v>117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Materiales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50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0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0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91.552083333333258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0</v>
      </c>
    </row>
    <row r="178" spans="3:4" hidden="1" x14ac:dyDescent="0.2">
      <c r="C178" t="s">
        <v>216</v>
      </c>
      <c r="D178">
        <f>SUMIF(F132:F152,"a materiales",J132:J152)</f>
        <v>400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7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7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7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7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7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7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7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7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7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7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7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7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81"/>
  <sheetViews>
    <sheetView topLeftCell="A22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2.855468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129</v>
      </c>
      <c r="N1" s="93" t="s">
        <v>130</v>
      </c>
      <c r="O1" s="93" t="s">
        <v>131</v>
      </c>
    </row>
    <row r="2" spans="2:24" x14ac:dyDescent="0.2">
      <c r="D2" s="201" t="s">
        <v>132</v>
      </c>
      <c r="E2" s="201"/>
      <c r="F2" s="201"/>
      <c r="G2" s="38" t="s">
        <v>133</v>
      </c>
      <c r="H2" s="39" t="s">
        <v>134</v>
      </c>
      <c r="I2" s="42"/>
      <c r="J2" s="45" t="s">
        <v>30</v>
      </c>
      <c r="K2" s="72" t="s">
        <v>32</v>
      </c>
      <c r="M2" s="1">
        <f>G46</f>
        <v>1121.1509750277778</v>
      </c>
      <c r="N2" s="94">
        <v>2274.8954773505998</v>
      </c>
      <c r="O2" s="1">
        <f>IF('Material Costs'!G7="Nacional",((N2-D177)/0.8)+(D177/0.83),IF('Material Costs'!G7="Extranjero",(((N2-D177)/0.85)+(D177/0.85))/'Material Costs'!G10,0))</f>
        <v>2819.8994671701776</v>
      </c>
      <c r="P2" s="95">
        <f>IF('Material Costs'!G7="Nacional",(O2-N2)/O2,IF('Material Costs'!G7="Extranjero",((O2*'Material Costs'!G10)-N2)/('Material Costs'!G10*O2),0))</f>
        <v>0.19327071626652689</v>
      </c>
    </row>
    <row r="3" spans="2:24" ht="15" x14ac:dyDescent="0.25">
      <c r="C3" s="7" t="s">
        <v>135</v>
      </c>
      <c r="D3" s="8">
        <v>140</v>
      </c>
      <c r="E3" s="8">
        <v>60</v>
      </c>
      <c r="F3" s="40">
        <v>101</v>
      </c>
      <c r="G3" s="41" t="s">
        <v>58</v>
      </c>
      <c r="H3" s="8" t="s">
        <v>59</v>
      </c>
      <c r="I3" s="73"/>
      <c r="O3" s="96"/>
      <c r="U3" s="110"/>
      <c r="V3" s="85"/>
    </row>
    <row r="4" spans="2:24" x14ac:dyDescent="0.2">
      <c r="C4" s="9" t="s">
        <v>136</v>
      </c>
      <c r="D4" s="10">
        <f>D3*2.54</f>
        <v>355.6</v>
      </c>
      <c r="E4" s="10">
        <v>152.4</v>
      </c>
      <c r="F4" s="10">
        <f>F3*2.54</f>
        <v>256.54000000000002</v>
      </c>
      <c r="G4" s="42"/>
      <c r="H4" s="6"/>
      <c r="J4" s="202" t="s">
        <v>137</v>
      </c>
      <c r="K4" s="202"/>
      <c r="L4" s="202"/>
      <c r="M4" s="74">
        <v>0.84000000000000008</v>
      </c>
      <c r="N4" s="88"/>
      <c r="O4" s="88"/>
    </row>
    <row r="5" spans="2:24" x14ac:dyDescent="0.2">
      <c r="J5" s="202" t="s">
        <v>138</v>
      </c>
      <c r="K5" s="202"/>
      <c r="L5" s="202"/>
      <c r="M5" s="74">
        <v>0.55000000000000004</v>
      </c>
    </row>
    <row r="6" spans="2:24" x14ac:dyDescent="0.2">
      <c r="B6" s="11" t="s">
        <v>139</v>
      </c>
    </row>
    <row r="7" spans="2:24" x14ac:dyDescent="0.2">
      <c r="B7" s="12">
        <v>15</v>
      </c>
      <c r="C7" s="203" t="s">
        <v>140</v>
      </c>
      <c r="D7" s="203"/>
      <c r="E7" s="205" t="s">
        <v>225</v>
      </c>
      <c r="F7" s="205"/>
      <c r="G7" s="206"/>
      <c r="H7" s="43" t="s">
        <v>142</v>
      </c>
      <c r="I7" s="75" t="s">
        <v>143</v>
      </c>
      <c r="J7" s="201" t="s">
        <v>144</v>
      </c>
      <c r="K7" s="201"/>
      <c r="L7" s="201"/>
      <c r="M7" s="201"/>
      <c r="N7" s="201"/>
      <c r="O7" s="201"/>
    </row>
    <row r="8" spans="2:24" ht="13.5" customHeight="1" x14ac:dyDescent="0.2">
      <c r="C8" s="2" t="s">
        <v>0</v>
      </c>
      <c r="D8" s="13" t="s">
        <v>145</v>
      </c>
      <c r="E8" s="44" t="s">
        <v>146</v>
      </c>
      <c r="F8" s="45" t="s">
        <v>147</v>
      </c>
      <c r="G8" s="6"/>
      <c r="H8" s="6"/>
      <c r="I8" s="76" t="s">
        <v>93</v>
      </c>
      <c r="J8" s="224" t="s">
        <v>223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11</v>
      </c>
      <c r="D9" s="14">
        <f>$G$65</f>
        <v>3.4722222222222224E-2</v>
      </c>
      <c r="E9" s="6">
        <f>D9/$M$5</f>
        <v>6.3131313131313135E-2</v>
      </c>
      <c r="F9" s="46">
        <f>VLOOKUP(C9,LISTADOMADERAS,4,0)</f>
        <v>22.035</v>
      </c>
      <c r="G9" s="1">
        <f t="shared" ref="G9:G40" si="0">E9*F9</f>
        <v>1.3910984848484849</v>
      </c>
      <c r="H9" s="6"/>
      <c r="I9" s="77" t="s">
        <v>148</v>
      </c>
      <c r="J9" s="224"/>
      <c r="K9" s="225"/>
      <c r="L9" s="225"/>
      <c r="M9" s="225"/>
      <c r="N9" s="225"/>
      <c r="O9" s="226"/>
      <c r="Q9" s="34" t="s">
        <v>149</v>
      </c>
      <c r="R9" s="98" t="s">
        <v>63</v>
      </c>
      <c r="S9" s="99"/>
    </row>
    <row r="10" spans="2:24" ht="15" x14ac:dyDescent="0.2">
      <c r="B10" s="6"/>
      <c r="C10" t="s">
        <v>15</v>
      </c>
      <c r="D10" s="15">
        <f>$N$65</f>
        <v>6.9444444444444441E-3</v>
      </c>
      <c r="E10" s="6">
        <f>D10/$M$5</f>
        <v>1.2626262626262624E-2</v>
      </c>
      <c r="F10" s="47">
        <f>VLOOKUP(C10,LISTADOMADERAS,4,0)</f>
        <v>26.13</v>
      </c>
      <c r="G10" s="1">
        <f t="shared" si="0"/>
        <v>0.32992424242424234</v>
      </c>
      <c r="H10" s="6"/>
      <c r="I10" s="76" t="s">
        <v>93</v>
      </c>
      <c r="J10" s="224"/>
      <c r="K10" s="225"/>
      <c r="L10" s="225"/>
      <c r="M10" s="225"/>
      <c r="N10" s="225"/>
      <c r="O10" s="226"/>
      <c r="Q10" s="100" t="s">
        <v>150</v>
      </c>
      <c r="R10" s="101" t="s">
        <v>149</v>
      </c>
      <c r="S10" s="99"/>
      <c r="X10" s="5"/>
    </row>
    <row r="11" spans="2:24" ht="12.75" customHeight="1" x14ac:dyDescent="0.2">
      <c r="B11" s="6"/>
      <c r="C11" t="s">
        <v>17</v>
      </c>
      <c r="D11" s="15">
        <f>$U$65</f>
        <v>3.4722222222222224E-2</v>
      </c>
      <c r="E11" s="6">
        <f>D11/$M$5</f>
        <v>6.3131313131313135E-2</v>
      </c>
      <c r="F11" s="47">
        <f>VLOOKUP(C11,LISTADOMADERAS,4,0)</f>
        <v>27.885000000000002</v>
      </c>
      <c r="G11" s="1">
        <f t="shared" si="0"/>
        <v>1.760416666666667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20</v>
      </c>
      <c r="D12" s="15">
        <f>$G$85</f>
        <v>0</v>
      </c>
      <c r="E12" s="6">
        <f>D12/$M$5</f>
        <v>0</v>
      </c>
      <c r="F12" s="47">
        <f>VLOOKUP(C12,LISTADOMADERAS,4,0)</f>
        <v>14.6</v>
      </c>
      <c r="G12" s="1">
        <f t="shared" si="0"/>
        <v>0</v>
      </c>
      <c r="H12" s="6"/>
      <c r="J12" s="208" t="s">
        <v>151</v>
      </c>
      <c r="K12" s="208"/>
      <c r="L12" s="208"/>
      <c r="M12" s="208"/>
      <c r="N12" s="208"/>
      <c r="O12" s="208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28</v>
      </c>
      <c r="D13" s="15">
        <f>$F$114</f>
        <v>0</v>
      </c>
      <c r="E13" s="6">
        <f t="shared" ref="E13:E19" si="1">D13/$M$4</f>
        <v>0</v>
      </c>
      <c r="F13" s="47">
        <f t="shared" ref="F13:F19" si="2">VLOOKUP(C13,LISTADOTABLEROSS,4,0)</f>
        <v>21.875</v>
      </c>
      <c r="G13" s="1">
        <f t="shared" si="0"/>
        <v>0</v>
      </c>
      <c r="H13" s="48">
        <f t="shared" ref="H13:H19" si="3">E13/32</f>
        <v>0</v>
      </c>
      <c r="J13" s="227" t="s">
        <v>226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31</v>
      </c>
      <c r="D14" s="15">
        <f>$M$114</f>
        <v>0</v>
      </c>
      <c r="E14" s="6">
        <f t="shared" si="1"/>
        <v>0</v>
      </c>
      <c r="F14" s="47">
        <f t="shared" si="2"/>
        <v>19.78125</v>
      </c>
      <c r="G14" s="1">
        <f t="shared" si="0"/>
        <v>0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33</v>
      </c>
      <c r="D15" s="15">
        <f>$T$114</f>
        <v>0</v>
      </c>
      <c r="E15" s="6">
        <f t="shared" si="1"/>
        <v>0</v>
      </c>
      <c r="F15" s="47">
        <f t="shared" si="2"/>
        <v>17.65625</v>
      </c>
      <c r="G15" s="1">
        <f t="shared" si="0"/>
        <v>0</v>
      </c>
      <c r="H15" s="49">
        <f t="shared" si="3"/>
        <v>0</v>
      </c>
      <c r="J15" s="210" t="s">
        <v>152</v>
      </c>
      <c r="K15" s="210"/>
      <c r="L15" s="210"/>
      <c r="M15" s="210"/>
      <c r="N15" s="210"/>
      <c r="S15" s="99"/>
    </row>
    <row r="16" spans="2:24" ht="12.75" customHeight="1" x14ac:dyDescent="0.2">
      <c r="B16" s="6"/>
      <c r="C16" t="s">
        <v>42</v>
      </c>
      <c r="D16" s="15">
        <f>$F$126</f>
        <v>0</v>
      </c>
      <c r="E16" s="6">
        <f t="shared" si="1"/>
        <v>0</v>
      </c>
      <c r="F16" s="47">
        <f t="shared" si="2"/>
        <v>13.125</v>
      </c>
      <c r="G16" s="1">
        <f t="shared" si="0"/>
        <v>0</v>
      </c>
      <c r="H16" s="49">
        <f t="shared" si="3"/>
        <v>0</v>
      </c>
      <c r="J16" s="78" t="s">
        <v>153</v>
      </c>
      <c r="K16" s="78" t="s">
        <v>154</v>
      </c>
      <c r="L16" s="78" t="s">
        <v>155</v>
      </c>
      <c r="M16" s="78" t="s">
        <v>156</v>
      </c>
      <c r="N16" s="78" t="s">
        <v>157</v>
      </c>
      <c r="S16" s="99"/>
    </row>
    <row r="17" spans="2:19" ht="12.75" customHeight="1" x14ac:dyDescent="0.2">
      <c r="B17" s="6"/>
      <c r="C17" t="s">
        <v>44</v>
      </c>
      <c r="D17" s="15">
        <f>$M$126</f>
        <v>0</v>
      </c>
      <c r="E17" s="6">
        <f t="shared" si="1"/>
        <v>0</v>
      </c>
      <c r="F17" s="47">
        <f t="shared" si="2"/>
        <v>10.15625</v>
      </c>
      <c r="G17" s="1">
        <f t="shared" si="0"/>
        <v>0</v>
      </c>
      <c r="H17" s="49">
        <f t="shared" si="3"/>
        <v>0</v>
      </c>
      <c r="J17" s="79"/>
      <c r="K17" s="79"/>
      <c r="L17" s="79"/>
      <c r="M17" s="79"/>
      <c r="N17" s="79"/>
      <c r="Q17" s="34" t="s">
        <v>149</v>
      </c>
      <c r="R17" s="98" t="s">
        <v>142</v>
      </c>
      <c r="S17" s="99"/>
    </row>
    <row r="18" spans="2:19" ht="12.75" customHeight="1" x14ac:dyDescent="0.2">
      <c r="B18" s="6"/>
      <c r="C18" t="s">
        <v>34</v>
      </c>
      <c r="D18" s="15">
        <f>$M$98</f>
        <v>0</v>
      </c>
      <c r="E18" s="6">
        <f t="shared" si="1"/>
        <v>0</v>
      </c>
      <c r="F18" s="47">
        <f t="shared" si="2"/>
        <v>9.5625</v>
      </c>
      <c r="G18" s="1">
        <f t="shared" si="0"/>
        <v>0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35</v>
      </c>
      <c r="D19" s="16">
        <f>$F$98</f>
        <v>0</v>
      </c>
      <c r="E19" s="6">
        <f t="shared" si="1"/>
        <v>0</v>
      </c>
      <c r="F19" s="50">
        <f t="shared" si="2"/>
        <v>8.03125</v>
      </c>
      <c r="G19" s="1">
        <f t="shared" si="0"/>
        <v>0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158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159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160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161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162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47</v>
      </c>
      <c r="D25" s="17"/>
      <c r="E25" s="6">
        <v>0</v>
      </c>
      <c r="F25" s="1">
        <f>VLOOKUP(C25,LISTADOLAMINADOS,3,0)</f>
        <v>350</v>
      </c>
      <c r="G25" s="1">
        <f t="shared" si="0"/>
        <v>0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163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164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11" t="s">
        <v>165</v>
      </c>
      <c r="J27" s="211"/>
      <c r="K27" s="211"/>
      <c r="L27" s="211"/>
      <c r="M27" s="211"/>
      <c r="N27" s="211"/>
      <c r="O27" s="211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166</v>
      </c>
      <c r="J28" s="80" t="s">
        <v>167</v>
      </c>
      <c r="K28" s="80" t="s">
        <v>168</v>
      </c>
      <c r="L28" s="80" t="s">
        <v>169</v>
      </c>
      <c r="M28" s="80" t="s">
        <v>170</v>
      </c>
      <c r="N28" s="80" t="s">
        <v>171</v>
      </c>
      <c r="O28" s="80" t="s">
        <v>172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45</v>
      </c>
      <c r="L29" s="81" t="s">
        <v>45</v>
      </c>
      <c r="M29" s="81" t="s">
        <v>45</v>
      </c>
      <c r="N29" s="81" t="s">
        <v>45</v>
      </c>
      <c r="O29" s="81" t="s">
        <v>45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173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174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175</v>
      </c>
      <c r="L32" s="82" t="s">
        <v>176</v>
      </c>
      <c r="M32" s="97"/>
      <c r="N32" s="5"/>
    </row>
    <row r="33" spans="2:14" ht="15" x14ac:dyDescent="0.25">
      <c r="B33" s="6"/>
      <c r="C33" t="s">
        <v>177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178</v>
      </c>
      <c r="K33" s="84">
        <v>0</v>
      </c>
      <c r="L33" s="85" t="s">
        <v>32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179</v>
      </c>
      <c r="K34" s="84">
        <v>1</v>
      </c>
      <c r="L34" s="85" t="s">
        <v>32</v>
      </c>
      <c r="M34" s="5"/>
      <c r="N34" s="5"/>
    </row>
    <row r="35" spans="2:14" ht="15" x14ac:dyDescent="0.25">
      <c r="B35" s="6"/>
      <c r="C35" s="18" t="s">
        <v>180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181</v>
      </c>
      <c r="K35" s="84">
        <v>1</v>
      </c>
      <c r="L35" s="85" t="s">
        <v>32</v>
      </c>
      <c r="M35" s="5"/>
      <c r="N35" s="5"/>
    </row>
    <row r="36" spans="2:14" ht="15" x14ac:dyDescent="0.25">
      <c r="B36" s="6"/>
      <c r="C36" s="20" t="s">
        <v>182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183</v>
      </c>
      <c r="K36" s="84">
        <v>0</v>
      </c>
      <c r="L36" s="85" t="s">
        <v>32</v>
      </c>
      <c r="M36" s="5"/>
      <c r="N36" s="5"/>
    </row>
    <row r="37" spans="2:14" ht="15" x14ac:dyDescent="0.25">
      <c r="B37" s="6"/>
      <c r="C37" s="21" t="s">
        <v>184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185</v>
      </c>
      <c r="K37" s="84">
        <v>0</v>
      </c>
      <c r="L37" s="85" t="s">
        <v>32</v>
      </c>
      <c r="M37" s="5"/>
      <c r="N37" s="5"/>
    </row>
    <row r="38" spans="2:14" ht="15" x14ac:dyDescent="0.25">
      <c r="B38" s="6"/>
      <c r="C38" s="23" t="s">
        <v>186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187</v>
      </c>
      <c r="K38" s="84">
        <v>1</v>
      </c>
      <c r="L38" s="85" t="s">
        <v>32</v>
      </c>
      <c r="N38" s="5"/>
    </row>
    <row r="39" spans="2:14" x14ac:dyDescent="0.2">
      <c r="B39" s="6"/>
      <c r="C39" s="23" t="s">
        <v>188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189</v>
      </c>
      <c r="I39" s="86"/>
      <c r="N39" s="85"/>
    </row>
    <row r="40" spans="2:14" x14ac:dyDescent="0.2">
      <c r="B40" s="6"/>
      <c r="C40" s="24" t="s">
        <v>170</v>
      </c>
      <c r="D40" s="25"/>
      <c r="E40" s="62">
        <f>(SUM(D9:D11)+SUM(D13:D19))*1.15</f>
        <v>8.7847222222222229E-2</v>
      </c>
      <c r="F40" s="63">
        <f>'Material Costs'!$D$4</f>
        <v>5.5</v>
      </c>
      <c r="G40" s="64">
        <f t="shared" si="0"/>
        <v>0.48315972222222225</v>
      </c>
      <c r="H40" s="65">
        <f>G40/55</f>
        <v>8.7847222222222233E-3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f>SUM(G9:G40)</f>
        <v>1019.2281591161617</v>
      </c>
      <c r="H42" s="6">
        <f>G42+I128</f>
        <v>1544.2281591161618</v>
      </c>
      <c r="I42" s="86"/>
    </row>
    <row r="43" spans="2:14" x14ac:dyDescent="0.2">
      <c r="B43" s="6"/>
      <c r="C43" s="2">
        <v>0.1</v>
      </c>
      <c r="D43" s="2" t="s">
        <v>190</v>
      </c>
      <c r="E43" s="6"/>
      <c r="F43" s="6"/>
      <c r="G43" s="6">
        <f>G42*($C$43)</f>
        <v>101.92281591161617</v>
      </c>
      <c r="H43" s="6"/>
      <c r="I43" s="86"/>
      <c r="J43" s="87"/>
      <c r="L43" s="88"/>
    </row>
    <row r="44" spans="2:14" x14ac:dyDescent="0.2">
      <c r="B44" s="6"/>
      <c r="C44" s="27" t="s">
        <v>191</v>
      </c>
      <c r="D44" s="28">
        <v>5</v>
      </c>
      <c r="E44" s="6"/>
      <c r="F44" s="6"/>
      <c r="G44" s="6"/>
      <c r="H44" s="6">
        <f>(G42*0.9)+I128</f>
        <v>1442.3053432045456</v>
      </c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215" t="s">
        <v>192</v>
      </c>
      <c r="K45" s="215" t="s">
        <v>193</v>
      </c>
      <c r="L45" s="217" t="s">
        <v>194</v>
      </c>
    </row>
    <row r="46" spans="2:14" x14ac:dyDescent="0.2">
      <c r="E46" s="219" t="s">
        <v>195</v>
      </c>
      <c r="F46" s="219"/>
      <c r="G46" s="67">
        <f>SUM(G42:G45)</f>
        <v>1121.1509750277778</v>
      </c>
      <c r="H46" s="6"/>
      <c r="J46" s="216"/>
      <c r="K46" s="216"/>
      <c r="L46" s="218"/>
      <c r="M46" s="6"/>
    </row>
    <row r="47" spans="2:14" x14ac:dyDescent="0.2">
      <c r="E47" s="220"/>
      <c r="F47" s="220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196</v>
      </c>
      <c r="D49" s="222"/>
      <c r="E49" s="222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F'!$C$9</f>
        <v>Popplar 4/4</v>
      </c>
      <c r="J50" s="32" t="str">
        <f>'mueble ng F'!$C$10</f>
        <v>Popplar 6/4</v>
      </c>
      <c r="Q50" s="32" t="str">
        <f>'mueble ng F'!$C$11</f>
        <v>Popplar 8/4</v>
      </c>
    </row>
    <row r="51" spans="1:24" x14ac:dyDescent="0.2">
      <c r="B51" s="33" t="s">
        <v>197</v>
      </c>
      <c r="C51" s="34" t="s">
        <v>91</v>
      </c>
      <c r="D51" s="34" t="s">
        <v>198</v>
      </c>
      <c r="E51" s="34" t="s">
        <v>199</v>
      </c>
      <c r="F51" s="34" t="s">
        <v>200</v>
      </c>
      <c r="G51" s="34" t="s">
        <v>201</v>
      </c>
      <c r="I51" s="33" t="s">
        <v>197</v>
      </c>
      <c r="J51" s="34" t="s">
        <v>91</v>
      </c>
      <c r="K51" s="34" t="s">
        <v>198</v>
      </c>
      <c r="L51" s="34" t="s">
        <v>199</v>
      </c>
      <c r="M51" s="34" t="s">
        <v>200</v>
      </c>
      <c r="N51" s="34" t="s">
        <v>201</v>
      </c>
      <c r="P51" s="33" t="s">
        <v>197</v>
      </c>
      <c r="Q51" s="34" t="s">
        <v>91</v>
      </c>
      <c r="R51" s="34" t="s">
        <v>198</v>
      </c>
      <c r="S51" s="34" t="s">
        <v>199</v>
      </c>
      <c r="T51" s="34" t="s">
        <v>200</v>
      </c>
      <c r="U51" s="34" t="s">
        <v>201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F'!$C$12</f>
        <v>Pino 3/4</v>
      </c>
    </row>
    <row r="69" spans="2:21" x14ac:dyDescent="0.2">
      <c r="B69" s="33" t="s">
        <v>197</v>
      </c>
      <c r="C69" s="34" t="s">
        <v>91</v>
      </c>
      <c r="D69" s="34" t="s">
        <v>198</v>
      </c>
      <c r="E69" s="34" t="s">
        <v>199</v>
      </c>
      <c r="F69" s="34" t="s">
        <v>200</v>
      </c>
      <c r="G69" s="34" t="s">
        <v>201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27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197</v>
      </c>
      <c r="C90" s="115" t="s">
        <v>91</v>
      </c>
      <c r="D90" s="115" t="s">
        <v>198</v>
      </c>
      <c r="E90" s="115" t="s">
        <v>199</v>
      </c>
      <c r="F90" s="34" t="s">
        <v>201</v>
      </c>
      <c r="I90" s="117" t="s">
        <v>197</v>
      </c>
      <c r="J90" s="118" t="s">
        <v>91</v>
      </c>
      <c r="K90" s="118" t="s">
        <v>198</v>
      </c>
      <c r="L90" s="118" t="s">
        <v>199</v>
      </c>
      <c r="M90" s="34" t="s">
        <v>201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F'!$C$13</f>
        <v>19 mm Maple/ Okume MDF</v>
      </c>
      <c r="J101" s="32" t="str">
        <f>'mueble ng F'!$C$14</f>
        <v>16 mm Maple/ Okume MDF</v>
      </c>
      <c r="Q101" s="32" t="str">
        <f>'mueble ng F'!$C$15</f>
        <v>12 mm Maple/ Okume MDF</v>
      </c>
    </row>
    <row r="102" spans="2:21" x14ac:dyDescent="0.2">
      <c r="B102" s="117" t="s">
        <v>197</v>
      </c>
      <c r="C102" s="118" t="s">
        <v>91</v>
      </c>
      <c r="D102" s="118" t="s">
        <v>198</v>
      </c>
      <c r="E102" s="118" t="s">
        <v>199</v>
      </c>
      <c r="F102" s="34" t="s">
        <v>201</v>
      </c>
      <c r="G102" s="121" t="s">
        <v>202</v>
      </c>
      <c r="I102" s="114" t="s">
        <v>197</v>
      </c>
      <c r="J102" s="115" t="s">
        <v>91</v>
      </c>
      <c r="K102" s="115" t="s">
        <v>198</v>
      </c>
      <c r="L102" s="115" t="s">
        <v>199</v>
      </c>
      <c r="M102" s="34" t="s">
        <v>201</v>
      </c>
      <c r="N102" s="121" t="s">
        <v>203</v>
      </c>
      <c r="P102" s="114" t="s">
        <v>197</v>
      </c>
      <c r="Q102" s="115" t="s">
        <v>91</v>
      </c>
      <c r="R102" s="115" t="s">
        <v>198</v>
      </c>
      <c r="S102" s="115" t="s">
        <v>199</v>
      </c>
      <c r="T102" s="34" t="s">
        <v>201</v>
      </c>
      <c r="U102" s="121" t="s">
        <v>204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ref="G108:G113" si="16">(((((E108*2)+(D108*2))*B108)*2.54)/100)</f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6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6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6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6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6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F'!$C$16</f>
        <v xml:space="preserve">Okume 12 mm </v>
      </c>
      <c r="J117" s="32" t="str">
        <f>'mueble ng F'!$C$17</f>
        <v>Okume 6 mm</v>
      </c>
    </row>
    <row r="118" spans="2:21" x14ac:dyDescent="0.2">
      <c r="B118" s="114" t="s">
        <v>197</v>
      </c>
      <c r="C118" s="115" t="s">
        <v>91</v>
      </c>
      <c r="D118" s="115" t="s">
        <v>198</v>
      </c>
      <c r="E118" s="115" t="s">
        <v>199</v>
      </c>
      <c r="F118" s="34" t="s">
        <v>201</v>
      </c>
      <c r="G118" s="121" t="s">
        <v>204</v>
      </c>
      <c r="I118" s="114" t="s">
        <v>197</v>
      </c>
      <c r="J118" s="115" t="s">
        <v>91</v>
      </c>
      <c r="K118" s="115" t="s">
        <v>198</v>
      </c>
      <c r="L118" s="115" t="s">
        <v>199</v>
      </c>
      <c r="M118" s="34" t="s">
        <v>201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73">
        <f>(E134*B134)+(E133*B133)+E132</f>
        <v>525</v>
      </c>
    </row>
    <row r="130" spans="1:24" s="4" customFormat="1" x14ac:dyDescent="0.2">
      <c r="A130" s="124"/>
      <c r="B130" s="125"/>
      <c r="C130" s="126" t="s">
        <v>205</v>
      </c>
      <c r="D130" s="223"/>
      <c r="E130" s="223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206</v>
      </c>
      <c r="C131" s="128" t="s">
        <v>112</v>
      </c>
      <c r="D131" s="129" t="s">
        <v>52</v>
      </c>
      <c r="E131" s="129" t="s">
        <v>207</v>
      </c>
      <c r="F131" s="129" t="s">
        <v>116</v>
      </c>
      <c r="G131" s="129" t="s">
        <v>208</v>
      </c>
      <c r="H131" s="128" t="s">
        <v>209</v>
      </c>
      <c r="I131" s="157" t="s">
        <v>210</v>
      </c>
    </row>
    <row r="132" spans="1:24" x14ac:dyDescent="0.2">
      <c r="B132" s="130">
        <v>1</v>
      </c>
      <c r="C132" s="131" t="s">
        <v>119</v>
      </c>
      <c r="D132" s="132" t="str">
        <f>VLOOKUP(C132,'Material Costs'!$A$64:$C$85,2,0)</f>
        <v>Material Electrico</v>
      </c>
      <c r="E132" s="140">
        <f>VLOOKUP(C132,'Material Costs'!$A$64:$C$85,3,0)</f>
        <v>250</v>
      </c>
      <c r="F132" s="141" t="str">
        <f>VLOOKUP(C132,'Material Costs'!$A$64:$G$85,7,0)</f>
        <v>A Precio Final</v>
      </c>
      <c r="G132" s="142" t="str">
        <f>VLOOKUP(C132,'Material Costs'!$A$64:$D$85,4,0)</f>
        <v>juego</v>
      </c>
      <c r="H132" s="143">
        <f>VLOOKUP(C132,'Material Costs'!$A$64:$E$85,5,0)</f>
        <v>2</v>
      </c>
      <c r="I132" s="158" t="str">
        <f>VLOOKUP(C132,'Material Costs'!$A$64:$F$85,6,0)</f>
        <v>Juego</v>
      </c>
      <c r="J132" s="159">
        <f t="shared" ref="J132:J152" si="20">B132*E132</f>
        <v>250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121</v>
      </c>
      <c r="D133" s="135" t="str">
        <f>VLOOKUP(C133,'Material Costs'!$A$64:$C$85,2,0)</f>
        <v>Maquila</v>
      </c>
      <c r="E133" s="144">
        <f>VLOOKUP(C133,'Material Costs'!$A$64:$C$85,3,0)</f>
        <v>100</v>
      </c>
      <c r="F133" s="85" t="str">
        <f>VLOOKUP(C133,'Material Costs'!$A$64:$G$85,7,0)</f>
        <v>A Precio Final</v>
      </c>
      <c r="G133" s="65" t="str">
        <f>VLOOKUP(C133,'Material Costs'!$A$64:$D$85,4,0)</f>
        <v>mt</v>
      </c>
      <c r="H133" s="5">
        <f>VLOOKUP(C133,'Material Costs'!$A$64:$E$85,5,0)</f>
        <v>100</v>
      </c>
      <c r="I133" s="161" t="str">
        <f>VLOOKUP(C133,'Material Costs'!$A$64:$F$85,6,0)</f>
        <v>Rollo</v>
      </c>
      <c r="J133" s="159">
        <f t="shared" si="20"/>
        <v>200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124</v>
      </c>
      <c r="D134" s="135" t="str">
        <f>VLOOKUP(C134,'Material Costs'!$A$65:$C$85,2,0)</f>
        <v>Maquila</v>
      </c>
      <c r="E134" s="144">
        <f>VLOOKUP(C134,'Material Costs'!$A$64:$C$85,3,0)</f>
        <v>25</v>
      </c>
      <c r="F134" s="85" t="str">
        <f>VLOOKUP(C134,'Material Costs'!$A$64:$G$85,7,0)</f>
        <v>A Precio Final</v>
      </c>
      <c r="G134" s="65" t="str">
        <f>VLOOKUP(C134,'Material Costs'!$A$64:$D$85,4,0)</f>
        <v>pza</v>
      </c>
      <c r="H134" s="5">
        <f>VLOOKUP(C134,'Material Costs'!$A$64:$E$85,5,0)</f>
        <v>1</v>
      </c>
      <c r="I134" s="161" t="str">
        <f>VLOOKUP(C134,'Material Costs'!$A$64:$F$85,6,0)</f>
        <v>Pieza</v>
      </c>
      <c r="J134" s="159">
        <f t="shared" si="20"/>
        <v>75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VLOOKUP(C135,'Material Costs'!$A$64:$C$85,2,0)</f>
        <v>#N/A</v>
      </c>
      <c r="E135" s="144" t="e">
        <f>VLOOKUP(C135,'Material Costs'!$A$64:$C$85,3,0)</f>
        <v>#N/A</v>
      </c>
      <c r="F135" s="85" t="e">
        <f>VLOOKUP(C135,'Material Costs'!$A$64:$G$85,7,0)</f>
        <v>#N/A</v>
      </c>
      <c r="G135" s="65" t="e">
        <f>VLOOKUP(C135,'Material Costs'!$A$64:$D$85,4,0)</f>
        <v>#N/A</v>
      </c>
      <c r="H135" s="5" t="e">
        <f>VLOOKUP(C135,'Material Costs'!$A$64:$E$85,5,0)</f>
        <v>#N/A</v>
      </c>
      <c r="I135" s="161" t="e">
        <f>VLOOKUP(C135,'Material Costs'!$A$64:$F$85,6,0)</f>
        <v>#N/A</v>
      </c>
      <c r="J135" s="159" t="e">
        <f t="shared" si="20"/>
        <v>#N/A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VLOOKUP(C136,'Material Costs'!$A$64:$C$85,2,0)</f>
        <v>#N/A</v>
      </c>
      <c r="E136" s="144" t="e">
        <f>VLOOKUP(C136,'Material Costs'!$A$64:$C$85,3,0)</f>
        <v>#N/A</v>
      </c>
      <c r="F136" s="85" t="e">
        <f>VLOOKUP(C136,'Material Costs'!$A$64:$G$85,7,0)</f>
        <v>#N/A</v>
      </c>
      <c r="G136" s="65" t="e">
        <f>VLOOKUP(C136,'Material Costs'!$A$64:$D$85,4,0)</f>
        <v>#N/A</v>
      </c>
      <c r="H136" s="5" t="e">
        <f>VLOOKUP(C136,'Material Costs'!$A$64:$E$85,5,0)</f>
        <v>#N/A</v>
      </c>
      <c r="I136" s="161" t="e">
        <f>VLOOKUP(C136,'Material Costs'!$A$64:$F$85,6,0)</f>
        <v>#N/A</v>
      </c>
      <c r="J136" s="159" t="e">
        <f t="shared" si="20"/>
        <v>#N/A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VLOOKUP(C137,'Material Costs'!$A$64:$C$85,2,0)</f>
        <v>#N/A</v>
      </c>
      <c r="E137" s="144" t="e">
        <f>VLOOKUP(C137,'Material Costs'!$A$64:$C$85,3,0)</f>
        <v>#N/A</v>
      </c>
      <c r="F137" s="85" t="e">
        <f>VLOOKUP(C137,'Material Costs'!$A$64:$G$85,7,0)</f>
        <v>#N/A</v>
      </c>
      <c r="G137" s="65" t="e">
        <f>VLOOKUP(C137,'Material Costs'!$A$64:$D$85,4,0)</f>
        <v>#N/A</v>
      </c>
      <c r="H137" s="5" t="e">
        <f>VLOOKUP(C137,'Material Costs'!$A$64:$E$85,5,0)</f>
        <v>#N/A</v>
      </c>
      <c r="I137" s="161" t="e">
        <f>VLOOKUP(C137,'Material Costs'!$A$64:$F$85,6,0)</f>
        <v>#N/A</v>
      </c>
      <c r="J137" s="159" t="e">
        <f t="shared" si="20"/>
        <v>#N/A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VLOOKUP(C138,'Material Costs'!$A$64:$C$85,2,0)</f>
        <v>#N/A</v>
      </c>
      <c r="E138" s="144" t="e">
        <f>VLOOKUP(C138,'Material Costs'!$A$64:$C$85,3,0)</f>
        <v>#N/A</v>
      </c>
      <c r="F138" s="85" t="e">
        <f>VLOOKUP(C138,'Material Costs'!$A$64:$G$85,7,0)</f>
        <v>#N/A</v>
      </c>
      <c r="G138" s="65" t="e">
        <f>VLOOKUP(C138,'Material Costs'!$A$64:$D$85,4,0)</f>
        <v>#N/A</v>
      </c>
      <c r="H138" s="5" t="e">
        <f>VLOOKUP(C138,'Material Costs'!$A$64:$E$85,5,0)</f>
        <v>#N/A</v>
      </c>
      <c r="I138" s="161" t="e">
        <f>VLOOKUP(C138,'Material Costs'!$A$64:$F$85,6,0)</f>
        <v>#N/A</v>
      </c>
      <c r="J138" s="159" t="e">
        <f t="shared" si="20"/>
        <v>#N/A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VLOOKUP(C139,'Material Costs'!$A$64:$C$85,2,0)</f>
        <v>#N/A</v>
      </c>
      <c r="E139" s="144" t="e">
        <f>VLOOKUP(C139,'Material Costs'!$A$64:$C$85,3,0)</f>
        <v>#N/A</v>
      </c>
      <c r="F139" s="85" t="e">
        <f>VLOOKUP(C139,'Material Costs'!$A$64:$G$85,7,0)</f>
        <v>#N/A</v>
      </c>
      <c r="G139" s="65" t="e">
        <f>VLOOKUP(C139,'Material Costs'!$A$64:$D$85,4,0)</f>
        <v>#N/A</v>
      </c>
      <c r="H139" s="5" t="e">
        <f>VLOOKUP(C139,'Material Costs'!$A$64:$E$85,5,0)</f>
        <v>#N/A</v>
      </c>
      <c r="I139" s="161" t="e">
        <f>VLOOKUP(C139,'Material Costs'!$A$64:$F$85,6,0)</f>
        <v>#N/A</v>
      </c>
      <c r="J139" s="159" t="e">
        <f t="shared" si="20"/>
        <v>#N/A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VLOOKUP(C140,'Material Costs'!$A$64:$C$85,2,0)</f>
        <v>#N/A</v>
      </c>
      <c r="E140" s="144" t="e">
        <f>VLOOKUP(C140,'Material Costs'!$A$64:$C$85,3,0)</f>
        <v>#N/A</v>
      </c>
      <c r="F140" s="85" t="e">
        <f>VLOOKUP(C140,'Material Costs'!$A$64:$G$85,7,0)</f>
        <v>#N/A</v>
      </c>
      <c r="G140" s="65" t="e">
        <f>VLOOKUP(C140,'Material Costs'!$A$64:$D$85,4,0)</f>
        <v>#N/A</v>
      </c>
      <c r="H140" s="5" t="e">
        <f>VLOOKUP(C140,'Material Costs'!$A$64:$E$85,5,0)</f>
        <v>#N/A</v>
      </c>
      <c r="I140" s="161" t="e">
        <f>VLOOKUP(C140,'Material Costs'!$A$64:$F$85,6,0)</f>
        <v>#N/A</v>
      </c>
      <c r="J140" s="159" t="e">
        <f t="shared" si="20"/>
        <v>#N/A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VLOOKUP(C141,'Material Costs'!$A$64:$C$85,2,0)</f>
        <v>#N/A</v>
      </c>
      <c r="E141" s="144" t="e">
        <f>VLOOKUP(C141,'Material Costs'!$A$64:$C$85,3,0)</f>
        <v>#N/A</v>
      </c>
      <c r="F141" s="85" t="e">
        <f>VLOOKUP(C141,'Material Costs'!$A$64:$G$85,7,0)</f>
        <v>#N/A</v>
      </c>
      <c r="G141" s="65" t="e">
        <f>VLOOKUP(C141,'Material Costs'!$A$64:$D$85,4,0)</f>
        <v>#N/A</v>
      </c>
      <c r="H141" s="5" t="e">
        <f>VLOOKUP(C141,'Material Costs'!$A$64:$E$85,5,0)</f>
        <v>#N/A</v>
      </c>
      <c r="I141" s="161" t="e">
        <f>VLOOKUP(C141,'Material Costs'!$A$64:$F$85,6,0)</f>
        <v>#N/A</v>
      </c>
      <c r="J141" s="159" t="e">
        <f t="shared" si="20"/>
        <v>#N/A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VLOOKUP(C142,'Material Costs'!$A$64:$C$85,2,0)</f>
        <v>#N/A</v>
      </c>
      <c r="E142" s="144" t="e">
        <f>VLOOKUP(C142,'Material Costs'!$A$64:$C$85,3,0)</f>
        <v>#N/A</v>
      </c>
      <c r="F142" s="85" t="e">
        <f>VLOOKUP(C142,'Material Costs'!$A$64:$G$85,7,0)</f>
        <v>#N/A</v>
      </c>
      <c r="G142" s="65" t="e">
        <f>VLOOKUP(C142,'Material Costs'!$A$64:$D$85,4,0)</f>
        <v>#N/A</v>
      </c>
      <c r="H142" s="5" t="e">
        <f>VLOOKUP(C142,'Material Costs'!$A$64:$E$85,5,0)</f>
        <v>#N/A</v>
      </c>
      <c r="I142" s="161" t="e">
        <f>VLOOKUP(C142,'Material Costs'!$A$64:$F$85,6,0)</f>
        <v>#N/A</v>
      </c>
      <c r="J142" s="159" t="e">
        <f t="shared" si="20"/>
        <v>#N/A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VLOOKUP(C143,'Material Costs'!$A$64:$C$85,2,0)</f>
        <v>#N/A</v>
      </c>
      <c r="E143" s="144" t="e">
        <f>VLOOKUP(C143,'Material Costs'!$A$64:$C$85,3,0)</f>
        <v>#N/A</v>
      </c>
      <c r="F143" s="85" t="e">
        <f>VLOOKUP(C143,'Material Costs'!$A$64:$G$85,7,0)</f>
        <v>#N/A</v>
      </c>
      <c r="G143" s="65" t="e">
        <f>VLOOKUP(C143,'Material Costs'!$A$64:$D$85,4,0)</f>
        <v>#N/A</v>
      </c>
      <c r="H143" s="5" t="e">
        <f>VLOOKUP(C143,'Material Costs'!$A$64:$E$85,5,0)</f>
        <v>#N/A</v>
      </c>
      <c r="I143" s="161" t="e">
        <f>VLOOKUP(C143,'Material Costs'!$A$64:$F$85,6,0)</f>
        <v>#N/A</v>
      </c>
      <c r="J143" s="159" t="e">
        <f t="shared" si="20"/>
        <v>#N/A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VLOOKUP(C144,'Material Costs'!$A$64:$C$85,2,0)</f>
        <v>#N/A</v>
      </c>
      <c r="E144" s="144" t="e">
        <f>VLOOKUP(C144,'Material Costs'!$A$64:$C$85,3,0)</f>
        <v>#N/A</v>
      </c>
      <c r="F144" s="85" t="e">
        <f>VLOOKUP(C144,'Material Costs'!$A$64:$G$85,7,0)</f>
        <v>#N/A</v>
      </c>
      <c r="G144" s="65" t="e">
        <f>VLOOKUP(C144,'Material Costs'!$A$64:$D$85,4,0)</f>
        <v>#N/A</v>
      </c>
      <c r="H144" s="5" t="e">
        <f>VLOOKUP(C144,'Material Costs'!$A$64:$E$85,5,0)</f>
        <v>#N/A</v>
      </c>
      <c r="I144" s="161" t="e">
        <f>VLOOKUP(C144,'Material Costs'!$A$64:$F$85,6,0)</f>
        <v>#N/A</v>
      </c>
      <c r="J144" s="159" t="e">
        <f t="shared" si="20"/>
        <v>#N/A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VLOOKUP(C145,'Material Costs'!$A$64:$C$85,2,0)</f>
        <v>#N/A</v>
      </c>
      <c r="E145" s="144" t="e">
        <f>VLOOKUP(C145,'Material Costs'!$A$64:$C$85,3,0)</f>
        <v>#N/A</v>
      </c>
      <c r="F145" s="85" t="e">
        <f>VLOOKUP(C145,'Material Costs'!$A$64:$G$85,7,0)</f>
        <v>#N/A</v>
      </c>
      <c r="G145" s="65" t="e">
        <f>VLOOKUP(C145,'Material Costs'!$A$64:$D$85,4,0)</f>
        <v>#N/A</v>
      </c>
      <c r="H145" s="5" t="e">
        <f>VLOOKUP(C145,'Material Costs'!$A$64:$E$85,5,0)</f>
        <v>#N/A</v>
      </c>
      <c r="I145" s="161" t="e">
        <f>VLOOKUP(C145,'Material Costs'!$A$64:$F$85,6,0)</f>
        <v>#N/A</v>
      </c>
      <c r="J145" s="159" t="e">
        <f t="shared" si="20"/>
        <v>#N/A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VLOOKUP(C146,'Material Costs'!$A$64:$C$85,2,0)</f>
        <v>#N/A</v>
      </c>
      <c r="E146" s="144" t="e">
        <f>VLOOKUP(C146,'Material Costs'!$A$64:$C$85,3,0)</f>
        <v>#N/A</v>
      </c>
      <c r="F146" s="85" t="e">
        <f>VLOOKUP(C146,'Material Costs'!$A$64:$G$85,7,0)</f>
        <v>#N/A</v>
      </c>
      <c r="G146" s="65" t="e">
        <f>VLOOKUP(C146,'Material Costs'!$A$64:$D$85,4,0)</f>
        <v>#N/A</v>
      </c>
      <c r="H146" s="5" t="e">
        <f>VLOOKUP(C146,'Material Costs'!$A$64:$E$85,5,0)</f>
        <v>#N/A</v>
      </c>
      <c r="I146" s="161" t="e">
        <f>VLOOKUP(C146,'Material Costs'!$A$64:$F$85,6,0)</f>
        <v>#N/A</v>
      </c>
      <c r="J146" s="159" t="e">
        <f t="shared" si="20"/>
        <v>#N/A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VLOOKUP(C147,'Material Costs'!$A$64:$C$85,2,0)</f>
        <v>#N/A</v>
      </c>
      <c r="E147" s="144" t="e">
        <f>VLOOKUP(C147,'Material Costs'!$A$64:$C$85,3,0)</f>
        <v>#N/A</v>
      </c>
      <c r="F147" s="85" t="e">
        <f>VLOOKUP(C147,'Material Costs'!$A$64:$G$85,7,0)</f>
        <v>#N/A</v>
      </c>
      <c r="G147" s="65" t="e">
        <f>VLOOKUP(C147,'Material Costs'!$A$64:$D$85,4,0)</f>
        <v>#N/A</v>
      </c>
      <c r="H147" s="5" t="e">
        <f>VLOOKUP(C147,'Material Costs'!$A$64:$E$85,5,0)</f>
        <v>#N/A</v>
      </c>
      <c r="I147" s="161" t="e">
        <f>VLOOKUP(C147,'Material Costs'!$A$64:$F$85,6,0)</f>
        <v>#N/A</v>
      </c>
      <c r="J147" s="159" t="e">
        <f t="shared" si="20"/>
        <v>#N/A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VLOOKUP(C148,'Material Costs'!$A$64:$C$85,2,0)</f>
        <v>#N/A</v>
      </c>
      <c r="E148" s="144" t="e">
        <f>VLOOKUP(C148,'Material Costs'!$A$64:$C$85,3,0)</f>
        <v>#N/A</v>
      </c>
      <c r="F148" s="85" t="e">
        <f>VLOOKUP(C148,'Material Costs'!$A$64:$G$85,7,0)</f>
        <v>#N/A</v>
      </c>
      <c r="G148" s="65" t="e">
        <f>VLOOKUP(C148,'Material Costs'!$A$64:$D$85,4,0)</f>
        <v>#N/A</v>
      </c>
      <c r="H148" s="5" t="e">
        <f>VLOOKUP(C148,'Material Costs'!$A$64:$E$85,5,0)</f>
        <v>#N/A</v>
      </c>
      <c r="I148" s="161" t="e">
        <f>VLOOKUP(C148,'Material Costs'!$A$64:$F$85,6,0)</f>
        <v>#N/A</v>
      </c>
      <c r="J148" s="159" t="e">
        <f t="shared" si="20"/>
        <v>#N/A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VLOOKUP(C149,'Material Costs'!$A$64:$C$85,2,0)</f>
        <v>#N/A</v>
      </c>
      <c r="E149" s="144" t="e">
        <f>VLOOKUP(C149,'Material Costs'!$A$64:$C$85,3,0)</f>
        <v>#N/A</v>
      </c>
      <c r="F149" s="85" t="e">
        <f>VLOOKUP(C149,'Material Costs'!$A$64:$G$85,7,0)</f>
        <v>#N/A</v>
      </c>
      <c r="G149" s="65" t="e">
        <f>VLOOKUP(C149,'Material Costs'!$A$64:$D$85,4,0)</f>
        <v>#N/A</v>
      </c>
      <c r="H149" s="5" t="e">
        <f>VLOOKUP(C149,'Material Costs'!$A$64:$E$85,5,0)</f>
        <v>#N/A</v>
      </c>
      <c r="I149" s="161" t="e">
        <f>VLOOKUP(C149,'Material Costs'!$A$64:$F$85,6,0)</f>
        <v>#N/A</v>
      </c>
      <c r="J149" s="159" t="e">
        <f t="shared" si="20"/>
        <v>#N/A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VLOOKUP(C150,'Material Costs'!$A$64:$C$85,2,0)</f>
        <v>#N/A</v>
      </c>
      <c r="E150" s="144" t="e">
        <f>VLOOKUP(C150,'Material Costs'!$A$64:$C$85,3,0)</f>
        <v>#N/A</v>
      </c>
      <c r="F150" s="85" t="e">
        <f>VLOOKUP(C150,'Material Costs'!$A$64:$G$85,7,0)</f>
        <v>#N/A</v>
      </c>
      <c r="G150" s="65" t="e">
        <f>VLOOKUP(C150,'Material Costs'!$A$64:$D$85,4,0)</f>
        <v>#N/A</v>
      </c>
      <c r="H150" s="5" t="e">
        <f>VLOOKUP(C150,'Material Costs'!$A$64:$E$85,5,0)</f>
        <v>#N/A</v>
      </c>
      <c r="I150" s="161" t="e">
        <f>VLOOKUP(C150,'Material Costs'!$A$64:$F$85,6,0)</f>
        <v>#N/A</v>
      </c>
      <c r="J150" s="159" t="e">
        <f t="shared" si="20"/>
        <v>#N/A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VLOOKUP(C151,'Material Costs'!$A$64:$C$85,2,0)</f>
        <v>#N/A</v>
      </c>
      <c r="E151" s="144" t="e">
        <f>VLOOKUP(C151,'Material Costs'!$A$64:$C$85,3,0)</f>
        <v>#N/A</v>
      </c>
      <c r="F151" s="85" t="e">
        <f>VLOOKUP(C151,'Material Costs'!$A$64:$G$85,7,0)</f>
        <v>#N/A</v>
      </c>
      <c r="G151" s="65" t="e">
        <f>VLOOKUP(C151,'Material Costs'!$A$64:$D$85,4,0)</f>
        <v>#N/A</v>
      </c>
      <c r="H151" s="5" t="e">
        <f>VLOOKUP(C151,'Material Costs'!$A$64:$E$85,5,0)</f>
        <v>#N/A</v>
      </c>
      <c r="I151" s="161" t="e">
        <f>VLOOKUP(C151,'Material Costs'!$A$64:$F$85,6,0)</f>
        <v>#N/A</v>
      </c>
      <c r="J151" s="159" t="e">
        <f t="shared" si="20"/>
        <v>#N/A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VLOOKUP(C152,'Material Costs'!$A$64:$C$85,2,0)</f>
        <v>#N/A</v>
      </c>
      <c r="E152" s="145" t="e">
        <f>VLOOKUP(C152,'Material Costs'!$A$64:$C$85,3,0)</f>
        <v>#N/A</v>
      </c>
      <c r="F152" s="146" t="e">
        <f>VLOOKUP(C152,'Material Costs'!$A$64:$G$85,7,0)</f>
        <v>#N/A</v>
      </c>
      <c r="G152" s="147" t="e">
        <f>VLOOKUP(C152,'Material Costs'!$A$64:$D$85,4,0)</f>
        <v>#N/A</v>
      </c>
      <c r="H152" s="148" t="e">
        <f>VLOOKUP(C152,'Material Costs'!$A$64:$E$85,5,0)</f>
        <v>#N/A</v>
      </c>
      <c r="I152" s="162" t="e">
        <f>VLOOKUP(C152,'Material Costs'!$A$64:$F$85,6,0)</f>
        <v>#N/A</v>
      </c>
      <c r="J152" s="159" t="e">
        <f t="shared" si="20"/>
        <v>#N/A</v>
      </c>
    </row>
    <row r="158" spans="2:18" hidden="1" x14ac:dyDescent="0.2"/>
    <row r="159" spans="2:18" ht="15" hidden="1" x14ac:dyDescent="0.25">
      <c r="L159" s="212" t="s">
        <v>211</v>
      </c>
      <c r="M159" s="212"/>
      <c r="N159" s="212"/>
      <c r="O159" s="212" t="s">
        <v>212</v>
      </c>
      <c r="P159" s="212"/>
      <c r="Q159" s="212"/>
      <c r="R159" s="212"/>
    </row>
    <row r="160" spans="2:18" ht="15" hidden="1" x14ac:dyDescent="0.25">
      <c r="E160" s="213" t="s">
        <v>213</v>
      </c>
      <c r="F160" s="213"/>
      <c r="G160" s="213"/>
      <c r="H160" s="214" t="s">
        <v>214</v>
      </c>
      <c r="I160" s="214"/>
      <c r="J160" s="214"/>
      <c r="K160" s="214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175</v>
      </c>
      <c r="D161" s="85" t="s">
        <v>176</v>
      </c>
      <c r="E161" s="149" t="s">
        <v>166</v>
      </c>
      <c r="F161" s="149" t="s">
        <v>167</v>
      </c>
      <c r="G161" s="149" t="s">
        <v>168</v>
      </c>
      <c r="H161" s="150" t="s">
        <v>169</v>
      </c>
      <c r="I161" s="149" t="s">
        <v>170</v>
      </c>
      <c r="J161" s="149" t="s">
        <v>171</v>
      </c>
      <c r="K161" s="164" t="s">
        <v>172</v>
      </c>
      <c r="L161" s="165" t="s">
        <v>166</v>
      </c>
      <c r="M161" s="173" t="s">
        <v>167</v>
      </c>
      <c r="N161" s="173" t="s">
        <v>168</v>
      </c>
      <c r="O161" s="173" t="s">
        <v>169</v>
      </c>
      <c r="P161" s="173" t="s">
        <v>170</v>
      </c>
      <c r="Q161" s="173" t="s">
        <v>171</v>
      </c>
      <c r="R161" s="173" t="s">
        <v>172</v>
      </c>
    </row>
    <row r="162" spans="2:19" hidden="1" x14ac:dyDescent="0.2">
      <c r="B162" s="139" t="s">
        <v>178</v>
      </c>
      <c r="C162" s="85">
        <f t="shared" ref="C162:D167" si="21">K33</f>
        <v>0</v>
      </c>
      <c r="D162" s="85" t="str">
        <f t="shared" si="21"/>
        <v>si</v>
      </c>
      <c r="E162" s="221">
        <f>L47</f>
        <v>21</v>
      </c>
      <c r="F162" s="221">
        <f>L47</f>
        <v>21</v>
      </c>
      <c r="G162" s="221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179</v>
      </c>
      <c r="C163" s="85">
        <f t="shared" si="21"/>
        <v>1</v>
      </c>
      <c r="D163" s="85" t="str">
        <f t="shared" si="21"/>
        <v>si</v>
      </c>
      <c r="E163" s="221"/>
      <c r="F163" s="221"/>
      <c r="G163" s="221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181</v>
      </c>
      <c r="C164" s="85">
        <f t="shared" si="21"/>
        <v>1</v>
      </c>
      <c r="D164" s="85" t="str">
        <f t="shared" si="21"/>
        <v>si</v>
      </c>
      <c r="E164" s="221"/>
      <c r="F164" s="221"/>
      <c r="G164" s="221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183</v>
      </c>
      <c r="C165" s="85">
        <f t="shared" si="21"/>
        <v>0</v>
      </c>
      <c r="D165" s="85" t="str">
        <f t="shared" si="21"/>
        <v>si</v>
      </c>
      <c r="E165" s="221"/>
      <c r="F165" s="221"/>
      <c r="G165" s="221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185</v>
      </c>
      <c r="C166" s="85">
        <f t="shared" si="21"/>
        <v>0</v>
      </c>
      <c r="D166" s="85" t="str">
        <f t="shared" si="21"/>
        <v>si</v>
      </c>
      <c r="E166" s="221"/>
      <c r="F166" s="221"/>
      <c r="G166" s="221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187</v>
      </c>
      <c r="C167" s="85">
        <f t="shared" si="21"/>
        <v>1</v>
      </c>
      <c r="D167" s="85" t="str">
        <f t="shared" si="21"/>
        <v>si</v>
      </c>
      <c r="E167" s="221"/>
      <c r="F167" s="221"/>
      <c r="G167" s="221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178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179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181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183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185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187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215</v>
      </c>
      <c r="D177">
        <f>SUMIF(F132:F152,"a precio final",J132:J152)</f>
        <v>525</v>
      </c>
    </row>
    <row r="178" spans="3:4" hidden="1" x14ac:dyDescent="0.2">
      <c r="C178" t="s">
        <v>216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E162:E167"/>
    <mergeCell ref="F162:F167"/>
    <mergeCell ref="G162:G167"/>
    <mergeCell ref="D49:E49"/>
    <mergeCell ref="D130:E130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J8:O11"/>
    <mergeCell ref="J12:O12"/>
    <mergeCell ref="J13:O14"/>
    <mergeCell ref="J15:N15"/>
    <mergeCell ref="I27:O27"/>
    <mergeCell ref="D2:F2"/>
    <mergeCell ref="J4:L4"/>
    <mergeCell ref="J5:L5"/>
    <mergeCell ref="C7:D7"/>
    <mergeCell ref="E7:G7"/>
    <mergeCell ref="J7:O7"/>
  </mergeCells>
  <dataValidations count="1">
    <dataValidation allowBlank="1" showErrorMessage="1" sqref="I132:I152" xr:uid="{00000000-0002-0000-08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800-000001000000}">
          <x14:formula1>
            <xm:f>'Material Costs'!$I$17:$I$18</xm:f>
          </x14:formula1>
          <xm:sqref>K2</xm:sqref>
        </x14:dataValidation>
        <x14:dataValidation type="list" allowBlank="1" showInputMessage="1" showErrorMessage="1" xr:uid="{00000000-0002-0000-0800-000002000000}">
          <x14:formula1>
            <xm:f>'Material Costs'!$A$43:$A$44</xm:f>
          </x14:formula1>
          <xm:sqref>G3</xm:sqref>
        </x14:dataValidation>
        <x14:dataValidation type="list" allowBlank="1" showInputMessage="1" showErrorMessage="1" xr:uid="{00000000-0002-0000-0800-000003000000}">
          <x14:formula1>
            <xm:f>'Material Costs'!$B$43:$B$57</xm:f>
          </x14:formula1>
          <xm:sqref>H3</xm:sqref>
        </x14:dataValidation>
        <x14:dataValidation type="list" allowBlank="1" showInputMessage="1" showErrorMessage="1" xr:uid="{00000000-0002-0000-0800-000004000000}">
          <x14:formula1>
            <xm:f>'Material Costs'!$C$43:$C$50</xm:f>
          </x14:formula1>
          <xm:sqref>I8</xm:sqref>
        </x14:dataValidation>
        <x14:dataValidation type="list" allowBlank="1" showInputMessage="1" showErrorMessage="1" xr:uid="{00000000-0002-0000-0800-000005000000}">
          <x14:formula1>
            <xm:f>'Material Costs'!$A$7:$A$14</xm:f>
          </x14:formula1>
          <xm:sqref>C9:C12</xm:sqref>
        </x14:dataValidation>
        <x14:dataValidation type="list" allowBlank="1" showInputMessage="1" showErrorMessage="1" xr:uid="{00000000-0002-0000-0800-000006000000}">
          <x14:formula1>
            <xm:f>'Material Costs'!$D$43:$D$50</xm:f>
          </x14:formula1>
          <xm:sqref>I10</xm:sqref>
        </x14:dataValidation>
        <x14:dataValidation type="list" allowBlank="1" showInputMessage="1" showErrorMessage="1" xr:uid="{00000000-0002-0000-0800-000007000000}">
          <x14:formula1>
            <xm:f>'Material Costs'!$A$16:$A$31</xm:f>
          </x14:formula1>
          <xm:sqref>C13:C19</xm:sqref>
        </x14:dataValidation>
        <x14:dataValidation type="list" allowBlank="1" showInputMessage="1" showErrorMessage="1" xr:uid="{00000000-0002-0000-0800-000008000000}">
          <x14:formula1>
            <xm:f>'Material Costs'!$A$33:$A$35</xm:f>
          </x14:formula1>
          <xm:sqref>C25</xm:sqref>
        </x14:dataValidation>
        <x14:dataValidation type="list" allowBlank="1" showErrorMessage="1" xr:uid="{00000000-0002-0000-0800-000009000000}">
          <x14:formula1>
            <xm:f>'Material Costs'!$I$26:$I$27</xm:f>
          </x14:formula1>
          <xm:sqref>I29:O29</xm:sqref>
        </x14:dataValidation>
        <x14:dataValidation type="list" allowBlank="1" showErrorMessage="1" xr:uid="{00000000-0002-0000-0800-00000A000000}">
          <x14:formula1>
            <xm:f>'Material Costs'!$I$21:$I$22</xm:f>
          </x14:formula1>
          <xm:sqref>L33:L38</xm:sqref>
        </x14:dataValidation>
        <x14:dataValidation type="list" allowBlank="1" showInputMessage="1" showErrorMessage="1" xr:uid="{00000000-0002-0000-0800-00000B000000}">
          <x14:formula1>
            <xm:f>'Material Costs'!$A$65:$A$85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6</vt:i4>
      </vt:variant>
    </vt:vector>
  </HeadingPairs>
  <TitlesOfParts>
    <vt:vector size="25" baseType="lpstr">
      <vt:lpstr>Material Costs</vt:lpstr>
      <vt:lpstr>parte sola</vt:lpstr>
      <vt:lpstr>parte ng</vt:lpstr>
      <vt:lpstr>parte cajas</vt:lpstr>
      <vt:lpstr>parte todo</vt:lpstr>
      <vt:lpstr>item con partes de todo tipo</vt:lpstr>
      <vt:lpstr>mueble solo</vt:lpstr>
      <vt:lpstr>mueble ng M</vt:lpstr>
      <vt:lpstr>mueble ng F</vt:lpstr>
      <vt:lpstr>mueble ng</vt:lpstr>
      <vt:lpstr>mueble cajas</vt:lpstr>
      <vt:lpstr>mueble completo</vt:lpstr>
      <vt:lpstr>mueble sin pintar</vt:lpstr>
      <vt:lpstr>mueble sin deptos</vt:lpstr>
      <vt:lpstr>parte ng F</vt:lpstr>
      <vt:lpstr>parte ng M</vt:lpstr>
      <vt:lpstr>item con partes ng</vt:lpstr>
      <vt:lpstr>mueble ng C</vt:lpstr>
      <vt:lpstr>dasdasd</vt:lpstr>
      <vt:lpstr>LISTADOLAMINADOS</vt:lpstr>
      <vt:lpstr>LISTADOMADERA</vt:lpstr>
      <vt:lpstr>LISTADOMADERAS</vt:lpstr>
      <vt:lpstr>LISTADOMATERIALES</vt:lpstr>
      <vt:lpstr>LISTADOTABLEROS</vt:lpstr>
      <vt:lpstr>LISTADOTABLEROSS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Hilbrecht</dc:creator>
  <cp:keywords/>
  <dc:description/>
  <cp:lastModifiedBy>jaime garcia garcia</cp:lastModifiedBy>
  <cp:revision>0</cp:revision>
  <cp:lastPrinted>2006-03-05T19:17:00Z</cp:lastPrinted>
  <dcterms:created xsi:type="dcterms:W3CDTF">1998-10-05T10:14:00Z</dcterms:created>
  <dcterms:modified xsi:type="dcterms:W3CDTF">2021-02-17T00:00:21Z</dcterms:modified>
</cp:coreProperties>
</file>