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eherr\OneDrive\Escritorio\"/>
    </mc:Choice>
  </mc:AlternateContent>
  <xr:revisionPtr revIDLastSave="0" documentId="13_ncr:1_{3E5CB3DE-FB72-41D6-9210-2B105A344B85}" xr6:coauthVersionLast="46" xr6:coauthVersionMax="46" xr10:uidLastSave="{00000000-0000-0000-0000-000000000000}"/>
  <bookViews>
    <workbookView xWindow="-120" yWindow="-120" windowWidth="20730" windowHeight="11160" tabRatio="637" xr2:uid="{00000000-000D-0000-FFFF-FFFF00000000}"/>
  </bookViews>
  <sheets>
    <sheet name="parte sola" sheetId="2" r:id="rId1"/>
    <sheet name="parte ng" sheetId="3" r:id="rId2"/>
    <sheet name="parte cajas" sheetId="4" r:id="rId3"/>
    <sheet name="parte todo" sheetId="5" r:id="rId4"/>
    <sheet name="item con partes de todo tipo" sheetId="6" r:id="rId5"/>
    <sheet name="mueble solo" sheetId="7" r:id="rId6"/>
    <sheet name="mueble ng M" sheetId="8" r:id="rId7"/>
    <sheet name="mueble ng F" sheetId="9" r:id="rId8"/>
    <sheet name="mueble ng" sheetId="10" r:id="rId9"/>
    <sheet name="mueble cajas" sheetId="11" r:id="rId10"/>
    <sheet name="mueble completo" sheetId="12" r:id="rId11"/>
    <sheet name="mueble sin pintar" sheetId="13" r:id="rId12"/>
    <sheet name="mueble sin deptos" sheetId="14" r:id="rId13"/>
    <sheet name="parte ng F" sheetId="15" r:id="rId14"/>
    <sheet name="parte ng M" sheetId="16" r:id="rId15"/>
    <sheet name="item con partes ng" sheetId="17" r:id="rId16"/>
    <sheet name="mueble ng C" sheetId="18" r:id="rId17"/>
  </sheets>
  <definedNames>
    <definedName name="LISTADOLAMINADOS">#REF!</definedName>
    <definedName name="LISTADOMADERA">#REF!</definedName>
    <definedName name="LISTADOMADERAS">#REF!</definedName>
    <definedName name="LISTADOMATERIALES">#REF!</definedName>
    <definedName name="LISTADOTABLEROS">#REF!</definedName>
    <definedName name="LISTADOTABLEROSS">#REF!</definedName>
  </definedNames>
  <calcPr calcId="181029"/>
  <extLst>
    <ext uri="smNativeData">
      <pm:revision xmlns:pm="smNativeData" day="1611070879" val="980" rev="124" rev64="64" revOS="3" revMin="124" revMax="0"/>
      <pm:docPrefs xmlns:pm="smNativeData" id="1611070879" fixedDigits="0" showNotice="1" showFrameBounds="1" autoChart="1" recalcOnPrint="1" recalcOnCopy="1" finalRounding="1" compatTextArt="1" tab="567" useDefinedPrintRange="1" printArea="currentSheet"/>
      <pm:compatibility xmlns:pm="smNativeData" id="1611070879" overlapCells="1"/>
      <pm:defCurrency xmlns:pm="smNativeData" id="1611070879"/>
    </ext>
  </extLst>
</workbook>
</file>

<file path=xl/calcChain.xml><?xml version="1.0" encoding="utf-8"?>
<calcChain xmlns="http://schemas.openxmlformats.org/spreadsheetml/2006/main">
  <c r="M168" i="18" l="1"/>
  <c r="F168" i="18"/>
  <c r="E168" i="18"/>
  <c r="L168" i="18" s="1"/>
  <c r="J167" i="18"/>
  <c r="Q167" i="18" s="1"/>
  <c r="H167" i="18"/>
  <c r="O167" i="18" s="1"/>
  <c r="D167" i="18"/>
  <c r="I167" i="18" s="1"/>
  <c r="P167" i="18" s="1"/>
  <c r="C167" i="18"/>
  <c r="K167" i="18" s="1"/>
  <c r="R167" i="18" s="1"/>
  <c r="K166" i="18"/>
  <c r="R166" i="18" s="1"/>
  <c r="J166" i="18"/>
  <c r="Q166" i="18" s="1"/>
  <c r="I166" i="18"/>
  <c r="P166" i="18" s="1"/>
  <c r="D166" i="18"/>
  <c r="H166" i="18" s="1"/>
  <c r="O166" i="18" s="1"/>
  <c r="C166" i="18"/>
  <c r="K165" i="18"/>
  <c r="R165" i="18" s="1"/>
  <c r="I165" i="18"/>
  <c r="P165" i="18" s="1"/>
  <c r="D165" i="18"/>
  <c r="H165" i="18" s="1"/>
  <c r="O165" i="18" s="1"/>
  <c r="C165" i="18"/>
  <c r="J165" i="18" s="1"/>
  <c r="Q165" i="18" s="1"/>
  <c r="D164" i="18"/>
  <c r="H164" i="18" s="1"/>
  <c r="O164" i="18" s="1"/>
  <c r="C164" i="18"/>
  <c r="K164" i="18" s="1"/>
  <c r="R164" i="18" s="1"/>
  <c r="R163" i="18"/>
  <c r="K163" i="18"/>
  <c r="J163" i="18"/>
  <c r="Q163" i="18" s="1"/>
  <c r="D163" i="18"/>
  <c r="I163" i="18" s="1"/>
  <c r="P163" i="18" s="1"/>
  <c r="C163" i="18"/>
  <c r="J162" i="18"/>
  <c r="I162" i="18"/>
  <c r="D162" i="18"/>
  <c r="H162" i="18" s="1"/>
  <c r="C162" i="18"/>
  <c r="K162" i="18" s="1"/>
  <c r="I152" i="18"/>
  <c r="H152" i="18"/>
  <c r="G152" i="18"/>
  <c r="F152" i="18"/>
  <c r="E152" i="18"/>
  <c r="J152" i="18" s="1"/>
  <c r="D152" i="18"/>
  <c r="I151" i="18"/>
  <c r="H151" i="18"/>
  <c r="G151" i="18"/>
  <c r="F151" i="18"/>
  <c r="E151" i="18"/>
  <c r="J151" i="18" s="1"/>
  <c r="D151" i="18"/>
  <c r="I150" i="18"/>
  <c r="H150" i="18"/>
  <c r="G150" i="18"/>
  <c r="F150" i="18"/>
  <c r="E150" i="18"/>
  <c r="J150" i="18" s="1"/>
  <c r="D150" i="18"/>
  <c r="I149" i="18"/>
  <c r="H149" i="18"/>
  <c r="G149" i="18"/>
  <c r="F149" i="18"/>
  <c r="E149" i="18"/>
  <c r="J149" i="18" s="1"/>
  <c r="D149" i="18"/>
  <c r="I148" i="18"/>
  <c r="H148" i="18"/>
  <c r="G148" i="18"/>
  <c r="F148" i="18"/>
  <c r="E148" i="18"/>
  <c r="J148" i="18" s="1"/>
  <c r="D148" i="18"/>
  <c r="I147" i="18"/>
  <c r="H147" i="18"/>
  <c r="G147" i="18"/>
  <c r="F147" i="18"/>
  <c r="E147" i="18"/>
  <c r="J147" i="18" s="1"/>
  <c r="D147" i="18"/>
  <c r="I146" i="18"/>
  <c r="H146" i="18"/>
  <c r="G146" i="18"/>
  <c r="F146" i="18"/>
  <c r="E146" i="18"/>
  <c r="J146" i="18" s="1"/>
  <c r="D146" i="18"/>
  <c r="I145" i="18"/>
  <c r="H145" i="18"/>
  <c r="G145" i="18"/>
  <c r="F145" i="18"/>
  <c r="E145" i="18"/>
  <c r="J145" i="18" s="1"/>
  <c r="D145" i="18"/>
  <c r="I144" i="18"/>
  <c r="H144" i="18"/>
  <c r="G144" i="18"/>
  <c r="F144" i="18"/>
  <c r="E144" i="18"/>
  <c r="J144" i="18" s="1"/>
  <c r="D144" i="18"/>
  <c r="I143" i="18"/>
  <c r="H143" i="18"/>
  <c r="G143" i="18"/>
  <c r="F143" i="18"/>
  <c r="E143" i="18"/>
  <c r="J143" i="18" s="1"/>
  <c r="D143" i="18"/>
  <c r="I142" i="18"/>
  <c r="H142" i="18"/>
  <c r="G142" i="18"/>
  <c r="F142" i="18"/>
  <c r="E142" i="18"/>
  <c r="J142" i="18" s="1"/>
  <c r="D142" i="18"/>
  <c r="I141" i="18"/>
  <c r="H141" i="18"/>
  <c r="G141" i="18"/>
  <c r="F141" i="18"/>
  <c r="E141" i="18"/>
  <c r="J141" i="18" s="1"/>
  <c r="D141" i="18"/>
  <c r="I140" i="18"/>
  <c r="H140" i="18"/>
  <c r="G140" i="18"/>
  <c r="F140" i="18"/>
  <c r="E140" i="18"/>
  <c r="J140" i="18" s="1"/>
  <c r="D140" i="18"/>
  <c r="I139" i="18"/>
  <c r="H139" i="18"/>
  <c r="G139" i="18"/>
  <c r="F139" i="18"/>
  <c r="E139" i="18"/>
  <c r="J139" i="18" s="1"/>
  <c r="D139" i="18"/>
  <c r="I138" i="18"/>
  <c r="H138" i="18"/>
  <c r="G138" i="18"/>
  <c r="F138" i="18"/>
  <c r="E138" i="18"/>
  <c r="J138" i="18" s="1"/>
  <c r="D138" i="18"/>
  <c r="I137" i="18"/>
  <c r="H137" i="18"/>
  <c r="G137" i="18"/>
  <c r="F137" i="18"/>
  <c r="E137" i="18"/>
  <c r="J137" i="18" s="1"/>
  <c r="D137" i="18"/>
  <c r="I136" i="18"/>
  <c r="H136" i="18"/>
  <c r="G136" i="18"/>
  <c r="F136" i="18"/>
  <c r="E136" i="18"/>
  <c r="J136" i="18" s="1"/>
  <c r="D136" i="18"/>
  <c r="I135" i="18"/>
  <c r="H135" i="18"/>
  <c r="G135" i="18"/>
  <c r="F135" i="18"/>
  <c r="E135" i="18"/>
  <c r="J135" i="18" s="1"/>
  <c r="D135" i="18"/>
  <c r="I134" i="18"/>
  <c r="H134" i="18"/>
  <c r="G134" i="18"/>
  <c r="F134" i="18"/>
  <c r="E134" i="18"/>
  <c r="J134" i="18" s="1"/>
  <c r="D134" i="18"/>
  <c r="I133" i="18"/>
  <c r="H133" i="18"/>
  <c r="G133" i="18"/>
  <c r="F133" i="18"/>
  <c r="E133" i="18"/>
  <c r="J133" i="18" s="1"/>
  <c r="D133" i="18"/>
  <c r="I132" i="18"/>
  <c r="H132" i="18"/>
  <c r="G132" i="18"/>
  <c r="F132" i="18"/>
  <c r="D178" i="18" s="1"/>
  <c r="E132" i="18"/>
  <c r="J132" i="18" s="1"/>
  <c r="D132" i="18"/>
  <c r="I126" i="18"/>
  <c r="B126" i="18"/>
  <c r="M125" i="18"/>
  <c r="G125" i="18"/>
  <c r="F125" i="18"/>
  <c r="M124" i="18"/>
  <c r="G124" i="18"/>
  <c r="F124" i="18"/>
  <c r="M123" i="18"/>
  <c r="G123" i="18"/>
  <c r="F123" i="18"/>
  <c r="M122" i="18"/>
  <c r="G122" i="18"/>
  <c r="F122" i="18"/>
  <c r="M121" i="18"/>
  <c r="G121" i="18"/>
  <c r="F121" i="18"/>
  <c r="M120" i="18"/>
  <c r="G120" i="18"/>
  <c r="F120" i="18"/>
  <c r="M119" i="18"/>
  <c r="M126" i="18" s="1"/>
  <c r="D17" i="18" s="1"/>
  <c r="E17" i="18" s="1"/>
  <c r="G119" i="18"/>
  <c r="G126" i="18" s="1"/>
  <c r="F119" i="18"/>
  <c r="F126" i="18" s="1"/>
  <c r="D16" i="18" s="1"/>
  <c r="E16" i="18" s="1"/>
  <c r="J117" i="18"/>
  <c r="C117" i="18"/>
  <c r="P114" i="18"/>
  <c r="K47" i="18" s="1"/>
  <c r="I114" i="18"/>
  <c r="B114" i="18"/>
  <c r="U113" i="18"/>
  <c r="T113" i="18"/>
  <c r="N113" i="18"/>
  <c r="M113" i="18"/>
  <c r="G113" i="18"/>
  <c r="F113" i="18"/>
  <c r="U112" i="18"/>
  <c r="T112" i="18"/>
  <c r="N112" i="18"/>
  <c r="M112" i="18"/>
  <c r="G112" i="18"/>
  <c r="F112" i="18"/>
  <c r="U111" i="18"/>
  <c r="T111" i="18"/>
  <c r="N111" i="18"/>
  <c r="M111" i="18"/>
  <c r="G111" i="18"/>
  <c r="F111" i="18"/>
  <c r="U110" i="18"/>
  <c r="T110" i="18"/>
  <c r="N110" i="18"/>
  <c r="M110" i="18"/>
  <c r="G110" i="18"/>
  <c r="F110" i="18"/>
  <c r="U109" i="18"/>
  <c r="T109" i="18"/>
  <c r="N109" i="18"/>
  <c r="M109" i="18"/>
  <c r="G109" i="18"/>
  <c r="F109" i="18"/>
  <c r="U108" i="18"/>
  <c r="T108" i="18"/>
  <c r="N108" i="18"/>
  <c r="M108" i="18"/>
  <c r="G108" i="18"/>
  <c r="F108" i="18"/>
  <c r="U107" i="18"/>
  <c r="T107" i="18"/>
  <c r="N107" i="18"/>
  <c r="M107" i="18"/>
  <c r="G107" i="18"/>
  <c r="F107" i="18"/>
  <c r="U106" i="18"/>
  <c r="T106" i="18"/>
  <c r="M106" i="18"/>
  <c r="F106" i="18"/>
  <c r="U105" i="18"/>
  <c r="T105" i="18"/>
  <c r="N105" i="18"/>
  <c r="M105" i="18"/>
  <c r="G105" i="18"/>
  <c r="F105" i="18"/>
  <c r="U104" i="18"/>
  <c r="T104" i="18"/>
  <c r="N104" i="18"/>
  <c r="M104" i="18"/>
  <c r="G104" i="18"/>
  <c r="F104" i="18"/>
  <c r="U103" i="18"/>
  <c r="U114" i="18" s="1"/>
  <c r="E23" i="18" s="1"/>
  <c r="G23" i="18" s="1"/>
  <c r="T103" i="18"/>
  <c r="T114" i="18" s="1"/>
  <c r="D15" i="18" s="1"/>
  <c r="E15" i="18" s="1"/>
  <c r="N103" i="18"/>
  <c r="N114" i="18" s="1"/>
  <c r="E22" i="18" s="1"/>
  <c r="G22" i="18" s="1"/>
  <c r="M103" i="18"/>
  <c r="M114" i="18" s="1"/>
  <c r="D14" i="18" s="1"/>
  <c r="E14" i="18" s="1"/>
  <c r="G103" i="18"/>
  <c r="G114" i="18" s="1"/>
  <c r="F103" i="18"/>
  <c r="F114" i="18" s="1"/>
  <c r="D13" i="18" s="1"/>
  <c r="E13" i="18" s="1"/>
  <c r="Q101" i="18"/>
  <c r="J101" i="18"/>
  <c r="C101" i="18"/>
  <c r="I98" i="18"/>
  <c r="B98" i="18"/>
  <c r="M97" i="18"/>
  <c r="F97" i="18"/>
  <c r="M96" i="18"/>
  <c r="F96" i="18"/>
  <c r="M95" i="18"/>
  <c r="F95" i="18"/>
  <c r="M94" i="18"/>
  <c r="F94" i="18"/>
  <c r="M93" i="18"/>
  <c r="F93" i="18"/>
  <c r="M92" i="18"/>
  <c r="F92" i="18"/>
  <c r="M91" i="18"/>
  <c r="M98" i="18" s="1"/>
  <c r="D18" i="18" s="1"/>
  <c r="E18" i="18" s="1"/>
  <c r="F91" i="18"/>
  <c r="F98" i="18" s="1"/>
  <c r="D19" i="18" s="1"/>
  <c r="E19" i="18" s="1"/>
  <c r="J89" i="18"/>
  <c r="C89" i="18"/>
  <c r="B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85" i="18" s="1"/>
  <c r="D12" i="18" s="1"/>
  <c r="E12" i="18" s="1"/>
  <c r="C68" i="18"/>
  <c r="P65" i="18"/>
  <c r="I65" i="18"/>
  <c r="B65" i="18"/>
  <c r="J47" i="18" s="1"/>
  <c r="U64" i="18"/>
  <c r="N64" i="18"/>
  <c r="G64" i="18"/>
  <c r="U63" i="18"/>
  <c r="N63" i="18"/>
  <c r="G63" i="18"/>
  <c r="U62" i="18"/>
  <c r="N62" i="18"/>
  <c r="G62" i="18"/>
  <c r="U61" i="18"/>
  <c r="N61" i="18"/>
  <c r="G61" i="18"/>
  <c r="U60" i="18"/>
  <c r="N60" i="18"/>
  <c r="G60" i="18"/>
  <c r="U59" i="18"/>
  <c r="N59" i="18"/>
  <c r="G59" i="18"/>
  <c r="U58" i="18"/>
  <c r="U65" i="18" s="1"/>
  <c r="D11" i="18" s="1"/>
  <c r="E11" i="18" s="1"/>
  <c r="N58" i="18"/>
  <c r="G58" i="18"/>
  <c r="U57" i="18"/>
  <c r="N57" i="18"/>
  <c r="G57" i="18"/>
  <c r="U56" i="18"/>
  <c r="N56" i="18"/>
  <c r="G56" i="18"/>
  <c r="U55" i="18"/>
  <c r="N55" i="18"/>
  <c r="G55" i="18"/>
  <c r="U54" i="18"/>
  <c r="N54" i="18"/>
  <c r="G54" i="18"/>
  <c r="U53" i="18"/>
  <c r="N53" i="18"/>
  <c r="G53" i="18"/>
  <c r="U52" i="18"/>
  <c r="N52" i="18"/>
  <c r="N65" i="18" s="1"/>
  <c r="D10" i="18" s="1"/>
  <c r="E10" i="18" s="1"/>
  <c r="G52" i="18"/>
  <c r="G65" i="18" s="1"/>
  <c r="D9" i="18" s="1"/>
  <c r="Q50" i="18"/>
  <c r="J50" i="18"/>
  <c r="C50" i="18"/>
  <c r="D45" i="18"/>
  <c r="F40" i="18"/>
  <c r="G36" i="18"/>
  <c r="G35" i="18"/>
  <c r="G34" i="18"/>
  <c r="G33" i="18"/>
  <c r="G32" i="18"/>
  <c r="G31" i="18"/>
  <c r="G30" i="18"/>
  <c r="G29" i="18"/>
  <c r="G28" i="18"/>
  <c r="G27" i="18"/>
  <c r="G26" i="18"/>
  <c r="F25" i="18"/>
  <c r="G25" i="18" s="1"/>
  <c r="Q24" i="18"/>
  <c r="G24" i="18"/>
  <c r="Q23" i="18"/>
  <c r="Q22" i="18"/>
  <c r="Q21" i="18"/>
  <c r="G21" i="18"/>
  <c r="Q20" i="18"/>
  <c r="G20" i="18"/>
  <c r="Q19" i="18"/>
  <c r="Q18" i="18"/>
  <c r="Q14" i="18"/>
  <c r="Q13" i="18"/>
  <c r="Q12" i="18"/>
  <c r="F12" i="18"/>
  <c r="Q11" i="18"/>
  <c r="F11" i="18"/>
  <c r="F10" i="18"/>
  <c r="F9" i="18"/>
  <c r="F4" i="18"/>
  <c r="E4" i="18"/>
  <c r="D4" i="18"/>
  <c r="E38" i="18" s="1"/>
  <c r="G38" i="18" s="1"/>
  <c r="G168" i="17"/>
  <c r="N168" i="17" s="1"/>
  <c r="K167" i="17"/>
  <c r="R167" i="17" s="1"/>
  <c r="J167" i="17"/>
  <c r="Q167" i="17" s="1"/>
  <c r="H167" i="17"/>
  <c r="O167" i="17" s="1"/>
  <c r="D167" i="17"/>
  <c r="C167" i="17"/>
  <c r="I167" i="17" s="1"/>
  <c r="P167" i="17" s="1"/>
  <c r="J166" i="17"/>
  <c r="Q166" i="17" s="1"/>
  <c r="D166" i="17"/>
  <c r="I166" i="17" s="1"/>
  <c r="P166" i="17" s="1"/>
  <c r="C166" i="17"/>
  <c r="K166" i="17" s="1"/>
  <c r="R166" i="17" s="1"/>
  <c r="I165" i="17"/>
  <c r="P165" i="17" s="1"/>
  <c r="D165" i="17"/>
  <c r="H165" i="17" s="1"/>
  <c r="O165" i="17" s="1"/>
  <c r="C165" i="17"/>
  <c r="K165" i="17" s="1"/>
  <c r="R165" i="17" s="1"/>
  <c r="K164" i="17"/>
  <c r="R164" i="17" s="1"/>
  <c r="H164" i="17"/>
  <c r="O164" i="17" s="1"/>
  <c r="D164" i="17"/>
  <c r="C164" i="17"/>
  <c r="J164" i="17" s="1"/>
  <c r="Q164" i="17" s="1"/>
  <c r="K163" i="17"/>
  <c r="R163" i="17" s="1"/>
  <c r="J163" i="17"/>
  <c r="Q163" i="17" s="1"/>
  <c r="H163" i="17"/>
  <c r="O163" i="17" s="1"/>
  <c r="D163" i="17"/>
  <c r="C163" i="17"/>
  <c r="I163" i="17" s="1"/>
  <c r="P163" i="17" s="1"/>
  <c r="J162" i="17"/>
  <c r="Q162" i="17" s="1"/>
  <c r="D162" i="17"/>
  <c r="I162" i="17" s="1"/>
  <c r="C162" i="17"/>
  <c r="K162" i="17" s="1"/>
  <c r="J152" i="17"/>
  <c r="I152" i="17"/>
  <c r="H152" i="17"/>
  <c r="G152" i="17"/>
  <c r="F152" i="17"/>
  <c r="E152" i="17"/>
  <c r="D152" i="17"/>
  <c r="I151" i="17"/>
  <c r="H151" i="17"/>
  <c r="G151" i="17"/>
  <c r="F151" i="17"/>
  <c r="E151" i="17"/>
  <c r="J151" i="17" s="1"/>
  <c r="D151" i="17"/>
  <c r="I150" i="17"/>
  <c r="H150" i="17"/>
  <c r="G150" i="17"/>
  <c r="F150" i="17"/>
  <c r="E150" i="17"/>
  <c r="J150" i="17" s="1"/>
  <c r="D150" i="17"/>
  <c r="I149" i="17"/>
  <c r="H149" i="17"/>
  <c r="G149" i="17"/>
  <c r="F149" i="17"/>
  <c r="E149" i="17"/>
  <c r="J149" i="17" s="1"/>
  <c r="D149" i="17"/>
  <c r="J148" i="17"/>
  <c r="I148" i="17"/>
  <c r="H148" i="17"/>
  <c r="G148" i="17"/>
  <c r="F148" i="17"/>
  <c r="E148" i="17"/>
  <c r="D148" i="17"/>
  <c r="I147" i="17"/>
  <c r="H147" i="17"/>
  <c r="G147" i="17"/>
  <c r="F147" i="17"/>
  <c r="E147" i="17"/>
  <c r="J147" i="17" s="1"/>
  <c r="D147" i="17"/>
  <c r="J146" i="17"/>
  <c r="I146" i="17"/>
  <c r="H146" i="17"/>
  <c r="G146" i="17"/>
  <c r="F146" i="17"/>
  <c r="E146" i="17"/>
  <c r="D146" i="17"/>
  <c r="I145" i="17"/>
  <c r="H145" i="17"/>
  <c r="G145" i="17"/>
  <c r="F145" i="17"/>
  <c r="E145" i="17"/>
  <c r="J145" i="17" s="1"/>
  <c r="D145" i="17"/>
  <c r="I144" i="17"/>
  <c r="H144" i="17"/>
  <c r="G144" i="17"/>
  <c r="F144" i="17"/>
  <c r="E144" i="17"/>
  <c r="J144" i="17" s="1"/>
  <c r="D144" i="17"/>
  <c r="I143" i="17"/>
  <c r="H143" i="17"/>
  <c r="G143" i="17"/>
  <c r="F143" i="17"/>
  <c r="E143" i="17"/>
  <c r="J143" i="17" s="1"/>
  <c r="D143" i="17"/>
  <c r="I142" i="17"/>
  <c r="H142" i="17"/>
  <c r="G142" i="17"/>
  <c r="F142" i="17"/>
  <c r="E142" i="17"/>
  <c r="J142" i="17" s="1"/>
  <c r="D142" i="17"/>
  <c r="J141" i="17"/>
  <c r="I141" i="17"/>
  <c r="H141" i="17"/>
  <c r="G141" i="17"/>
  <c r="F141" i="17"/>
  <c r="E141" i="17"/>
  <c r="D141" i="17"/>
  <c r="I140" i="17"/>
  <c r="H140" i="17"/>
  <c r="G140" i="17"/>
  <c r="F140" i="17"/>
  <c r="E140" i="17"/>
  <c r="J140" i="17" s="1"/>
  <c r="D140" i="17"/>
  <c r="I139" i="17"/>
  <c r="H139" i="17"/>
  <c r="G139" i="17"/>
  <c r="F139" i="17"/>
  <c r="E139" i="17"/>
  <c r="J139" i="17" s="1"/>
  <c r="D139" i="17"/>
  <c r="I138" i="17"/>
  <c r="H138" i="17"/>
  <c r="G138" i="17"/>
  <c r="F138" i="17"/>
  <c r="E138" i="17"/>
  <c r="J138" i="17" s="1"/>
  <c r="D138" i="17"/>
  <c r="I137" i="17"/>
  <c r="H137" i="17"/>
  <c r="G137" i="17"/>
  <c r="F137" i="17"/>
  <c r="E137" i="17"/>
  <c r="J137" i="17" s="1"/>
  <c r="D137" i="17"/>
  <c r="J136" i="17"/>
  <c r="I136" i="17"/>
  <c r="H136" i="17"/>
  <c r="G136" i="17"/>
  <c r="F136" i="17"/>
  <c r="E136" i="17"/>
  <c r="D136" i="17"/>
  <c r="I135" i="17"/>
  <c r="H135" i="17"/>
  <c r="G135" i="17"/>
  <c r="F135" i="17"/>
  <c r="E135" i="17"/>
  <c r="J135" i="17" s="1"/>
  <c r="D135" i="17"/>
  <c r="I134" i="17"/>
  <c r="H134" i="17"/>
  <c r="G134" i="17"/>
  <c r="F134" i="17"/>
  <c r="E134" i="17"/>
  <c r="J134" i="17" s="1"/>
  <c r="D134" i="17"/>
  <c r="I133" i="17"/>
  <c r="H133" i="17"/>
  <c r="G133" i="17"/>
  <c r="F133" i="17"/>
  <c r="E133" i="17"/>
  <c r="J133" i="17" s="1"/>
  <c r="D133" i="17"/>
  <c r="J132" i="17"/>
  <c r="I132" i="17"/>
  <c r="H132" i="17"/>
  <c r="G132" i="17"/>
  <c r="F132" i="17"/>
  <c r="D178" i="17" s="1"/>
  <c r="E132" i="17"/>
  <c r="D132" i="17"/>
  <c r="I126" i="17"/>
  <c r="B126" i="17"/>
  <c r="M125" i="17"/>
  <c r="G125" i="17"/>
  <c r="F125" i="17"/>
  <c r="M124" i="17"/>
  <c r="M126" i="17" s="1"/>
  <c r="D17" i="17" s="1"/>
  <c r="E17" i="17" s="1"/>
  <c r="G124" i="17"/>
  <c r="F124" i="17"/>
  <c r="M123" i="17"/>
  <c r="G123" i="17"/>
  <c r="F123" i="17"/>
  <c r="M122" i="17"/>
  <c r="G122" i="17"/>
  <c r="F122" i="17"/>
  <c r="M121" i="17"/>
  <c r="G121" i="17"/>
  <c r="F121" i="17"/>
  <c r="F126" i="17" s="1"/>
  <c r="D16" i="17" s="1"/>
  <c r="E16" i="17" s="1"/>
  <c r="M120" i="17"/>
  <c r="G120" i="17"/>
  <c r="F120" i="17"/>
  <c r="M119" i="17"/>
  <c r="G119" i="17"/>
  <c r="G126" i="17" s="1"/>
  <c r="F119" i="17"/>
  <c r="J117" i="17"/>
  <c r="C117" i="17"/>
  <c r="P114" i="17"/>
  <c r="I114" i="17"/>
  <c r="B114" i="17"/>
  <c r="U113" i="17"/>
  <c r="T113" i="17"/>
  <c r="N113" i="17"/>
  <c r="M113" i="17"/>
  <c r="G113" i="17"/>
  <c r="F113" i="17"/>
  <c r="U112" i="17"/>
  <c r="T112" i="17"/>
  <c r="N112" i="17"/>
  <c r="M112" i="17"/>
  <c r="G112" i="17"/>
  <c r="F112" i="17"/>
  <c r="U111" i="17"/>
  <c r="T111" i="17"/>
  <c r="N111" i="17"/>
  <c r="M111" i="17"/>
  <c r="G111" i="17"/>
  <c r="F111" i="17"/>
  <c r="U110" i="17"/>
  <c r="T110" i="17"/>
  <c r="N110" i="17"/>
  <c r="M110" i="17"/>
  <c r="G110" i="17"/>
  <c r="F110" i="17"/>
  <c r="U109" i="17"/>
  <c r="T109" i="17"/>
  <c r="N109" i="17"/>
  <c r="M109" i="17"/>
  <c r="G109" i="17"/>
  <c r="F109" i="17"/>
  <c r="U108" i="17"/>
  <c r="T108" i="17"/>
  <c r="N108" i="17"/>
  <c r="M108" i="17"/>
  <c r="G108" i="17"/>
  <c r="F108" i="17"/>
  <c r="U107" i="17"/>
  <c r="T107" i="17"/>
  <c r="N107" i="17"/>
  <c r="M107" i="17"/>
  <c r="G107" i="17"/>
  <c r="F107" i="17"/>
  <c r="U106" i="17"/>
  <c r="T106" i="17"/>
  <c r="T114" i="17" s="1"/>
  <c r="D15" i="17" s="1"/>
  <c r="E15" i="17" s="1"/>
  <c r="N106" i="17"/>
  <c r="M106" i="17"/>
  <c r="G106" i="17"/>
  <c r="F106" i="17"/>
  <c r="U105" i="17"/>
  <c r="T105" i="17"/>
  <c r="N105" i="17"/>
  <c r="M105" i="17"/>
  <c r="M114" i="17" s="1"/>
  <c r="D14" i="17" s="1"/>
  <c r="E14" i="17" s="1"/>
  <c r="G105" i="17"/>
  <c r="F105" i="17"/>
  <c r="U104" i="17"/>
  <c r="T104" i="17"/>
  <c r="N104" i="17"/>
  <c r="M104" i="17"/>
  <c r="G104" i="17"/>
  <c r="F104" i="17"/>
  <c r="F114" i="17" s="1"/>
  <c r="D13" i="17" s="1"/>
  <c r="E13" i="17" s="1"/>
  <c r="U103" i="17"/>
  <c r="U114" i="17" s="1"/>
  <c r="E23" i="17" s="1"/>
  <c r="G23" i="17" s="1"/>
  <c r="T103" i="17"/>
  <c r="N103" i="17"/>
  <c r="N114" i="17" s="1"/>
  <c r="E22" i="17" s="1"/>
  <c r="G22" i="17" s="1"/>
  <c r="M103" i="17"/>
  <c r="G103" i="17"/>
  <c r="G114" i="17" s="1"/>
  <c r="F103" i="17"/>
  <c r="Q101" i="17"/>
  <c r="J101" i="17"/>
  <c r="C101" i="17"/>
  <c r="I98" i="17"/>
  <c r="B98" i="17"/>
  <c r="K47" i="17" s="1"/>
  <c r="M97" i="17"/>
  <c r="F97" i="17"/>
  <c r="M96" i="17"/>
  <c r="F96" i="17"/>
  <c r="M95" i="17"/>
  <c r="F95" i="17"/>
  <c r="M94" i="17"/>
  <c r="F94" i="17"/>
  <c r="M93" i="17"/>
  <c r="F93" i="17"/>
  <c r="M92" i="17"/>
  <c r="F92" i="17"/>
  <c r="M91" i="17"/>
  <c r="M98" i="17" s="1"/>
  <c r="D18" i="17" s="1"/>
  <c r="E18" i="17" s="1"/>
  <c r="F91" i="17"/>
  <c r="F98" i="17" s="1"/>
  <c r="D19" i="17" s="1"/>
  <c r="E19" i="17" s="1"/>
  <c r="J89" i="17"/>
  <c r="C89" i="17"/>
  <c r="B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85" i="17" s="1"/>
  <c r="D12" i="17" s="1"/>
  <c r="E12" i="17" s="1"/>
  <c r="C68" i="17"/>
  <c r="P65" i="17"/>
  <c r="I65" i="17"/>
  <c r="B65" i="17"/>
  <c r="J47" i="17" s="1"/>
  <c r="U64" i="17"/>
  <c r="N64" i="17"/>
  <c r="G64" i="17"/>
  <c r="U63" i="17"/>
  <c r="N63" i="17"/>
  <c r="G63" i="17"/>
  <c r="U62" i="17"/>
  <c r="N62" i="17"/>
  <c r="G62" i="17"/>
  <c r="U61" i="17"/>
  <c r="N61" i="17"/>
  <c r="G61" i="17"/>
  <c r="U60" i="17"/>
  <c r="N60" i="17"/>
  <c r="G60" i="17"/>
  <c r="U59" i="17"/>
  <c r="N59" i="17"/>
  <c r="G59" i="17"/>
  <c r="U58" i="17"/>
  <c r="N58" i="17"/>
  <c r="G58" i="17"/>
  <c r="U57" i="17"/>
  <c r="U65" i="17" s="1"/>
  <c r="D11" i="17" s="1"/>
  <c r="E11" i="17" s="1"/>
  <c r="N57" i="17"/>
  <c r="G57" i="17"/>
  <c r="U56" i="17"/>
  <c r="N56" i="17"/>
  <c r="G56" i="17"/>
  <c r="U55" i="17"/>
  <c r="N55" i="17"/>
  <c r="G55" i="17"/>
  <c r="U54" i="17"/>
  <c r="N54" i="17"/>
  <c r="G54" i="17"/>
  <c r="U53" i="17"/>
  <c r="N53" i="17"/>
  <c r="G53" i="17"/>
  <c r="U52" i="17"/>
  <c r="N52" i="17"/>
  <c r="N65" i="17" s="1"/>
  <c r="D10" i="17" s="1"/>
  <c r="E10" i="17" s="1"/>
  <c r="G52" i="17"/>
  <c r="G65" i="17" s="1"/>
  <c r="D9" i="17" s="1"/>
  <c r="Q50" i="17"/>
  <c r="J50" i="17"/>
  <c r="C50" i="17"/>
  <c r="D45" i="17"/>
  <c r="F40" i="17"/>
  <c r="G36" i="17"/>
  <c r="G35" i="17"/>
  <c r="G34" i="17"/>
  <c r="G33" i="17"/>
  <c r="G32" i="17"/>
  <c r="G31" i="17"/>
  <c r="G30" i="17"/>
  <c r="G29" i="17"/>
  <c r="G28" i="17"/>
  <c r="G27" i="17"/>
  <c r="G26" i="17"/>
  <c r="F25" i="17"/>
  <c r="G25" i="17" s="1"/>
  <c r="Q24" i="17"/>
  <c r="G24" i="17"/>
  <c r="Q23" i="17"/>
  <c r="Q22" i="17"/>
  <c r="Q21" i="17"/>
  <c r="G21" i="17"/>
  <c r="Q20" i="17"/>
  <c r="G20" i="17"/>
  <c r="Q19" i="17"/>
  <c r="Q18" i="17"/>
  <c r="Q14" i="17"/>
  <c r="Q13" i="17"/>
  <c r="Q12" i="17"/>
  <c r="F12" i="17"/>
  <c r="Q11" i="17"/>
  <c r="F11" i="17"/>
  <c r="F10" i="17"/>
  <c r="F9" i="17"/>
  <c r="F4" i="17"/>
  <c r="E38" i="17" s="1"/>
  <c r="G38" i="17" s="1"/>
  <c r="E4" i="17"/>
  <c r="E37" i="17" s="1"/>
  <c r="P2" i="17"/>
  <c r="R167" i="16"/>
  <c r="K167" i="16"/>
  <c r="J167" i="16"/>
  <c r="Q167" i="16" s="1"/>
  <c r="I167" i="16"/>
  <c r="P167" i="16" s="1"/>
  <c r="D167" i="16"/>
  <c r="H167" i="16" s="1"/>
  <c r="O167" i="16" s="1"/>
  <c r="C167" i="16"/>
  <c r="K166" i="16"/>
  <c r="R166" i="16" s="1"/>
  <c r="D166" i="16"/>
  <c r="H166" i="16" s="1"/>
  <c r="O166" i="16" s="1"/>
  <c r="C166" i="16"/>
  <c r="I166" i="16" s="1"/>
  <c r="P166" i="16" s="1"/>
  <c r="P165" i="16"/>
  <c r="K165" i="16"/>
  <c r="R165" i="16" s="1"/>
  <c r="H165" i="16"/>
  <c r="O165" i="16" s="1"/>
  <c r="D165" i="16"/>
  <c r="I165" i="16" s="1"/>
  <c r="C165" i="16"/>
  <c r="J165" i="16" s="1"/>
  <c r="Q165" i="16" s="1"/>
  <c r="J164" i="16"/>
  <c r="Q164" i="16" s="1"/>
  <c r="D164" i="16"/>
  <c r="C164" i="16"/>
  <c r="K164" i="16" s="1"/>
  <c r="R164" i="16" s="1"/>
  <c r="R163" i="16"/>
  <c r="O163" i="16"/>
  <c r="K163" i="16"/>
  <c r="J163" i="16"/>
  <c r="Q163" i="16" s="1"/>
  <c r="I163" i="16"/>
  <c r="D163" i="16"/>
  <c r="H163" i="16" s="1"/>
  <c r="C163" i="16"/>
  <c r="Q162" i="16"/>
  <c r="I162" i="16"/>
  <c r="P162" i="16" s="1"/>
  <c r="D162" i="16"/>
  <c r="H162" i="16" s="1"/>
  <c r="C162" i="16"/>
  <c r="J162" i="16" s="1"/>
  <c r="I152" i="16"/>
  <c r="H152" i="16"/>
  <c r="G152" i="16"/>
  <c r="F152" i="16"/>
  <c r="E152" i="16"/>
  <c r="J152" i="16" s="1"/>
  <c r="D152" i="16"/>
  <c r="I151" i="16"/>
  <c r="H151" i="16"/>
  <c r="G151" i="16"/>
  <c r="F151" i="16"/>
  <c r="E151" i="16"/>
  <c r="J151" i="16" s="1"/>
  <c r="D151" i="16"/>
  <c r="I150" i="16"/>
  <c r="H150" i="16"/>
  <c r="G150" i="16"/>
  <c r="F150" i="16"/>
  <c r="E150" i="16"/>
  <c r="J150" i="16" s="1"/>
  <c r="D150" i="16"/>
  <c r="I149" i="16"/>
  <c r="H149" i="16"/>
  <c r="G149" i="16"/>
  <c r="F149" i="16"/>
  <c r="E149" i="16"/>
  <c r="J149" i="16" s="1"/>
  <c r="D149" i="16"/>
  <c r="I148" i="16"/>
  <c r="H148" i="16"/>
  <c r="G148" i="16"/>
  <c r="F148" i="16"/>
  <c r="E148" i="16"/>
  <c r="J148" i="16" s="1"/>
  <c r="D148" i="16"/>
  <c r="I147" i="16"/>
  <c r="H147" i="16"/>
  <c r="G147" i="16"/>
  <c r="F147" i="16"/>
  <c r="E147" i="16"/>
  <c r="J147" i="16" s="1"/>
  <c r="D147" i="16"/>
  <c r="I146" i="16"/>
  <c r="H146" i="16"/>
  <c r="G146" i="16"/>
  <c r="F146" i="16"/>
  <c r="E146" i="16"/>
  <c r="J146" i="16" s="1"/>
  <c r="D146" i="16"/>
  <c r="J145" i="16"/>
  <c r="I145" i="16"/>
  <c r="H145" i="16"/>
  <c r="G145" i="16"/>
  <c r="F145" i="16"/>
  <c r="E145" i="16"/>
  <c r="D145" i="16"/>
  <c r="I144" i="16"/>
  <c r="H144" i="16"/>
  <c r="G144" i="16"/>
  <c r="F144" i="16"/>
  <c r="E144" i="16"/>
  <c r="J144" i="16" s="1"/>
  <c r="D144" i="16"/>
  <c r="I143" i="16"/>
  <c r="H143" i="16"/>
  <c r="G143" i="16"/>
  <c r="F143" i="16"/>
  <c r="E143" i="16"/>
  <c r="J143" i="16" s="1"/>
  <c r="D143" i="16"/>
  <c r="J142" i="16"/>
  <c r="I142" i="16"/>
  <c r="H142" i="16"/>
  <c r="G142" i="16"/>
  <c r="F142" i="16"/>
  <c r="E142" i="16"/>
  <c r="D142" i="16"/>
  <c r="I141" i="16"/>
  <c r="H141" i="16"/>
  <c r="G141" i="16"/>
  <c r="F141" i="16"/>
  <c r="E141" i="16"/>
  <c r="J141" i="16" s="1"/>
  <c r="D141" i="16"/>
  <c r="J140" i="16"/>
  <c r="I140" i="16"/>
  <c r="H140" i="16"/>
  <c r="G140" i="16"/>
  <c r="F140" i="16"/>
  <c r="E140" i="16"/>
  <c r="D140" i="16"/>
  <c r="I139" i="16"/>
  <c r="H139" i="16"/>
  <c r="G139" i="16"/>
  <c r="F139" i="16"/>
  <c r="E139" i="16"/>
  <c r="J139" i="16" s="1"/>
  <c r="D139" i="16"/>
  <c r="I138" i="16"/>
  <c r="H138" i="16"/>
  <c r="G138" i="16"/>
  <c r="F138" i="16"/>
  <c r="E138" i="16"/>
  <c r="J138" i="16" s="1"/>
  <c r="D138" i="16"/>
  <c r="I137" i="16"/>
  <c r="H137" i="16"/>
  <c r="G137" i="16"/>
  <c r="F137" i="16"/>
  <c r="E137" i="16"/>
  <c r="J137" i="16" s="1"/>
  <c r="D137" i="16"/>
  <c r="I136" i="16"/>
  <c r="H136" i="16"/>
  <c r="G136" i="16"/>
  <c r="F136" i="16"/>
  <c r="E136" i="16"/>
  <c r="J136" i="16" s="1"/>
  <c r="D136" i="16"/>
  <c r="I135" i="16"/>
  <c r="H135" i="16"/>
  <c r="G135" i="16"/>
  <c r="F135" i="16"/>
  <c r="E135" i="16"/>
  <c r="J135" i="16" s="1"/>
  <c r="D135" i="16"/>
  <c r="J134" i="16"/>
  <c r="I134" i="16"/>
  <c r="H134" i="16"/>
  <c r="G134" i="16"/>
  <c r="F134" i="16"/>
  <c r="E134" i="16"/>
  <c r="D134" i="16"/>
  <c r="I133" i="16"/>
  <c r="H133" i="16"/>
  <c r="G133" i="16"/>
  <c r="F133" i="16"/>
  <c r="E133" i="16"/>
  <c r="J133" i="16" s="1"/>
  <c r="D133" i="16"/>
  <c r="I132" i="16"/>
  <c r="H132" i="16"/>
  <c r="G132" i="16"/>
  <c r="F132" i="16"/>
  <c r="E132" i="16"/>
  <c r="J132" i="16" s="1"/>
  <c r="D132" i="16"/>
  <c r="I126" i="16"/>
  <c r="B126" i="16"/>
  <c r="M125" i="16"/>
  <c r="G125" i="16"/>
  <c r="F125" i="16"/>
  <c r="M124" i="16"/>
  <c r="G124" i="16"/>
  <c r="F124" i="16"/>
  <c r="M123" i="16"/>
  <c r="G123" i="16"/>
  <c r="F123" i="16"/>
  <c r="M122" i="16"/>
  <c r="G122" i="16"/>
  <c r="F122" i="16"/>
  <c r="M121" i="16"/>
  <c r="G121" i="16"/>
  <c r="F121" i="16"/>
  <c r="M120" i="16"/>
  <c r="G120" i="16"/>
  <c r="F120" i="16"/>
  <c r="M119" i="16"/>
  <c r="G119" i="16"/>
  <c r="F119" i="16"/>
  <c r="F126" i="16" s="1"/>
  <c r="D16" i="16" s="1"/>
  <c r="J117" i="16"/>
  <c r="C117" i="16"/>
  <c r="P114" i="16"/>
  <c r="I114" i="16"/>
  <c r="B114" i="16"/>
  <c r="U113" i="16"/>
  <c r="T113" i="16"/>
  <c r="N113" i="16"/>
  <c r="M113" i="16"/>
  <c r="G113" i="16"/>
  <c r="F113" i="16"/>
  <c r="U112" i="16"/>
  <c r="T112" i="16"/>
  <c r="N112" i="16"/>
  <c r="M112" i="16"/>
  <c r="G112" i="16"/>
  <c r="F112" i="16"/>
  <c r="U111" i="16"/>
  <c r="T111" i="16"/>
  <c r="N111" i="16"/>
  <c r="M111" i="16"/>
  <c r="G111" i="16"/>
  <c r="F111" i="16"/>
  <c r="U110" i="16"/>
  <c r="T110" i="16"/>
  <c r="N110" i="16"/>
  <c r="M110" i="16"/>
  <c r="G110" i="16"/>
  <c r="F110" i="16"/>
  <c r="U109" i="16"/>
  <c r="T109" i="16"/>
  <c r="N109" i="16"/>
  <c r="M109" i="16"/>
  <c r="G109" i="16"/>
  <c r="F109" i="16"/>
  <c r="U108" i="16"/>
  <c r="T108" i="16"/>
  <c r="N108" i="16"/>
  <c r="M108" i="16"/>
  <c r="G108" i="16"/>
  <c r="F108" i="16"/>
  <c r="U107" i="16"/>
  <c r="T107" i="16"/>
  <c r="N107" i="16"/>
  <c r="M107" i="16"/>
  <c r="G107" i="16"/>
  <c r="F107" i="16"/>
  <c r="U106" i="16"/>
  <c r="T106" i="16"/>
  <c r="N106" i="16"/>
  <c r="M106" i="16"/>
  <c r="G106" i="16"/>
  <c r="F106" i="16"/>
  <c r="U105" i="16"/>
  <c r="T105" i="16"/>
  <c r="N105" i="16"/>
  <c r="M105" i="16"/>
  <c r="G105" i="16"/>
  <c r="G114" i="16" s="1"/>
  <c r="F105" i="16"/>
  <c r="U104" i="16"/>
  <c r="T104" i="16"/>
  <c r="N104" i="16"/>
  <c r="M104" i="16"/>
  <c r="G104" i="16"/>
  <c r="F104" i="16"/>
  <c r="U103" i="16"/>
  <c r="U114" i="16" s="1"/>
  <c r="E23" i="16" s="1"/>
  <c r="G23" i="16" s="1"/>
  <c r="T103" i="16"/>
  <c r="N103" i="16"/>
  <c r="M103" i="16"/>
  <c r="M114" i="16" s="1"/>
  <c r="G103" i="16"/>
  <c r="F103" i="16"/>
  <c r="F114" i="16" s="1"/>
  <c r="D13" i="16" s="1"/>
  <c r="E13" i="16" s="1"/>
  <c r="Q101" i="16"/>
  <c r="J101" i="16"/>
  <c r="C101" i="16"/>
  <c r="I98" i="16"/>
  <c r="B98" i="16"/>
  <c r="M97" i="16"/>
  <c r="F97" i="16"/>
  <c r="M96" i="16"/>
  <c r="F96" i="16"/>
  <c r="M95" i="16"/>
  <c r="F95" i="16"/>
  <c r="M94" i="16"/>
  <c r="F94" i="16"/>
  <c r="M93" i="16"/>
  <c r="F93" i="16"/>
  <c r="M92" i="16"/>
  <c r="F92" i="16"/>
  <c r="F98" i="16" s="1"/>
  <c r="D19" i="16" s="1"/>
  <c r="E19" i="16" s="1"/>
  <c r="M91" i="16"/>
  <c r="F91" i="16"/>
  <c r="J89" i="16"/>
  <c r="C89" i="16"/>
  <c r="B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85" i="16" s="1"/>
  <c r="D12" i="16" s="1"/>
  <c r="E12" i="16" s="1"/>
  <c r="C68" i="16"/>
  <c r="P65" i="16"/>
  <c r="J47" i="16" s="1"/>
  <c r="I65" i="16"/>
  <c r="B65" i="16"/>
  <c r="U64" i="16"/>
  <c r="N64" i="16"/>
  <c r="G64" i="16"/>
  <c r="U63" i="16"/>
  <c r="N63" i="16"/>
  <c r="G63" i="16"/>
  <c r="U62" i="16"/>
  <c r="N62" i="16"/>
  <c r="G62" i="16"/>
  <c r="U61" i="16"/>
  <c r="N61" i="16"/>
  <c r="G61" i="16"/>
  <c r="U60" i="16"/>
  <c r="N60" i="16"/>
  <c r="G60" i="16"/>
  <c r="U59" i="16"/>
  <c r="N59" i="16"/>
  <c r="G59" i="16"/>
  <c r="U58" i="16"/>
  <c r="N58" i="16"/>
  <c r="G58" i="16"/>
  <c r="U57" i="16"/>
  <c r="N57" i="16"/>
  <c r="G57" i="16"/>
  <c r="U56" i="16"/>
  <c r="N56" i="16"/>
  <c r="G56" i="16"/>
  <c r="U55" i="16"/>
  <c r="N55" i="16"/>
  <c r="G55" i="16"/>
  <c r="U54" i="16"/>
  <c r="N54" i="16"/>
  <c r="G54" i="16"/>
  <c r="U53" i="16"/>
  <c r="N53" i="16"/>
  <c r="G53" i="16"/>
  <c r="U52" i="16"/>
  <c r="N52" i="16"/>
  <c r="G52" i="16"/>
  <c r="G65" i="16" s="1"/>
  <c r="D9" i="16" s="1"/>
  <c r="Q50" i="16"/>
  <c r="J50" i="16"/>
  <c r="C50" i="16"/>
  <c r="K47" i="16"/>
  <c r="D45" i="16"/>
  <c r="F40" i="16"/>
  <c r="E37" i="16"/>
  <c r="G36" i="16"/>
  <c r="G35" i="16"/>
  <c r="G34" i="16"/>
  <c r="G33" i="16"/>
  <c r="G32" i="16"/>
  <c r="G31" i="16"/>
  <c r="G30" i="16"/>
  <c r="G29" i="16"/>
  <c r="G28" i="16"/>
  <c r="G27" i="16"/>
  <c r="G26" i="16"/>
  <c r="F25" i="16"/>
  <c r="G25" i="16" s="1"/>
  <c r="Q24" i="16"/>
  <c r="G24" i="16"/>
  <c r="Q23" i="16"/>
  <c r="Q22" i="16"/>
  <c r="Q21" i="16"/>
  <c r="G21" i="16"/>
  <c r="Q20" i="16"/>
  <c r="G20" i="16"/>
  <c r="Q19" i="16"/>
  <c r="Q18" i="16"/>
  <c r="E16" i="16"/>
  <c r="H16" i="16" s="1"/>
  <c r="R21" i="16" s="1"/>
  <c r="Q14" i="16"/>
  <c r="E14" i="16"/>
  <c r="D14" i="16"/>
  <c r="Q13" i="16"/>
  <c r="Q12" i="16"/>
  <c r="F12" i="16"/>
  <c r="Q11" i="16"/>
  <c r="F11" i="16"/>
  <c r="F10" i="16"/>
  <c r="F9" i="16"/>
  <c r="F4" i="16"/>
  <c r="E4" i="16"/>
  <c r="D4" i="16"/>
  <c r="R167" i="15"/>
  <c r="K167" i="15"/>
  <c r="J167" i="15"/>
  <c r="Q167" i="15" s="1"/>
  <c r="I167" i="15"/>
  <c r="P167" i="15" s="1"/>
  <c r="D167" i="15"/>
  <c r="H167" i="15" s="1"/>
  <c r="O167" i="15" s="1"/>
  <c r="C167" i="15"/>
  <c r="D166" i="15"/>
  <c r="C166" i="15"/>
  <c r="K166" i="15" s="1"/>
  <c r="R166" i="15" s="1"/>
  <c r="D165" i="15"/>
  <c r="C165" i="15"/>
  <c r="K165" i="15" s="1"/>
  <c r="R165" i="15" s="1"/>
  <c r="J164" i="15"/>
  <c r="Q164" i="15" s="1"/>
  <c r="D164" i="15"/>
  <c r="C164" i="15"/>
  <c r="K164" i="15" s="1"/>
  <c r="R164" i="15" s="1"/>
  <c r="D163" i="15"/>
  <c r="C163" i="15"/>
  <c r="K163" i="15" s="1"/>
  <c r="R163" i="15" s="1"/>
  <c r="P162" i="15"/>
  <c r="O162" i="15"/>
  <c r="I162" i="15"/>
  <c r="H162" i="15"/>
  <c r="D162" i="15"/>
  <c r="C162" i="15"/>
  <c r="J162" i="15" s="1"/>
  <c r="I152" i="15"/>
  <c r="H152" i="15"/>
  <c r="G152" i="15"/>
  <c r="F152" i="15"/>
  <c r="E152" i="15"/>
  <c r="J152" i="15" s="1"/>
  <c r="D152" i="15"/>
  <c r="I151" i="15"/>
  <c r="H151" i="15"/>
  <c r="G151" i="15"/>
  <c r="F151" i="15"/>
  <c r="E151" i="15"/>
  <c r="J151" i="15" s="1"/>
  <c r="D151" i="15"/>
  <c r="I150" i="15"/>
  <c r="H150" i="15"/>
  <c r="G150" i="15"/>
  <c r="F150" i="15"/>
  <c r="E150" i="15"/>
  <c r="J150" i="15" s="1"/>
  <c r="D150" i="15"/>
  <c r="I149" i="15"/>
  <c r="H149" i="15"/>
  <c r="G149" i="15"/>
  <c r="F149" i="15"/>
  <c r="E149" i="15"/>
  <c r="J149" i="15" s="1"/>
  <c r="D149" i="15"/>
  <c r="I148" i="15"/>
  <c r="H148" i="15"/>
  <c r="G148" i="15"/>
  <c r="F148" i="15"/>
  <c r="E148" i="15"/>
  <c r="J148" i="15" s="1"/>
  <c r="D148" i="15"/>
  <c r="I147" i="15"/>
  <c r="H147" i="15"/>
  <c r="G147" i="15"/>
  <c r="F147" i="15"/>
  <c r="E147" i="15"/>
  <c r="J147" i="15" s="1"/>
  <c r="D147" i="15"/>
  <c r="J146" i="15"/>
  <c r="I146" i="15"/>
  <c r="H146" i="15"/>
  <c r="G146" i="15"/>
  <c r="F146" i="15"/>
  <c r="E146" i="15"/>
  <c r="D146" i="15"/>
  <c r="I145" i="15"/>
  <c r="H145" i="15"/>
  <c r="G145" i="15"/>
  <c r="F145" i="15"/>
  <c r="E145" i="15"/>
  <c r="J145" i="15" s="1"/>
  <c r="D145" i="15"/>
  <c r="I144" i="15"/>
  <c r="H144" i="15"/>
  <c r="G144" i="15"/>
  <c r="F144" i="15"/>
  <c r="E144" i="15"/>
  <c r="J144" i="15" s="1"/>
  <c r="D144" i="15"/>
  <c r="I143" i="15"/>
  <c r="H143" i="15"/>
  <c r="G143" i="15"/>
  <c r="F143" i="15"/>
  <c r="E143" i="15"/>
  <c r="J143" i="15" s="1"/>
  <c r="D143" i="15"/>
  <c r="J142" i="15"/>
  <c r="I142" i="15"/>
  <c r="H142" i="15"/>
  <c r="G142" i="15"/>
  <c r="F142" i="15"/>
  <c r="E142" i="15"/>
  <c r="D142" i="15"/>
  <c r="J141" i="15"/>
  <c r="I141" i="15"/>
  <c r="H141" i="15"/>
  <c r="G141" i="15"/>
  <c r="F141" i="15"/>
  <c r="E141" i="15"/>
  <c r="D141" i="15"/>
  <c r="I140" i="15"/>
  <c r="H140" i="15"/>
  <c r="G140" i="15"/>
  <c r="F140" i="15"/>
  <c r="E140" i="15"/>
  <c r="J140" i="15" s="1"/>
  <c r="D140" i="15"/>
  <c r="I139" i="15"/>
  <c r="H139" i="15"/>
  <c r="G139" i="15"/>
  <c r="F139" i="15"/>
  <c r="E139" i="15"/>
  <c r="J139" i="15" s="1"/>
  <c r="D139" i="15"/>
  <c r="J138" i="15"/>
  <c r="I138" i="15"/>
  <c r="H138" i="15"/>
  <c r="G138" i="15"/>
  <c r="F138" i="15"/>
  <c r="E138" i="15"/>
  <c r="D138" i="15"/>
  <c r="I137" i="15"/>
  <c r="H137" i="15"/>
  <c r="G137" i="15"/>
  <c r="F137" i="15"/>
  <c r="E137" i="15"/>
  <c r="J137" i="15" s="1"/>
  <c r="D137" i="15"/>
  <c r="I136" i="15"/>
  <c r="H136" i="15"/>
  <c r="G136" i="15"/>
  <c r="F136" i="15"/>
  <c r="E136" i="15"/>
  <c r="J136" i="15" s="1"/>
  <c r="D136" i="15"/>
  <c r="I135" i="15"/>
  <c r="H135" i="15"/>
  <c r="G135" i="15"/>
  <c r="F135" i="15"/>
  <c r="E135" i="15"/>
  <c r="J135" i="15" s="1"/>
  <c r="D135" i="15"/>
  <c r="I134" i="15"/>
  <c r="H134" i="15"/>
  <c r="G134" i="15"/>
  <c r="F134" i="15"/>
  <c r="E134" i="15"/>
  <c r="J134" i="15" s="1"/>
  <c r="D134" i="15"/>
  <c r="J133" i="15"/>
  <c r="I133" i="15"/>
  <c r="H133" i="15"/>
  <c r="G133" i="15"/>
  <c r="F133" i="15"/>
  <c r="E133" i="15"/>
  <c r="D133" i="15"/>
  <c r="I132" i="15"/>
  <c r="H132" i="15"/>
  <c r="G132" i="15"/>
  <c r="F132" i="15"/>
  <c r="E132" i="15"/>
  <c r="J132" i="15" s="1"/>
  <c r="D132" i="15"/>
  <c r="I126" i="15"/>
  <c r="B126" i="15"/>
  <c r="M125" i="15"/>
  <c r="G125" i="15"/>
  <c r="F125" i="15"/>
  <c r="M124" i="15"/>
  <c r="G124" i="15"/>
  <c r="F124" i="15"/>
  <c r="M123" i="15"/>
  <c r="G123" i="15"/>
  <c r="F123" i="15"/>
  <c r="M122" i="15"/>
  <c r="G122" i="15"/>
  <c r="F122" i="15"/>
  <c r="M121" i="15"/>
  <c r="G121" i="15"/>
  <c r="G126" i="15" s="1"/>
  <c r="F121" i="15"/>
  <c r="F126" i="15" s="1"/>
  <c r="D16" i="15" s="1"/>
  <c r="E16" i="15" s="1"/>
  <c r="M120" i="15"/>
  <c r="G120" i="15"/>
  <c r="F120" i="15"/>
  <c r="M119" i="15"/>
  <c r="M126" i="15" s="1"/>
  <c r="D17" i="15" s="1"/>
  <c r="E17" i="15" s="1"/>
  <c r="G119" i="15"/>
  <c r="F119" i="15"/>
  <c r="J117" i="15"/>
  <c r="C117" i="15"/>
  <c r="P114" i="15"/>
  <c r="I114" i="15"/>
  <c r="F114" i="15"/>
  <c r="D13" i="15" s="1"/>
  <c r="E13" i="15" s="1"/>
  <c r="B114" i="15"/>
  <c r="U113" i="15"/>
  <c r="T113" i="15"/>
  <c r="N113" i="15"/>
  <c r="M113" i="15"/>
  <c r="G113" i="15"/>
  <c r="F113" i="15"/>
  <c r="U112" i="15"/>
  <c r="T112" i="15"/>
  <c r="N112" i="15"/>
  <c r="M112" i="15"/>
  <c r="G112" i="15"/>
  <c r="F112" i="15"/>
  <c r="U111" i="15"/>
  <c r="T111" i="15"/>
  <c r="N111" i="15"/>
  <c r="M111" i="15"/>
  <c r="G111" i="15"/>
  <c r="F111" i="15"/>
  <c r="U110" i="15"/>
  <c r="T110" i="15"/>
  <c r="N110" i="15"/>
  <c r="M110" i="15"/>
  <c r="G110" i="15"/>
  <c r="F110" i="15"/>
  <c r="U109" i="15"/>
  <c r="T109" i="15"/>
  <c r="N109" i="15"/>
  <c r="M109" i="15"/>
  <c r="G109" i="15"/>
  <c r="F109" i="15"/>
  <c r="U108" i="15"/>
  <c r="T108" i="15"/>
  <c r="N108" i="15"/>
  <c r="M108" i="15"/>
  <c r="G108" i="15"/>
  <c r="F108" i="15"/>
  <c r="U107" i="15"/>
  <c r="T107" i="15"/>
  <c r="N107" i="15"/>
  <c r="M107" i="15"/>
  <c r="G107" i="15"/>
  <c r="F107" i="15"/>
  <c r="U106" i="15"/>
  <c r="T106" i="15"/>
  <c r="N106" i="15"/>
  <c r="M106" i="15"/>
  <c r="G106" i="15"/>
  <c r="G114" i="15" s="1"/>
  <c r="F106" i="15"/>
  <c r="U105" i="15"/>
  <c r="T105" i="15"/>
  <c r="N105" i="15"/>
  <c r="M105" i="15"/>
  <c r="G105" i="15"/>
  <c r="F105" i="15"/>
  <c r="U104" i="15"/>
  <c r="T104" i="15"/>
  <c r="N104" i="15"/>
  <c r="M104" i="15"/>
  <c r="M114" i="15" s="1"/>
  <c r="G104" i="15"/>
  <c r="F104" i="15"/>
  <c r="U103" i="15"/>
  <c r="U114" i="15" s="1"/>
  <c r="E23" i="15" s="1"/>
  <c r="G23" i="15" s="1"/>
  <c r="T103" i="15"/>
  <c r="T114" i="15" s="1"/>
  <c r="N103" i="15"/>
  <c r="N114" i="15" s="1"/>
  <c r="E22" i="15" s="1"/>
  <c r="G22" i="15" s="1"/>
  <c r="M103" i="15"/>
  <c r="G103" i="15"/>
  <c r="F103" i="15"/>
  <c r="Q101" i="15"/>
  <c r="J101" i="15"/>
  <c r="C101" i="15"/>
  <c r="I98" i="15"/>
  <c r="B98" i="15"/>
  <c r="M97" i="15"/>
  <c r="F97" i="15"/>
  <c r="M96" i="15"/>
  <c r="F96" i="15"/>
  <c r="M95" i="15"/>
  <c r="F95" i="15"/>
  <c r="M94" i="15"/>
  <c r="F94" i="15"/>
  <c r="M93" i="15"/>
  <c r="F93" i="15"/>
  <c r="M92" i="15"/>
  <c r="F92" i="15"/>
  <c r="M91" i="15"/>
  <c r="M98" i="15" s="1"/>
  <c r="D18" i="15" s="1"/>
  <c r="E18" i="15" s="1"/>
  <c r="F91" i="15"/>
  <c r="F98" i="15" s="1"/>
  <c r="D19" i="15" s="1"/>
  <c r="E19" i="15" s="1"/>
  <c r="J89" i="15"/>
  <c r="C89" i="15"/>
  <c r="B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C68" i="15"/>
  <c r="P65" i="15"/>
  <c r="I65" i="15"/>
  <c r="J47" i="15" s="1"/>
  <c r="B65" i="15"/>
  <c r="U64" i="15"/>
  <c r="N64" i="15"/>
  <c r="G64" i="15"/>
  <c r="U63" i="15"/>
  <c r="N63" i="15"/>
  <c r="G63" i="15"/>
  <c r="U62" i="15"/>
  <c r="N62" i="15"/>
  <c r="G62" i="15"/>
  <c r="U61" i="15"/>
  <c r="N61" i="15"/>
  <c r="G61" i="15"/>
  <c r="U60" i="15"/>
  <c r="N60" i="15"/>
  <c r="G60" i="15"/>
  <c r="U59" i="15"/>
  <c r="N59" i="15"/>
  <c r="G59" i="15"/>
  <c r="U58" i="15"/>
  <c r="N58" i="15"/>
  <c r="G58" i="15"/>
  <c r="U57" i="15"/>
  <c r="N57" i="15"/>
  <c r="G57" i="15"/>
  <c r="U56" i="15"/>
  <c r="N56" i="15"/>
  <c r="G56" i="15"/>
  <c r="U55" i="15"/>
  <c r="N55" i="15"/>
  <c r="G55" i="15"/>
  <c r="U54" i="15"/>
  <c r="N54" i="15"/>
  <c r="G54" i="15"/>
  <c r="U53" i="15"/>
  <c r="N53" i="15"/>
  <c r="G53" i="15"/>
  <c r="U52" i="15"/>
  <c r="N52" i="15"/>
  <c r="N65" i="15" s="1"/>
  <c r="D10" i="15" s="1"/>
  <c r="G52" i="15"/>
  <c r="G65" i="15" s="1"/>
  <c r="D9" i="15" s="1"/>
  <c r="E9" i="15" s="1"/>
  <c r="R11" i="15" s="1"/>
  <c r="Q50" i="15"/>
  <c r="J50" i="15"/>
  <c r="C50" i="15"/>
  <c r="D45" i="15"/>
  <c r="F40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F25" i="15"/>
  <c r="Q24" i="15"/>
  <c r="G24" i="15"/>
  <c r="Q23" i="15"/>
  <c r="Q22" i="15"/>
  <c r="Q21" i="15"/>
  <c r="G21" i="15"/>
  <c r="Q20" i="15"/>
  <c r="G20" i="15"/>
  <c r="Q19" i="15"/>
  <c r="H19" i="15"/>
  <c r="R24" i="15" s="1"/>
  <c r="Q18" i="15"/>
  <c r="D15" i="15"/>
  <c r="E15" i="15" s="1"/>
  <c r="Q14" i="15"/>
  <c r="D14" i="15"/>
  <c r="E14" i="15" s="1"/>
  <c r="Q13" i="15"/>
  <c r="Q12" i="15"/>
  <c r="F12" i="15"/>
  <c r="Q11" i="15"/>
  <c r="F11" i="15"/>
  <c r="F10" i="15"/>
  <c r="F9" i="15"/>
  <c r="F4" i="15"/>
  <c r="E4" i="15"/>
  <c r="D4" i="15"/>
  <c r="E38" i="15" s="1"/>
  <c r="G38" i="15" s="1"/>
  <c r="R168" i="14"/>
  <c r="Q168" i="14"/>
  <c r="P168" i="14"/>
  <c r="O168" i="14"/>
  <c r="M168" i="14"/>
  <c r="K168" i="14"/>
  <c r="J168" i="14"/>
  <c r="I168" i="14"/>
  <c r="H168" i="14"/>
  <c r="G168" i="14"/>
  <c r="N168" i="14" s="1"/>
  <c r="F168" i="14"/>
  <c r="E168" i="14"/>
  <c r="L168" i="14" s="1"/>
  <c r="K167" i="14"/>
  <c r="R167" i="14" s="1"/>
  <c r="J167" i="14"/>
  <c r="Q167" i="14" s="1"/>
  <c r="H167" i="14"/>
  <c r="O167" i="14" s="1"/>
  <c r="D167" i="14"/>
  <c r="I167" i="14" s="1"/>
  <c r="P167" i="14" s="1"/>
  <c r="C167" i="14"/>
  <c r="R166" i="14"/>
  <c r="P166" i="14"/>
  <c r="O166" i="14"/>
  <c r="K166" i="14"/>
  <c r="J166" i="14"/>
  <c r="Q166" i="14" s="1"/>
  <c r="I166" i="14"/>
  <c r="H166" i="14"/>
  <c r="D166" i="14"/>
  <c r="C166" i="14"/>
  <c r="D165" i="14"/>
  <c r="C165" i="14"/>
  <c r="I164" i="14"/>
  <c r="P164" i="14" s="1"/>
  <c r="H164" i="14"/>
  <c r="O164" i="14" s="1"/>
  <c r="D164" i="14"/>
  <c r="C164" i="14"/>
  <c r="K163" i="14"/>
  <c r="R163" i="14" s="1"/>
  <c r="J163" i="14"/>
  <c r="Q163" i="14" s="1"/>
  <c r="H163" i="14"/>
  <c r="O163" i="14" s="1"/>
  <c r="D163" i="14"/>
  <c r="I163" i="14" s="1"/>
  <c r="P163" i="14" s="1"/>
  <c r="C163" i="14"/>
  <c r="J162" i="14"/>
  <c r="Q162" i="14" s="1"/>
  <c r="D162" i="14"/>
  <c r="C162" i="14"/>
  <c r="K162" i="14" s="1"/>
  <c r="R162" i="14" s="1"/>
  <c r="I152" i="14"/>
  <c r="H152" i="14"/>
  <c r="G152" i="14"/>
  <c r="F152" i="14"/>
  <c r="E152" i="14"/>
  <c r="J152" i="14" s="1"/>
  <c r="D152" i="14"/>
  <c r="I151" i="14"/>
  <c r="H151" i="14"/>
  <c r="G151" i="14"/>
  <c r="F151" i="14"/>
  <c r="E151" i="14"/>
  <c r="J151" i="14" s="1"/>
  <c r="D151" i="14"/>
  <c r="I150" i="14"/>
  <c r="H150" i="14"/>
  <c r="G150" i="14"/>
  <c r="F150" i="14"/>
  <c r="E150" i="14"/>
  <c r="J150" i="14" s="1"/>
  <c r="D150" i="14"/>
  <c r="I149" i="14"/>
  <c r="H149" i="14"/>
  <c r="G149" i="14"/>
  <c r="F149" i="14"/>
  <c r="E149" i="14"/>
  <c r="J149" i="14" s="1"/>
  <c r="D149" i="14"/>
  <c r="I148" i="14"/>
  <c r="H148" i="14"/>
  <c r="G148" i="14"/>
  <c r="F148" i="14"/>
  <c r="E148" i="14"/>
  <c r="J148" i="14" s="1"/>
  <c r="D148" i="14"/>
  <c r="I147" i="14"/>
  <c r="H147" i="14"/>
  <c r="G147" i="14"/>
  <c r="F147" i="14"/>
  <c r="E147" i="14"/>
  <c r="J147" i="14" s="1"/>
  <c r="D147" i="14"/>
  <c r="J146" i="14"/>
  <c r="I146" i="14"/>
  <c r="H146" i="14"/>
  <c r="G146" i="14"/>
  <c r="F146" i="14"/>
  <c r="E146" i="14"/>
  <c r="D146" i="14"/>
  <c r="I145" i="14"/>
  <c r="H145" i="14"/>
  <c r="G145" i="14"/>
  <c r="F145" i="14"/>
  <c r="E145" i="14"/>
  <c r="J145" i="14" s="1"/>
  <c r="D145" i="14"/>
  <c r="I144" i="14"/>
  <c r="H144" i="14"/>
  <c r="G144" i="14"/>
  <c r="F144" i="14"/>
  <c r="E144" i="14"/>
  <c r="J144" i="14" s="1"/>
  <c r="D144" i="14"/>
  <c r="I143" i="14"/>
  <c r="H143" i="14"/>
  <c r="G143" i="14"/>
  <c r="F143" i="14"/>
  <c r="E143" i="14"/>
  <c r="J143" i="14" s="1"/>
  <c r="D143" i="14"/>
  <c r="J142" i="14"/>
  <c r="I142" i="14"/>
  <c r="H142" i="14"/>
  <c r="G142" i="14"/>
  <c r="F142" i="14"/>
  <c r="E142" i="14"/>
  <c r="D142" i="14"/>
  <c r="J141" i="14"/>
  <c r="I141" i="14"/>
  <c r="H141" i="14"/>
  <c r="G141" i="14"/>
  <c r="F141" i="14"/>
  <c r="E141" i="14"/>
  <c r="D141" i="14"/>
  <c r="I140" i="14"/>
  <c r="H140" i="14"/>
  <c r="G140" i="14"/>
  <c r="F140" i="14"/>
  <c r="E140" i="14"/>
  <c r="J140" i="14" s="1"/>
  <c r="D140" i="14"/>
  <c r="I139" i="14"/>
  <c r="H139" i="14"/>
  <c r="G139" i="14"/>
  <c r="F139" i="14"/>
  <c r="E139" i="14"/>
  <c r="J139" i="14" s="1"/>
  <c r="D139" i="14"/>
  <c r="J138" i="14"/>
  <c r="I138" i="14"/>
  <c r="H138" i="14"/>
  <c r="G138" i="14"/>
  <c r="F138" i="14"/>
  <c r="E138" i="14"/>
  <c r="D138" i="14"/>
  <c r="I137" i="14"/>
  <c r="H137" i="14"/>
  <c r="G137" i="14"/>
  <c r="F137" i="14"/>
  <c r="E137" i="14"/>
  <c r="J137" i="14" s="1"/>
  <c r="D137" i="14"/>
  <c r="I136" i="14"/>
  <c r="H136" i="14"/>
  <c r="G136" i="14"/>
  <c r="F136" i="14"/>
  <c r="E136" i="14"/>
  <c r="J136" i="14" s="1"/>
  <c r="D136" i="14"/>
  <c r="I135" i="14"/>
  <c r="H135" i="14"/>
  <c r="G135" i="14"/>
  <c r="F135" i="14"/>
  <c r="E135" i="14"/>
  <c r="J135" i="14" s="1"/>
  <c r="D135" i="14"/>
  <c r="I134" i="14"/>
  <c r="H134" i="14"/>
  <c r="G134" i="14"/>
  <c r="F134" i="14"/>
  <c r="E134" i="14"/>
  <c r="J134" i="14" s="1"/>
  <c r="D134" i="14"/>
  <c r="J133" i="14"/>
  <c r="I133" i="14"/>
  <c r="H133" i="14"/>
  <c r="G133" i="14"/>
  <c r="F133" i="14"/>
  <c r="E133" i="14"/>
  <c r="D133" i="14"/>
  <c r="I132" i="14"/>
  <c r="H132" i="14"/>
  <c r="G132" i="14"/>
  <c r="F132" i="14"/>
  <c r="E132" i="14"/>
  <c r="I128" i="14" s="1"/>
  <c r="D132" i="14"/>
  <c r="I126" i="14"/>
  <c r="B126" i="14"/>
  <c r="M125" i="14"/>
  <c r="G125" i="14"/>
  <c r="F125" i="14"/>
  <c r="M124" i="14"/>
  <c r="G124" i="14"/>
  <c r="F124" i="14"/>
  <c r="M123" i="14"/>
  <c r="G123" i="14"/>
  <c r="F123" i="14"/>
  <c r="M122" i="14"/>
  <c r="G122" i="14"/>
  <c r="F122" i="14"/>
  <c r="M121" i="14"/>
  <c r="G121" i="14"/>
  <c r="G126" i="14" s="1"/>
  <c r="F121" i="14"/>
  <c r="M120" i="14"/>
  <c r="G120" i="14"/>
  <c r="F120" i="14"/>
  <c r="M119" i="14"/>
  <c r="M126" i="14" s="1"/>
  <c r="D17" i="14" s="1"/>
  <c r="E17" i="14" s="1"/>
  <c r="G119" i="14"/>
  <c r="F119" i="14"/>
  <c r="F126" i="14" s="1"/>
  <c r="D16" i="14" s="1"/>
  <c r="E16" i="14" s="1"/>
  <c r="H16" i="14" s="1"/>
  <c r="R21" i="14" s="1"/>
  <c r="J117" i="14"/>
  <c r="C117" i="14"/>
  <c r="P114" i="14"/>
  <c r="I114" i="14"/>
  <c r="G114" i="14"/>
  <c r="B114" i="14"/>
  <c r="K47" i="14" s="1"/>
  <c r="U113" i="14"/>
  <c r="T113" i="14"/>
  <c r="N113" i="14"/>
  <c r="M113" i="14"/>
  <c r="G113" i="14"/>
  <c r="F113" i="14"/>
  <c r="U112" i="14"/>
  <c r="T112" i="14"/>
  <c r="N112" i="14"/>
  <c r="M112" i="14"/>
  <c r="G112" i="14"/>
  <c r="F112" i="14"/>
  <c r="U111" i="14"/>
  <c r="T111" i="14"/>
  <c r="N111" i="14"/>
  <c r="M111" i="14"/>
  <c r="G111" i="14"/>
  <c r="F111" i="14"/>
  <c r="U110" i="14"/>
  <c r="T110" i="14"/>
  <c r="N110" i="14"/>
  <c r="M110" i="14"/>
  <c r="G110" i="14"/>
  <c r="F110" i="14"/>
  <c r="U109" i="14"/>
  <c r="T109" i="14"/>
  <c r="N109" i="14"/>
  <c r="M109" i="14"/>
  <c r="G109" i="14"/>
  <c r="F109" i="14"/>
  <c r="U108" i="14"/>
  <c r="T108" i="14"/>
  <c r="N108" i="14"/>
  <c r="M108" i="14"/>
  <c r="G108" i="14"/>
  <c r="F108" i="14"/>
  <c r="U107" i="14"/>
  <c r="T107" i="14"/>
  <c r="N107" i="14"/>
  <c r="M107" i="14"/>
  <c r="G107" i="14"/>
  <c r="F107" i="14"/>
  <c r="U106" i="14"/>
  <c r="T106" i="14"/>
  <c r="N106" i="14"/>
  <c r="M106" i="14"/>
  <c r="G106" i="14"/>
  <c r="F106" i="14"/>
  <c r="U105" i="14"/>
  <c r="T105" i="14"/>
  <c r="N105" i="14"/>
  <c r="M105" i="14"/>
  <c r="G105" i="14"/>
  <c r="F105" i="14"/>
  <c r="U104" i="14"/>
  <c r="T104" i="14"/>
  <c r="N104" i="14"/>
  <c r="N114" i="14" s="1"/>
  <c r="E22" i="14" s="1"/>
  <c r="G22" i="14" s="1"/>
  <c r="M104" i="14"/>
  <c r="G104" i="14"/>
  <c r="F104" i="14"/>
  <c r="U103" i="14"/>
  <c r="U114" i="14" s="1"/>
  <c r="E23" i="14" s="1"/>
  <c r="G23" i="14" s="1"/>
  <c r="T103" i="14"/>
  <c r="T114" i="14" s="1"/>
  <c r="N103" i="14"/>
  <c r="M103" i="14"/>
  <c r="G103" i="14"/>
  <c r="F103" i="14"/>
  <c r="Q101" i="14"/>
  <c r="J101" i="14"/>
  <c r="C101" i="14"/>
  <c r="I98" i="14"/>
  <c r="B98" i="14"/>
  <c r="M97" i="14"/>
  <c r="F97" i="14"/>
  <c r="M96" i="14"/>
  <c r="F96" i="14"/>
  <c r="M95" i="14"/>
  <c r="F95" i="14"/>
  <c r="M94" i="14"/>
  <c r="F94" i="14"/>
  <c r="M93" i="14"/>
  <c r="F93" i="14"/>
  <c r="M92" i="14"/>
  <c r="F92" i="14"/>
  <c r="F98" i="14" s="1"/>
  <c r="D19" i="14" s="1"/>
  <c r="E19" i="14" s="1"/>
  <c r="M91" i="14"/>
  <c r="M98" i="14" s="1"/>
  <c r="D18" i="14" s="1"/>
  <c r="E18" i="14" s="1"/>
  <c r="H18" i="14" s="1"/>
  <c r="R23" i="14" s="1"/>
  <c r="F91" i="14"/>
  <c r="J89" i="14"/>
  <c r="C89" i="14"/>
  <c r="B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C68" i="14"/>
  <c r="P65" i="14"/>
  <c r="I65" i="14"/>
  <c r="B65" i="14"/>
  <c r="U64" i="14"/>
  <c r="N64" i="14"/>
  <c r="G64" i="14"/>
  <c r="U63" i="14"/>
  <c r="N63" i="14"/>
  <c r="G63" i="14"/>
  <c r="U62" i="14"/>
  <c r="N62" i="14"/>
  <c r="G62" i="14"/>
  <c r="U61" i="14"/>
  <c r="N61" i="14"/>
  <c r="G61" i="14"/>
  <c r="U60" i="14"/>
  <c r="N60" i="14"/>
  <c r="G60" i="14"/>
  <c r="U59" i="14"/>
  <c r="N59" i="14"/>
  <c r="G59" i="14"/>
  <c r="U58" i="14"/>
  <c r="N58" i="14"/>
  <c r="G58" i="14"/>
  <c r="U57" i="14"/>
  <c r="N57" i="14"/>
  <c r="G57" i="14"/>
  <c r="U56" i="14"/>
  <c r="N56" i="14"/>
  <c r="G56" i="14"/>
  <c r="U55" i="14"/>
  <c r="N55" i="14"/>
  <c r="N65" i="14" s="1"/>
  <c r="D10" i="14" s="1"/>
  <c r="E10" i="14" s="1"/>
  <c r="G55" i="14"/>
  <c r="U54" i="14"/>
  <c r="N54" i="14"/>
  <c r="G54" i="14"/>
  <c r="U53" i="14"/>
  <c r="N53" i="14"/>
  <c r="G53" i="14"/>
  <c r="U52" i="14"/>
  <c r="N52" i="14"/>
  <c r="G52" i="14"/>
  <c r="G65" i="14" s="1"/>
  <c r="D9" i="14" s="1"/>
  <c r="Q50" i="14"/>
  <c r="J50" i="14"/>
  <c r="C50" i="14"/>
  <c r="J47" i="14"/>
  <c r="D45" i="14"/>
  <c r="F40" i="14"/>
  <c r="E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F25" i="14"/>
  <c r="Q24" i="14"/>
  <c r="G24" i="14"/>
  <c r="Q23" i="14"/>
  <c r="Q22" i="14"/>
  <c r="Q21" i="14"/>
  <c r="G21" i="14"/>
  <c r="Q20" i="14"/>
  <c r="G20" i="14"/>
  <c r="Q19" i="14"/>
  <c r="Q18" i="14"/>
  <c r="D15" i="14"/>
  <c r="E15" i="14" s="1"/>
  <c r="H15" i="14" s="1"/>
  <c r="R20" i="14" s="1"/>
  <c r="Q14" i="14"/>
  <c r="Q13" i="14"/>
  <c r="Q12" i="14"/>
  <c r="F12" i="14"/>
  <c r="Q11" i="14"/>
  <c r="F11" i="14"/>
  <c r="F10" i="14"/>
  <c r="F9" i="14"/>
  <c r="F4" i="14"/>
  <c r="E38" i="14" s="1"/>
  <c r="G38" i="14" s="1"/>
  <c r="D4" i="14"/>
  <c r="P2" i="14"/>
  <c r="R167" i="13"/>
  <c r="J167" i="13"/>
  <c r="Q167" i="13" s="1"/>
  <c r="I167" i="13"/>
  <c r="P167" i="13" s="1"/>
  <c r="D167" i="13"/>
  <c r="H167" i="13" s="1"/>
  <c r="O167" i="13" s="1"/>
  <c r="C167" i="13"/>
  <c r="K167" i="13" s="1"/>
  <c r="O166" i="13"/>
  <c r="K166" i="13"/>
  <c r="R166" i="13" s="1"/>
  <c r="I166" i="13"/>
  <c r="P166" i="13" s="1"/>
  <c r="H166" i="13"/>
  <c r="D166" i="13"/>
  <c r="C166" i="13"/>
  <c r="J166" i="13" s="1"/>
  <c r="Q166" i="13" s="1"/>
  <c r="Q165" i="13"/>
  <c r="P165" i="13"/>
  <c r="K165" i="13"/>
  <c r="R165" i="13" s="1"/>
  <c r="I165" i="13"/>
  <c r="H165" i="13"/>
  <c r="O165" i="13" s="1"/>
  <c r="D165" i="13"/>
  <c r="C165" i="13"/>
  <c r="J165" i="13" s="1"/>
  <c r="R164" i="13"/>
  <c r="P164" i="13"/>
  <c r="K164" i="13"/>
  <c r="J164" i="13"/>
  <c r="Q164" i="13" s="1"/>
  <c r="H164" i="13"/>
  <c r="O164" i="13" s="1"/>
  <c r="D164" i="13"/>
  <c r="I164" i="13" s="1"/>
  <c r="C164" i="13"/>
  <c r="J163" i="13"/>
  <c r="Q163" i="13" s="1"/>
  <c r="D163" i="13"/>
  <c r="H163" i="13" s="1"/>
  <c r="O163" i="13" s="1"/>
  <c r="C163" i="13"/>
  <c r="K163" i="13" s="1"/>
  <c r="R163" i="13" s="1"/>
  <c r="O162" i="13"/>
  <c r="O168" i="13" s="1"/>
  <c r="I162" i="13"/>
  <c r="D162" i="13"/>
  <c r="H162" i="13" s="1"/>
  <c r="C162" i="13"/>
  <c r="J162" i="13" s="1"/>
  <c r="I152" i="13"/>
  <c r="H152" i="13"/>
  <c r="G152" i="13"/>
  <c r="F152" i="13"/>
  <c r="E152" i="13"/>
  <c r="J152" i="13" s="1"/>
  <c r="D152" i="13"/>
  <c r="J151" i="13"/>
  <c r="I151" i="13"/>
  <c r="H151" i="13"/>
  <c r="G151" i="13"/>
  <c r="F151" i="13"/>
  <c r="E151" i="13"/>
  <c r="D151" i="13"/>
  <c r="I150" i="13"/>
  <c r="H150" i="13"/>
  <c r="G150" i="13"/>
  <c r="F150" i="13"/>
  <c r="E150" i="13"/>
  <c r="J150" i="13" s="1"/>
  <c r="D150" i="13"/>
  <c r="I149" i="13"/>
  <c r="H149" i="13"/>
  <c r="G149" i="13"/>
  <c r="F149" i="13"/>
  <c r="E149" i="13"/>
  <c r="J149" i="13" s="1"/>
  <c r="D149" i="13"/>
  <c r="I148" i="13"/>
  <c r="H148" i="13"/>
  <c r="G148" i="13"/>
  <c r="F148" i="13"/>
  <c r="E148" i="13"/>
  <c r="J148" i="13" s="1"/>
  <c r="D148" i="13"/>
  <c r="J147" i="13"/>
  <c r="I147" i="13"/>
  <c r="H147" i="13"/>
  <c r="G147" i="13"/>
  <c r="F147" i="13"/>
  <c r="E147" i="13"/>
  <c r="D147" i="13"/>
  <c r="I146" i="13"/>
  <c r="H146" i="13"/>
  <c r="G146" i="13"/>
  <c r="F146" i="13"/>
  <c r="E146" i="13"/>
  <c r="J146" i="13" s="1"/>
  <c r="D146" i="13"/>
  <c r="I145" i="13"/>
  <c r="H145" i="13"/>
  <c r="G145" i="13"/>
  <c r="F145" i="13"/>
  <c r="E145" i="13"/>
  <c r="J145" i="13" s="1"/>
  <c r="D145" i="13"/>
  <c r="I144" i="13"/>
  <c r="H144" i="13"/>
  <c r="G144" i="13"/>
  <c r="F144" i="13"/>
  <c r="E144" i="13"/>
  <c r="J144" i="13" s="1"/>
  <c r="D144" i="13"/>
  <c r="J143" i="13"/>
  <c r="I143" i="13"/>
  <c r="H143" i="13"/>
  <c r="G143" i="13"/>
  <c r="F143" i="13"/>
  <c r="E143" i="13"/>
  <c r="D143" i="13"/>
  <c r="I142" i="13"/>
  <c r="H142" i="13"/>
  <c r="G142" i="13"/>
  <c r="F142" i="13"/>
  <c r="E142" i="13"/>
  <c r="J142" i="13" s="1"/>
  <c r="D142" i="13"/>
  <c r="I141" i="13"/>
  <c r="H141" i="13"/>
  <c r="G141" i="13"/>
  <c r="F141" i="13"/>
  <c r="E141" i="13"/>
  <c r="J141" i="13" s="1"/>
  <c r="D141" i="13"/>
  <c r="I140" i="13"/>
  <c r="H140" i="13"/>
  <c r="G140" i="13"/>
  <c r="F140" i="13"/>
  <c r="E140" i="13"/>
  <c r="J140" i="13" s="1"/>
  <c r="D140" i="13"/>
  <c r="I139" i="13"/>
  <c r="H139" i="13"/>
  <c r="G139" i="13"/>
  <c r="F139" i="13"/>
  <c r="E139" i="13"/>
  <c r="J139" i="13" s="1"/>
  <c r="D139" i="13"/>
  <c r="I138" i="13"/>
  <c r="H138" i="13"/>
  <c r="G138" i="13"/>
  <c r="F138" i="13"/>
  <c r="E138" i="13"/>
  <c r="J138" i="13" s="1"/>
  <c r="D138" i="13"/>
  <c r="I137" i="13"/>
  <c r="H137" i="13"/>
  <c r="G137" i="13"/>
  <c r="F137" i="13"/>
  <c r="E137" i="13"/>
  <c r="J137" i="13" s="1"/>
  <c r="D137" i="13"/>
  <c r="I136" i="13"/>
  <c r="H136" i="13"/>
  <c r="G136" i="13"/>
  <c r="F136" i="13"/>
  <c r="E136" i="13"/>
  <c r="J136" i="13" s="1"/>
  <c r="D136" i="13"/>
  <c r="J135" i="13"/>
  <c r="I135" i="13"/>
  <c r="H135" i="13"/>
  <c r="G135" i="13"/>
  <c r="F135" i="13"/>
  <c r="E135" i="13"/>
  <c r="D135" i="13"/>
  <c r="I134" i="13"/>
  <c r="H134" i="13"/>
  <c r="G134" i="13"/>
  <c r="F134" i="13"/>
  <c r="E134" i="13"/>
  <c r="J134" i="13" s="1"/>
  <c r="D134" i="13"/>
  <c r="I133" i="13"/>
  <c r="H133" i="13"/>
  <c r="G133" i="13"/>
  <c r="F133" i="13"/>
  <c r="E133" i="13"/>
  <c r="D133" i="13"/>
  <c r="I132" i="13"/>
  <c r="H132" i="13"/>
  <c r="G132" i="13"/>
  <c r="F132" i="13"/>
  <c r="E132" i="13"/>
  <c r="J132" i="13" s="1"/>
  <c r="D132" i="13"/>
  <c r="I126" i="13"/>
  <c r="B126" i="13"/>
  <c r="M125" i="13"/>
  <c r="G125" i="13"/>
  <c r="F125" i="13"/>
  <c r="M124" i="13"/>
  <c r="G124" i="13"/>
  <c r="F124" i="13"/>
  <c r="M123" i="13"/>
  <c r="G123" i="13"/>
  <c r="F123" i="13"/>
  <c r="M122" i="13"/>
  <c r="G122" i="13"/>
  <c r="F122" i="13"/>
  <c r="M121" i="13"/>
  <c r="G121" i="13"/>
  <c r="G126" i="13" s="1"/>
  <c r="F121" i="13"/>
  <c r="M120" i="13"/>
  <c r="G120" i="13"/>
  <c r="F120" i="13"/>
  <c r="F126" i="13" s="1"/>
  <c r="D16" i="13" s="1"/>
  <c r="E16" i="13" s="1"/>
  <c r="M119" i="13"/>
  <c r="G119" i="13"/>
  <c r="F119" i="13"/>
  <c r="J117" i="13"/>
  <c r="C117" i="13"/>
  <c r="T114" i="13"/>
  <c r="D15" i="13" s="1"/>
  <c r="E15" i="13" s="1"/>
  <c r="P114" i="13"/>
  <c r="I114" i="13"/>
  <c r="F114" i="13"/>
  <c r="B114" i="13"/>
  <c r="U113" i="13"/>
  <c r="T113" i="13"/>
  <c r="N113" i="13"/>
  <c r="M113" i="13"/>
  <c r="G113" i="13"/>
  <c r="F113" i="13"/>
  <c r="U112" i="13"/>
  <c r="T112" i="13"/>
  <c r="N112" i="13"/>
  <c r="M112" i="13"/>
  <c r="G112" i="13"/>
  <c r="F112" i="13"/>
  <c r="U111" i="13"/>
  <c r="T111" i="13"/>
  <c r="N111" i="13"/>
  <c r="M111" i="13"/>
  <c r="G111" i="13"/>
  <c r="F111" i="13"/>
  <c r="U110" i="13"/>
  <c r="T110" i="13"/>
  <c r="N110" i="13"/>
  <c r="M110" i="13"/>
  <c r="G110" i="13"/>
  <c r="F110" i="13"/>
  <c r="U109" i="13"/>
  <c r="T109" i="13"/>
  <c r="N109" i="13"/>
  <c r="M109" i="13"/>
  <c r="G109" i="13"/>
  <c r="F109" i="13"/>
  <c r="U108" i="13"/>
  <c r="T108" i="13"/>
  <c r="N108" i="13"/>
  <c r="M108" i="13"/>
  <c r="G108" i="13"/>
  <c r="F108" i="13"/>
  <c r="U107" i="13"/>
  <c r="T107" i="13"/>
  <c r="N107" i="13"/>
  <c r="M107" i="13"/>
  <c r="G107" i="13"/>
  <c r="F107" i="13"/>
  <c r="U106" i="13"/>
  <c r="T106" i="13"/>
  <c r="N106" i="13"/>
  <c r="M106" i="13"/>
  <c r="G106" i="13"/>
  <c r="F106" i="13"/>
  <c r="U105" i="13"/>
  <c r="T105" i="13"/>
  <c r="N105" i="13"/>
  <c r="M105" i="13"/>
  <c r="G105" i="13"/>
  <c r="F105" i="13"/>
  <c r="U104" i="13"/>
  <c r="T104" i="13"/>
  <c r="N104" i="13"/>
  <c r="M104" i="13"/>
  <c r="G104" i="13"/>
  <c r="F104" i="13"/>
  <c r="U103" i="13"/>
  <c r="T103" i="13"/>
  <c r="N103" i="13"/>
  <c r="M103" i="13"/>
  <c r="G103" i="13"/>
  <c r="G114" i="13" s="1"/>
  <c r="F103" i="13"/>
  <c r="Q101" i="13"/>
  <c r="J101" i="13"/>
  <c r="C101" i="13"/>
  <c r="I98" i="13"/>
  <c r="B98" i="13"/>
  <c r="K47" i="13" s="1"/>
  <c r="M97" i="13"/>
  <c r="F97" i="13"/>
  <c r="M96" i="13"/>
  <c r="F96" i="13"/>
  <c r="M95" i="13"/>
  <c r="F95" i="13"/>
  <c r="M94" i="13"/>
  <c r="F94" i="13"/>
  <c r="M93" i="13"/>
  <c r="F93" i="13"/>
  <c r="M92" i="13"/>
  <c r="F92" i="13"/>
  <c r="M91" i="13"/>
  <c r="M98" i="13" s="1"/>
  <c r="D18" i="13" s="1"/>
  <c r="E18" i="13" s="1"/>
  <c r="F91" i="13"/>
  <c r="J89" i="13"/>
  <c r="C89" i="13"/>
  <c r="B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85" i="13" s="1"/>
  <c r="D12" i="13" s="1"/>
  <c r="E12" i="13" s="1"/>
  <c r="C68" i="13"/>
  <c r="P65" i="13"/>
  <c r="I65" i="13"/>
  <c r="B65" i="13"/>
  <c r="U64" i="13"/>
  <c r="N64" i="13"/>
  <c r="G64" i="13"/>
  <c r="U63" i="13"/>
  <c r="N63" i="13"/>
  <c r="G63" i="13"/>
  <c r="U62" i="13"/>
  <c r="N62" i="13"/>
  <c r="G62" i="13"/>
  <c r="U61" i="13"/>
  <c r="N61" i="13"/>
  <c r="G61" i="13"/>
  <c r="U60" i="13"/>
  <c r="N60" i="13"/>
  <c r="G60" i="13"/>
  <c r="U59" i="13"/>
  <c r="N59" i="13"/>
  <c r="G59" i="13"/>
  <c r="U58" i="13"/>
  <c r="N58" i="13"/>
  <c r="G58" i="13"/>
  <c r="U57" i="13"/>
  <c r="N57" i="13"/>
  <c r="G57" i="13"/>
  <c r="U56" i="13"/>
  <c r="N56" i="13"/>
  <c r="G56" i="13"/>
  <c r="U55" i="13"/>
  <c r="N55" i="13"/>
  <c r="G55" i="13"/>
  <c r="U54" i="13"/>
  <c r="N54" i="13"/>
  <c r="G54" i="13"/>
  <c r="U53" i="13"/>
  <c r="N53" i="13"/>
  <c r="G53" i="13"/>
  <c r="U52" i="13"/>
  <c r="N52" i="13"/>
  <c r="N65" i="13" s="1"/>
  <c r="D10" i="13" s="1"/>
  <c r="E10" i="13" s="1"/>
  <c r="R12" i="13" s="1"/>
  <c r="G52" i="13"/>
  <c r="Q50" i="13"/>
  <c r="J50" i="13"/>
  <c r="C50" i="13"/>
  <c r="J47" i="13"/>
  <c r="L47" i="13" s="1"/>
  <c r="D45" i="13"/>
  <c r="F40" i="13"/>
  <c r="G36" i="13"/>
  <c r="G35" i="13"/>
  <c r="G34" i="13"/>
  <c r="G33" i="13"/>
  <c r="G32" i="13"/>
  <c r="G31" i="13"/>
  <c r="G30" i="13"/>
  <c r="G29" i="13"/>
  <c r="G28" i="13"/>
  <c r="G27" i="13"/>
  <c r="G26" i="13"/>
  <c r="F25" i="13"/>
  <c r="G25" i="13" s="1"/>
  <c r="Q24" i="13"/>
  <c r="G24" i="13"/>
  <c r="Q23" i="13"/>
  <c r="Q22" i="13"/>
  <c r="Q21" i="13"/>
  <c r="G21" i="13"/>
  <c r="Q20" i="13"/>
  <c r="G20" i="13"/>
  <c r="Q19" i="13"/>
  <c r="Q18" i="13"/>
  <c r="Q14" i="13"/>
  <c r="Q13" i="13"/>
  <c r="D13" i="13"/>
  <c r="E13" i="13" s="1"/>
  <c r="H13" i="13" s="1"/>
  <c r="R18" i="13" s="1"/>
  <c r="Q12" i="13"/>
  <c r="F12" i="13"/>
  <c r="Q11" i="13"/>
  <c r="F11" i="13"/>
  <c r="F10" i="13"/>
  <c r="F9" i="13"/>
  <c r="F4" i="13"/>
  <c r="E4" i="13"/>
  <c r="E38" i="13" s="1"/>
  <c r="G38" i="13" s="1"/>
  <c r="D4" i="13"/>
  <c r="D167" i="12"/>
  <c r="C167" i="12"/>
  <c r="R166" i="12"/>
  <c r="K166" i="12"/>
  <c r="J166" i="12"/>
  <c r="Q166" i="12" s="1"/>
  <c r="D166" i="12"/>
  <c r="C166" i="12"/>
  <c r="R165" i="12"/>
  <c r="K165" i="12"/>
  <c r="J165" i="12"/>
  <c r="Q165" i="12" s="1"/>
  <c r="D165" i="12"/>
  <c r="C165" i="12"/>
  <c r="Q164" i="12"/>
  <c r="K164" i="12"/>
  <c r="R164" i="12" s="1"/>
  <c r="I164" i="12"/>
  <c r="P164" i="12" s="1"/>
  <c r="H164" i="12"/>
  <c r="O164" i="12" s="1"/>
  <c r="D164" i="12"/>
  <c r="C164" i="12"/>
  <c r="J164" i="12" s="1"/>
  <c r="R163" i="12"/>
  <c r="K163" i="12"/>
  <c r="J163" i="12"/>
  <c r="Q163" i="12" s="1"/>
  <c r="D163" i="12"/>
  <c r="C163" i="12"/>
  <c r="R162" i="12"/>
  <c r="J162" i="12"/>
  <c r="Q162" i="12" s="1"/>
  <c r="H162" i="12"/>
  <c r="O162" i="12" s="1"/>
  <c r="D162" i="12"/>
  <c r="I162" i="12" s="1"/>
  <c r="C162" i="12"/>
  <c r="K162" i="12" s="1"/>
  <c r="I152" i="12"/>
  <c r="H152" i="12"/>
  <c r="G152" i="12"/>
  <c r="F152" i="12"/>
  <c r="E152" i="12"/>
  <c r="J152" i="12" s="1"/>
  <c r="D152" i="12"/>
  <c r="I151" i="12"/>
  <c r="H151" i="12"/>
  <c r="G151" i="12"/>
  <c r="F151" i="12"/>
  <c r="E151" i="12"/>
  <c r="J151" i="12" s="1"/>
  <c r="D151" i="12"/>
  <c r="I150" i="12"/>
  <c r="H150" i="12"/>
  <c r="G150" i="12"/>
  <c r="F150" i="12"/>
  <c r="E150" i="12"/>
  <c r="J150" i="12" s="1"/>
  <c r="D150" i="12"/>
  <c r="I149" i="12"/>
  <c r="H149" i="12"/>
  <c r="G149" i="12"/>
  <c r="F149" i="12"/>
  <c r="E149" i="12"/>
  <c r="J149" i="12" s="1"/>
  <c r="D149" i="12"/>
  <c r="J148" i="12"/>
  <c r="I148" i="12"/>
  <c r="H148" i="12"/>
  <c r="G148" i="12"/>
  <c r="F148" i="12"/>
  <c r="E148" i="12"/>
  <c r="D148" i="12"/>
  <c r="I147" i="12"/>
  <c r="H147" i="12"/>
  <c r="G147" i="12"/>
  <c r="F147" i="12"/>
  <c r="E147" i="12"/>
  <c r="J147" i="12" s="1"/>
  <c r="D147" i="12"/>
  <c r="I146" i="12"/>
  <c r="H146" i="12"/>
  <c r="G146" i="12"/>
  <c r="F146" i="12"/>
  <c r="E146" i="12"/>
  <c r="J146" i="12" s="1"/>
  <c r="D146" i="12"/>
  <c r="I145" i="12"/>
  <c r="H145" i="12"/>
  <c r="G145" i="12"/>
  <c r="F145" i="12"/>
  <c r="E145" i="12"/>
  <c r="J145" i="12" s="1"/>
  <c r="D145" i="12"/>
  <c r="I144" i="12"/>
  <c r="H144" i="12"/>
  <c r="G144" i="12"/>
  <c r="F144" i="12"/>
  <c r="E144" i="12"/>
  <c r="J144" i="12" s="1"/>
  <c r="D144" i="12"/>
  <c r="I143" i="12"/>
  <c r="H143" i="12"/>
  <c r="G143" i="12"/>
  <c r="F143" i="12"/>
  <c r="E143" i="12"/>
  <c r="J143" i="12" s="1"/>
  <c r="D143" i="12"/>
  <c r="I142" i="12"/>
  <c r="H142" i="12"/>
  <c r="G142" i="12"/>
  <c r="F142" i="12"/>
  <c r="E142" i="12"/>
  <c r="J142" i="12" s="1"/>
  <c r="D142" i="12"/>
  <c r="I141" i="12"/>
  <c r="H141" i="12"/>
  <c r="G141" i="12"/>
  <c r="F141" i="12"/>
  <c r="E141" i="12"/>
  <c r="J141" i="12" s="1"/>
  <c r="D141" i="12"/>
  <c r="I140" i="12"/>
  <c r="H140" i="12"/>
  <c r="G140" i="12"/>
  <c r="F140" i="12"/>
  <c r="E140" i="12"/>
  <c r="J140" i="12" s="1"/>
  <c r="D140" i="12"/>
  <c r="I139" i="12"/>
  <c r="H139" i="12"/>
  <c r="G139" i="12"/>
  <c r="F139" i="12"/>
  <c r="E139" i="12"/>
  <c r="J139" i="12" s="1"/>
  <c r="D139" i="12"/>
  <c r="J138" i="12"/>
  <c r="I138" i="12"/>
  <c r="H138" i="12"/>
  <c r="G138" i="12"/>
  <c r="F138" i="12"/>
  <c r="E138" i="12"/>
  <c r="D138" i="12"/>
  <c r="I137" i="12"/>
  <c r="H137" i="12"/>
  <c r="G137" i="12"/>
  <c r="F137" i="12"/>
  <c r="E137" i="12"/>
  <c r="J137" i="12" s="1"/>
  <c r="D137" i="12"/>
  <c r="I136" i="12"/>
  <c r="H136" i="12"/>
  <c r="G136" i="12"/>
  <c r="F136" i="12"/>
  <c r="E136" i="12"/>
  <c r="J136" i="12" s="1"/>
  <c r="D136" i="12"/>
  <c r="I135" i="12"/>
  <c r="H135" i="12"/>
  <c r="G135" i="12"/>
  <c r="F135" i="12"/>
  <c r="E135" i="12"/>
  <c r="J135" i="12" s="1"/>
  <c r="D135" i="12"/>
  <c r="I134" i="12"/>
  <c r="H134" i="12"/>
  <c r="G134" i="12"/>
  <c r="F134" i="12"/>
  <c r="E134" i="12"/>
  <c r="J134" i="12" s="1"/>
  <c r="D134" i="12"/>
  <c r="I133" i="12"/>
  <c r="H133" i="12"/>
  <c r="G133" i="12"/>
  <c r="F133" i="12"/>
  <c r="E133" i="12"/>
  <c r="J133" i="12" s="1"/>
  <c r="D133" i="12"/>
  <c r="J132" i="12"/>
  <c r="I132" i="12"/>
  <c r="H132" i="12"/>
  <c r="G132" i="12"/>
  <c r="F132" i="12"/>
  <c r="E132" i="12"/>
  <c r="I128" i="12" s="1"/>
  <c r="D132" i="12"/>
  <c r="M126" i="12"/>
  <c r="D17" i="12" s="1"/>
  <c r="E17" i="12" s="1"/>
  <c r="I126" i="12"/>
  <c r="B126" i="12"/>
  <c r="M125" i="12"/>
  <c r="G125" i="12"/>
  <c r="F125" i="12"/>
  <c r="M124" i="12"/>
  <c r="G124" i="12"/>
  <c r="F124" i="12"/>
  <c r="M123" i="12"/>
  <c r="G123" i="12"/>
  <c r="F123" i="12"/>
  <c r="M122" i="12"/>
  <c r="G122" i="12"/>
  <c r="F122" i="12"/>
  <c r="M121" i="12"/>
  <c r="G121" i="12"/>
  <c r="F121" i="12"/>
  <c r="M120" i="12"/>
  <c r="G120" i="12"/>
  <c r="F120" i="12"/>
  <c r="M119" i="12"/>
  <c r="G119" i="12"/>
  <c r="G126" i="12" s="1"/>
  <c r="F119" i="12"/>
  <c r="J117" i="12"/>
  <c r="C117" i="12"/>
  <c r="P114" i="12"/>
  <c r="I114" i="12"/>
  <c r="B114" i="12"/>
  <c r="U113" i="12"/>
  <c r="T113" i="12"/>
  <c r="N113" i="12"/>
  <c r="M113" i="12"/>
  <c r="G113" i="12"/>
  <c r="F113" i="12"/>
  <c r="U112" i="12"/>
  <c r="T112" i="12"/>
  <c r="N112" i="12"/>
  <c r="M112" i="12"/>
  <c r="G112" i="12"/>
  <c r="F112" i="12"/>
  <c r="U111" i="12"/>
  <c r="T111" i="12"/>
  <c r="N111" i="12"/>
  <c r="M111" i="12"/>
  <c r="G111" i="12"/>
  <c r="F111" i="12"/>
  <c r="U110" i="12"/>
  <c r="T110" i="12"/>
  <c r="N110" i="12"/>
  <c r="M110" i="12"/>
  <c r="G110" i="12"/>
  <c r="F110" i="12"/>
  <c r="U109" i="12"/>
  <c r="T109" i="12"/>
  <c r="N109" i="12"/>
  <c r="M109" i="12"/>
  <c r="G109" i="12"/>
  <c r="F109" i="12"/>
  <c r="U108" i="12"/>
  <c r="T108" i="12"/>
  <c r="N108" i="12"/>
  <c r="M108" i="12"/>
  <c r="G108" i="12"/>
  <c r="F108" i="12"/>
  <c r="U107" i="12"/>
  <c r="T107" i="12"/>
  <c r="N107" i="12"/>
  <c r="M107" i="12"/>
  <c r="G107" i="12"/>
  <c r="F107" i="12"/>
  <c r="U106" i="12"/>
  <c r="T106" i="12"/>
  <c r="N106" i="12"/>
  <c r="M106" i="12"/>
  <c r="G106" i="12"/>
  <c r="F106" i="12"/>
  <c r="U105" i="12"/>
  <c r="T105" i="12"/>
  <c r="N105" i="12"/>
  <c r="N114" i="12" s="1"/>
  <c r="E22" i="12" s="1"/>
  <c r="G22" i="12" s="1"/>
  <c r="M105" i="12"/>
  <c r="M114" i="12" s="1"/>
  <c r="D14" i="12" s="1"/>
  <c r="E14" i="12" s="1"/>
  <c r="G105" i="12"/>
  <c r="F105" i="12"/>
  <c r="U104" i="12"/>
  <c r="T104" i="12"/>
  <c r="N104" i="12"/>
  <c r="M104" i="12"/>
  <c r="G104" i="12"/>
  <c r="F104" i="12"/>
  <c r="U103" i="12"/>
  <c r="T103" i="12"/>
  <c r="N103" i="12"/>
  <c r="M103" i="12"/>
  <c r="G103" i="12"/>
  <c r="F103" i="12"/>
  <c r="F114" i="12" s="1"/>
  <c r="D13" i="12" s="1"/>
  <c r="E13" i="12" s="1"/>
  <c r="Q101" i="12"/>
  <c r="J101" i="12"/>
  <c r="C101" i="12"/>
  <c r="I98" i="12"/>
  <c r="B98" i="12"/>
  <c r="M97" i="12"/>
  <c r="F97" i="12"/>
  <c r="M96" i="12"/>
  <c r="F96" i="12"/>
  <c r="M95" i="12"/>
  <c r="F95" i="12"/>
  <c r="M94" i="12"/>
  <c r="F94" i="12"/>
  <c r="M93" i="12"/>
  <c r="F93" i="12"/>
  <c r="F98" i="12" s="1"/>
  <c r="D19" i="12" s="1"/>
  <c r="E19" i="12" s="1"/>
  <c r="M92" i="12"/>
  <c r="F92" i="12"/>
  <c r="M91" i="12"/>
  <c r="F91" i="12"/>
  <c r="J89" i="12"/>
  <c r="C89" i="12"/>
  <c r="B85" i="12"/>
  <c r="J47" i="12" s="1"/>
  <c r="L47" i="12" s="1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C68" i="12"/>
  <c r="P65" i="12"/>
  <c r="I65" i="12"/>
  <c r="B65" i="12"/>
  <c r="U64" i="12"/>
  <c r="N64" i="12"/>
  <c r="G64" i="12"/>
  <c r="U63" i="12"/>
  <c r="N63" i="12"/>
  <c r="G63" i="12"/>
  <c r="U62" i="12"/>
  <c r="N62" i="12"/>
  <c r="G62" i="12"/>
  <c r="U61" i="12"/>
  <c r="N61" i="12"/>
  <c r="G61" i="12"/>
  <c r="U60" i="12"/>
  <c r="N60" i="12"/>
  <c r="G60" i="12"/>
  <c r="U59" i="12"/>
  <c r="N59" i="12"/>
  <c r="G59" i="12"/>
  <c r="U58" i="12"/>
  <c r="N58" i="12"/>
  <c r="G58" i="12"/>
  <c r="U57" i="12"/>
  <c r="N57" i="12"/>
  <c r="G57" i="12"/>
  <c r="U56" i="12"/>
  <c r="N56" i="12"/>
  <c r="G56" i="12"/>
  <c r="U55" i="12"/>
  <c r="N55" i="12"/>
  <c r="G55" i="12"/>
  <c r="U54" i="12"/>
  <c r="N54" i="12"/>
  <c r="G54" i="12"/>
  <c r="U53" i="12"/>
  <c r="U65" i="12" s="1"/>
  <c r="D11" i="12" s="1"/>
  <c r="E11" i="12" s="1"/>
  <c r="N53" i="12"/>
  <c r="N65" i="12" s="1"/>
  <c r="D10" i="12" s="1"/>
  <c r="E10" i="12" s="1"/>
  <c r="R12" i="12" s="1"/>
  <c r="G53" i="12"/>
  <c r="U52" i="12"/>
  <c r="N52" i="12"/>
  <c r="G52" i="12"/>
  <c r="Q50" i="12"/>
  <c r="J50" i="12"/>
  <c r="C50" i="12"/>
  <c r="K47" i="12"/>
  <c r="D45" i="12"/>
  <c r="F40" i="12"/>
  <c r="G36" i="12"/>
  <c r="G35" i="12"/>
  <c r="G34" i="12"/>
  <c r="G33" i="12"/>
  <c r="G32" i="12"/>
  <c r="G31" i="12"/>
  <c r="G30" i="12"/>
  <c r="G29" i="12"/>
  <c r="G28" i="12"/>
  <c r="G27" i="12"/>
  <c r="G26" i="12"/>
  <c r="F25" i="12"/>
  <c r="G25" i="12" s="1"/>
  <c r="Q24" i="12"/>
  <c r="G24" i="12"/>
  <c r="Q23" i="12"/>
  <c r="Q22" i="12"/>
  <c r="Q21" i="12"/>
  <c r="G21" i="12"/>
  <c r="Q20" i="12"/>
  <c r="G20" i="12"/>
  <c r="Q19" i="12"/>
  <c r="Q18" i="12"/>
  <c r="Q14" i="12"/>
  <c r="Q13" i="12"/>
  <c r="Q12" i="12"/>
  <c r="F12" i="12"/>
  <c r="Q11" i="12"/>
  <c r="F11" i="12"/>
  <c r="F10" i="12"/>
  <c r="G10" i="12" s="1"/>
  <c r="F9" i="12"/>
  <c r="F4" i="12"/>
  <c r="E4" i="12"/>
  <c r="E37" i="12" s="1"/>
  <c r="E39" i="12" s="1"/>
  <c r="G39" i="12" s="1"/>
  <c r="D167" i="11"/>
  <c r="C167" i="11"/>
  <c r="D166" i="11"/>
  <c r="C166" i="11"/>
  <c r="J165" i="11"/>
  <c r="Q165" i="11" s="1"/>
  <c r="I165" i="11"/>
  <c r="P165" i="11" s="1"/>
  <c r="H165" i="11"/>
  <c r="O165" i="11" s="1"/>
  <c r="D165" i="11"/>
  <c r="C165" i="11"/>
  <c r="K165" i="11" s="1"/>
  <c r="R165" i="11" s="1"/>
  <c r="K164" i="11"/>
  <c r="R164" i="11" s="1"/>
  <c r="J164" i="11"/>
  <c r="Q164" i="11" s="1"/>
  <c r="D164" i="11"/>
  <c r="C164" i="11"/>
  <c r="I164" i="11" s="1"/>
  <c r="P164" i="11" s="1"/>
  <c r="D163" i="11"/>
  <c r="C163" i="11"/>
  <c r="R162" i="11"/>
  <c r="Q162" i="11"/>
  <c r="J162" i="11"/>
  <c r="H162" i="11"/>
  <c r="D162" i="11"/>
  <c r="I162" i="11" s="1"/>
  <c r="P162" i="11" s="1"/>
  <c r="C162" i="11"/>
  <c r="K162" i="11" s="1"/>
  <c r="I152" i="11"/>
  <c r="H152" i="11"/>
  <c r="G152" i="11"/>
  <c r="F152" i="11"/>
  <c r="E152" i="11"/>
  <c r="J152" i="11" s="1"/>
  <c r="D152" i="11"/>
  <c r="I151" i="11"/>
  <c r="H151" i="11"/>
  <c r="G151" i="11"/>
  <c r="F151" i="11"/>
  <c r="E151" i="11"/>
  <c r="J151" i="11" s="1"/>
  <c r="D151" i="11"/>
  <c r="I150" i="11"/>
  <c r="H150" i="11"/>
  <c r="G150" i="11"/>
  <c r="F150" i="11"/>
  <c r="E150" i="11"/>
  <c r="J150" i="11" s="1"/>
  <c r="D150" i="11"/>
  <c r="I149" i="11"/>
  <c r="H149" i="11"/>
  <c r="G149" i="11"/>
  <c r="F149" i="11"/>
  <c r="E149" i="11"/>
  <c r="J149" i="11" s="1"/>
  <c r="D149" i="11"/>
  <c r="J148" i="11"/>
  <c r="I148" i="11"/>
  <c r="H148" i="11"/>
  <c r="G148" i="11"/>
  <c r="F148" i="11"/>
  <c r="E148" i="11"/>
  <c r="D148" i="11"/>
  <c r="I147" i="11"/>
  <c r="H147" i="11"/>
  <c r="G147" i="11"/>
  <c r="F147" i="11"/>
  <c r="E147" i="11"/>
  <c r="J147" i="11" s="1"/>
  <c r="D147" i="11"/>
  <c r="J146" i="11"/>
  <c r="I146" i="11"/>
  <c r="H146" i="11"/>
  <c r="G146" i="11"/>
  <c r="F146" i="11"/>
  <c r="E146" i="11"/>
  <c r="D146" i="11"/>
  <c r="I145" i="11"/>
  <c r="H145" i="11"/>
  <c r="G145" i="11"/>
  <c r="F145" i="11"/>
  <c r="E145" i="11"/>
  <c r="J145" i="11" s="1"/>
  <c r="D145" i="11"/>
  <c r="I144" i="11"/>
  <c r="H144" i="11"/>
  <c r="G144" i="11"/>
  <c r="F144" i="11"/>
  <c r="E144" i="11"/>
  <c r="J144" i="11" s="1"/>
  <c r="D144" i="11"/>
  <c r="I143" i="11"/>
  <c r="H143" i="11"/>
  <c r="G143" i="11"/>
  <c r="F143" i="11"/>
  <c r="E143" i="11"/>
  <c r="J143" i="11" s="1"/>
  <c r="D143" i="11"/>
  <c r="I142" i="11"/>
  <c r="H142" i="11"/>
  <c r="G142" i="11"/>
  <c r="F142" i="11"/>
  <c r="E142" i="11"/>
  <c r="J142" i="11" s="1"/>
  <c r="D142" i="11"/>
  <c r="I141" i="11"/>
  <c r="H141" i="11"/>
  <c r="G141" i="11"/>
  <c r="F141" i="11"/>
  <c r="E141" i="11"/>
  <c r="J141" i="11" s="1"/>
  <c r="D141" i="11"/>
  <c r="J140" i="11"/>
  <c r="I140" i="11"/>
  <c r="H140" i="11"/>
  <c r="G140" i="11"/>
  <c r="F140" i="11"/>
  <c r="E140" i="11"/>
  <c r="D140" i="11"/>
  <c r="I139" i="11"/>
  <c r="H139" i="11"/>
  <c r="G139" i="11"/>
  <c r="F139" i="11"/>
  <c r="E139" i="11"/>
  <c r="J139" i="11" s="1"/>
  <c r="D139" i="11"/>
  <c r="I138" i="11"/>
  <c r="H138" i="11"/>
  <c r="G138" i="11"/>
  <c r="F138" i="11"/>
  <c r="E138" i="11"/>
  <c r="J138" i="11" s="1"/>
  <c r="D138" i="11"/>
  <c r="I137" i="11"/>
  <c r="H137" i="11"/>
  <c r="G137" i="11"/>
  <c r="F137" i="11"/>
  <c r="E137" i="11"/>
  <c r="J137" i="11" s="1"/>
  <c r="D137" i="11"/>
  <c r="I136" i="11"/>
  <c r="H136" i="11"/>
  <c r="G136" i="11"/>
  <c r="F136" i="11"/>
  <c r="E136" i="11"/>
  <c r="J136" i="11" s="1"/>
  <c r="D136" i="11"/>
  <c r="I135" i="11"/>
  <c r="H135" i="11"/>
  <c r="G135" i="11"/>
  <c r="F135" i="11"/>
  <c r="E135" i="11"/>
  <c r="J135" i="11" s="1"/>
  <c r="D135" i="11"/>
  <c r="I134" i="11"/>
  <c r="H134" i="11"/>
  <c r="G134" i="11"/>
  <c r="F134" i="11"/>
  <c r="E134" i="11"/>
  <c r="J134" i="11" s="1"/>
  <c r="D134" i="11"/>
  <c r="I133" i="11"/>
  <c r="H133" i="11"/>
  <c r="G133" i="11"/>
  <c r="F133" i="11"/>
  <c r="E133" i="11"/>
  <c r="J133" i="11" s="1"/>
  <c r="D133" i="11"/>
  <c r="J132" i="11"/>
  <c r="I132" i="11"/>
  <c r="H132" i="11"/>
  <c r="G132" i="11"/>
  <c r="F132" i="11"/>
  <c r="E132" i="11"/>
  <c r="D132" i="11"/>
  <c r="I126" i="11"/>
  <c r="B126" i="11"/>
  <c r="M125" i="11"/>
  <c r="G125" i="11"/>
  <c r="F125" i="11"/>
  <c r="M124" i="11"/>
  <c r="G124" i="11"/>
  <c r="F124" i="11"/>
  <c r="M123" i="11"/>
  <c r="G123" i="11"/>
  <c r="F123" i="11"/>
  <c r="M122" i="11"/>
  <c r="G122" i="11"/>
  <c r="F122" i="11"/>
  <c r="M121" i="11"/>
  <c r="G121" i="11"/>
  <c r="F121" i="11"/>
  <c r="M120" i="11"/>
  <c r="G120" i="11"/>
  <c r="F120" i="11"/>
  <c r="M119" i="11"/>
  <c r="G119" i="11"/>
  <c r="F119" i="11"/>
  <c r="J117" i="11"/>
  <c r="C117" i="11"/>
  <c r="P114" i="11"/>
  <c r="I114" i="11"/>
  <c r="B114" i="11"/>
  <c r="U113" i="11"/>
  <c r="T113" i="11"/>
  <c r="N113" i="11"/>
  <c r="M113" i="11"/>
  <c r="G113" i="11"/>
  <c r="F113" i="11"/>
  <c r="U112" i="11"/>
  <c r="T112" i="11"/>
  <c r="N112" i="11"/>
  <c r="M112" i="11"/>
  <c r="G112" i="11"/>
  <c r="F112" i="11"/>
  <c r="U111" i="11"/>
  <c r="T111" i="11"/>
  <c r="N111" i="11"/>
  <c r="M111" i="11"/>
  <c r="G111" i="11"/>
  <c r="F111" i="11"/>
  <c r="U110" i="11"/>
  <c r="T110" i="11"/>
  <c r="N110" i="11"/>
  <c r="M110" i="11"/>
  <c r="G110" i="11"/>
  <c r="F110" i="11"/>
  <c r="U109" i="11"/>
  <c r="T109" i="11"/>
  <c r="N109" i="11"/>
  <c r="M109" i="11"/>
  <c r="G109" i="11"/>
  <c r="F109" i="11"/>
  <c r="U108" i="11"/>
  <c r="T108" i="11"/>
  <c r="N108" i="11"/>
  <c r="M108" i="11"/>
  <c r="G108" i="11"/>
  <c r="F108" i="11"/>
  <c r="U107" i="11"/>
  <c r="T107" i="11"/>
  <c r="N107" i="11"/>
  <c r="M107" i="11"/>
  <c r="G107" i="11"/>
  <c r="F107" i="11"/>
  <c r="U106" i="11"/>
  <c r="T106" i="11"/>
  <c r="T114" i="11" s="1"/>
  <c r="D15" i="11" s="1"/>
  <c r="E15" i="11" s="1"/>
  <c r="N106" i="11"/>
  <c r="M106" i="11"/>
  <c r="G106" i="11"/>
  <c r="F106" i="11"/>
  <c r="U105" i="11"/>
  <c r="T105" i="11"/>
  <c r="N105" i="11"/>
  <c r="M105" i="11"/>
  <c r="M114" i="11" s="1"/>
  <c r="D14" i="11" s="1"/>
  <c r="E14" i="11" s="1"/>
  <c r="G105" i="11"/>
  <c r="F105" i="11"/>
  <c r="U104" i="11"/>
  <c r="T104" i="11"/>
  <c r="N104" i="11"/>
  <c r="N114" i="11" s="1"/>
  <c r="E22" i="11" s="1"/>
  <c r="G22" i="11" s="1"/>
  <c r="M104" i="11"/>
  <c r="G104" i="11"/>
  <c r="F104" i="11"/>
  <c r="U103" i="11"/>
  <c r="T103" i="11"/>
  <c r="N103" i="11"/>
  <c r="M103" i="11"/>
  <c r="G103" i="11"/>
  <c r="G114" i="11" s="1"/>
  <c r="F103" i="11"/>
  <c r="Q101" i="11"/>
  <c r="J101" i="11"/>
  <c r="C101" i="11"/>
  <c r="I98" i="11"/>
  <c r="B98" i="11"/>
  <c r="M97" i="11"/>
  <c r="F97" i="11"/>
  <c r="M96" i="11"/>
  <c r="F96" i="11"/>
  <c r="M95" i="11"/>
  <c r="F95" i="11"/>
  <c r="M94" i="11"/>
  <c r="F94" i="11"/>
  <c r="M93" i="11"/>
  <c r="F93" i="11"/>
  <c r="M92" i="11"/>
  <c r="F92" i="11"/>
  <c r="M91" i="11"/>
  <c r="M98" i="11" s="1"/>
  <c r="D18" i="11" s="1"/>
  <c r="E18" i="11" s="1"/>
  <c r="H18" i="11" s="1"/>
  <c r="R23" i="11" s="1"/>
  <c r="F91" i="11"/>
  <c r="J89" i="11"/>
  <c r="C89" i="11"/>
  <c r="B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C68" i="11"/>
  <c r="P65" i="11"/>
  <c r="I65" i="11"/>
  <c r="J47" i="11" s="1"/>
  <c r="L47" i="11" s="1"/>
  <c r="B65" i="11"/>
  <c r="U64" i="11"/>
  <c r="N64" i="11"/>
  <c r="G64" i="11"/>
  <c r="U63" i="11"/>
  <c r="N63" i="11"/>
  <c r="G63" i="11"/>
  <c r="U62" i="11"/>
  <c r="N62" i="11"/>
  <c r="G62" i="11"/>
  <c r="U61" i="11"/>
  <c r="N61" i="11"/>
  <c r="G61" i="11"/>
  <c r="U60" i="11"/>
  <c r="N60" i="11"/>
  <c r="G60" i="11"/>
  <c r="U59" i="11"/>
  <c r="N59" i="11"/>
  <c r="G59" i="11"/>
  <c r="U58" i="11"/>
  <c r="N58" i="11"/>
  <c r="G58" i="11"/>
  <c r="U57" i="11"/>
  <c r="N57" i="11"/>
  <c r="G57" i="11"/>
  <c r="U56" i="11"/>
  <c r="N56" i="11"/>
  <c r="G56" i="11"/>
  <c r="U55" i="11"/>
  <c r="N55" i="11"/>
  <c r="G55" i="11"/>
  <c r="U54" i="11"/>
  <c r="N54" i="11"/>
  <c r="G54" i="11"/>
  <c r="U53" i="11"/>
  <c r="N53" i="11"/>
  <c r="G53" i="11"/>
  <c r="U52" i="11"/>
  <c r="U65" i="11" s="1"/>
  <c r="D11" i="11" s="1"/>
  <c r="E11" i="11" s="1"/>
  <c r="N52" i="11"/>
  <c r="N65" i="11" s="1"/>
  <c r="D10" i="11" s="1"/>
  <c r="E10" i="11" s="1"/>
  <c r="R12" i="11" s="1"/>
  <c r="G52" i="11"/>
  <c r="G65" i="11" s="1"/>
  <c r="D9" i="11" s="1"/>
  <c r="Q50" i="11"/>
  <c r="J50" i="11"/>
  <c r="C50" i="11"/>
  <c r="K47" i="11"/>
  <c r="D45" i="11"/>
  <c r="F40" i="11"/>
  <c r="G36" i="11"/>
  <c r="G35" i="11"/>
  <c r="G34" i="11"/>
  <c r="G33" i="11"/>
  <c r="G32" i="11"/>
  <c r="G31" i="11"/>
  <c r="G30" i="11"/>
  <c r="G29" i="11"/>
  <c r="G28" i="11"/>
  <c r="G27" i="11"/>
  <c r="G26" i="11"/>
  <c r="F25" i="11"/>
  <c r="G25" i="11" s="1"/>
  <c r="Q24" i="11"/>
  <c r="G24" i="11"/>
  <c r="Q23" i="11"/>
  <c r="Q22" i="11"/>
  <c r="Q21" i="11"/>
  <c r="G21" i="11"/>
  <c r="Q20" i="11"/>
  <c r="G20" i="11"/>
  <c r="Q19" i="11"/>
  <c r="Q18" i="11"/>
  <c r="Q14" i="11"/>
  <c r="Q13" i="11"/>
  <c r="Q12" i="11"/>
  <c r="F12" i="11"/>
  <c r="Q11" i="11"/>
  <c r="F11" i="11"/>
  <c r="F10" i="11"/>
  <c r="F9" i="11"/>
  <c r="E4" i="11"/>
  <c r="D4" i="11"/>
  <c r="F168" i="10"/>
  <c r="M168" i="10" s="1"/>
  <c r="E168" i="10"/>
  <c r="L168" i="10" s="1"/>
  <c r="K167" i="10"/>
  <c r="R167" i="10" s="1"/>
  <c r="J167" i="10"/>
  <c r="Q167" i="10" s="1"/>
  <c r="I167" i="10"/>
  <c r="P167" i="10" s="1"/>
  <c r="D167" i="10"/>
  <c r="H167" i="10" s="1"/>
  <c r="O167" i="10" s="1"/>
  <c r="C167" i="10"/>
  <c r="Q166" i="10"/>
  <c r="K166" i="10"/>
  <c r="R166" i="10" s="1"/>
  <c r="J166" i="10"/>
  <c r="I166" i="10"/>
  <c r="P166" i="10" s="1"/>
  <c r="D166" i="10"/>
  <c r="C166" i="10"/>
  <c r="O165" i="10"/>
  <c r="I165" i="10"/>
  <c r="P165" i="10" s="1"/>
  <c r="D165" i="10"/>
  <c r="H165" i="10" s="1"/>
  <c r="C165" i="10"/>
  <c r="J165" i="10" s="1"/>
  <c r="Q165" i="10" s="1"/>
  <c r="J164" i="10"/>
  <c r="Q164" i="10" s="1"/>
  <c r="D164" i="10"/>
  <c r="I164" i="10" s="1"/>
  <c r="P164" i="10" s="1"/>
  <c r="C164" i="10"/>
  <c r="K164" i="10" s="1"/>
  <c r="R164" i="10" s="1"/>
  <c r="P163" i="10"/>
  <c r="K163" i="10"/>
  <c r="R163" i="10" s="1"/>
  <c r="J163" i="10"/>
  <c r="Q163" i="10" s="1"/>
  <c r="H163" i="10"/>
  <c r="O163" i="10" s="1"/>
  <c r="D163" i="10"/>
  <c r="I163" i="10" s="1"/>
  <c r="C163" i="10"/>
  <c r="R162" i="10"/>
  <c r="K162" i="10"/>
  <c r="J162" i="10"/>
  <c r="Q162" i="10" s="1"/>
  <c r="Q168" i="10" s="1"/>
  <c r="F162" i="10"/>
  <c r="D162" i="10"/>
  <c r="H162" i="10" s="1"/>
  <c r="O162" i="10" s="1"/>
  <c r="C162" i="10"/>
  <c r="I152" i="10"/>
  <c r="H152" i="10"/>
  <c r="G152" i="10"/>
  <c r="F152" i="10"/>
  <c r="E152" i="10"/>
  <c r="J152" i="10" s="1"/>
  <c r="D152" i="10"/>
  <c r="I151" i="10"/>
  <c r="H151" i="10"/>
  <c r="G151" i="10"/>
  <c r="F151" i="10"/>
  <c r="E151" i="10"/>
  <c r="J151" i="10" s="1"/>
  <c r="D151" i="10"/>
  <c r="I150" i="10"/>
  <c r="H150" i="10"/>
  <c r="G150" i="10"/>
  <c r="F150" i="10"/>
  <c r="E150" i="10"/>
  <c r="J150" i="10" s="1"/>
  <c r="D150" i="10"/>
  <c r="J149" i="10"/>
  <c r="I149" i="10"/>
  <c r="H149" i="10"/>
  <c r="G149" i="10"/>
  <c r="F149" i="10"/>
  <c r="E149" i="10"/>
  <c r="D149" i="10"/>
  <c r="I148" i="10"/>
  <c r="H148" i="10"/>
  <c r="G148" i="10"/>
  <c r="F148" i="10"/>
  <c r="E148" i="10"/>
  <c r="J148" i="10" s="1"/>
  <c r="D148" i="10"/>
  <c r="I147" i="10"/>
  <c r="H147" i="10"/>
  <c r="G147" i="10"/>
  <c r="F147" i="10"/>
  <c r="E147" i="10"/>
  <c r="J147" i="10" s="1"/>
  <c r="D147" i="10"/>
  <c r="I146" i="10"/>
  <c r="H146" i="10"/>
  <c r="G146" i="10"/>
  <c r="F146" i="10"/>
  <c r="E146" i="10"/>
  <c r="J146" i="10" s="1"/>
  <c r="D146" i="10"/>
  <c r="I145" i="10"/>
  <c r="H145" i="10"/>
  <c r="G145" i="10"/>
  <c r="F145" i="10"/>
  <c r="E145" i="10"/>
  <c r="J145" i="10" s="1"/>
  <c r="D145" i="10"/>
  <c r="I144" i="10"/>
  <c r="H144" i="10"/>
  <c r="G144" i="10"/>
  <c r="F144" i="10"/>
  <c r="E144" i="10"/>
  <c r="J144" i="10" s="1"/>
  <c r="D144" i="10"/>
  <c r="J143" i="10"/>
  <c r="I143" i="10"/>
  <c r="H143" i="10"/>
  <c r="G143" i="10"/>
  <c r="F143" i="10"/>
  <c r="E143" i="10"/>
  <c r="D143" i="10"/>
  <c r="I142" i="10"/>
  <c r="H142" i="10"/>
  <c r="G142" i="10"/>
  <c r="F142" i="10"/>
  <c r="E142" i="10"/>
  <c r="J142" i="10" s="1"/>
  <c r="D142" i="10"/>
  <c r="I141" i="10"/>
  <c r="H141" i="10"/>
  <c r="G141" i="10"/>
  <c r="F141" i="10"/>
  <c r="E141" i="10"/>
  <c r="J141" i="10" s="1"/>
  <c r="D141" i="10"/>
  <c r="I140" i="10"/>
  <c r="H140" i="10"/>
  <c r="G140" i="10"/>
  <c r="F140" i="10"/>
  <c r="E140" i="10"/>
  <c r="J140" i="10" s="1"/>
  <c r="D140" i="10"/>
  <c r="J139" i="10"/>
  <c r="I139" i="10"/>
  <c r="H139" i="10"/>
  <c r="G139" i="10"/>
  <c r="F139" i="10"/>
  <c r="E139" i="10"/>
  <c r="D139" i="10"/>
  <c r="I138" i="10"/>
  <c r="H138" i="10"/>
  <c r="G138" i="10"/>
  <c r="F138" i="10"/>
  <c r="E138" i="10"/>
  <c r="J138" i="10" s="1"/>
  <c r="D138" i="10"/>
  <c r="I137" i="10"/>
  <c r="H137" i="10"/>
  <c r="G137" i="10"/>
  <c r="F137" i="10"/>
  <c r="E137" i="10"/>
  <c r="J137" i="10" s="1"/>
  <c r="D137" i="10"/>
  <c r="I136" i="10"/>
  <c r="H136" i="10"/>
  <c r="G136" i="10"/>
  <c r="F136" i="10"/>
  <c r="E136" i="10"/>
  <c r="J136" i="10" s="1"/>
  <c r="D136" i="10"/>
  <c r="I135" i="10"/>
  <c r="H135" i="10"/>
  <c r="G135" i="10"/>
  <c r="F135" i="10"/>
  <c r="E135" i="10"/>
  <c r="J135" i="10" s="1"/>
  <c r="D135" i="10"/>
  <c r="J134" i="10"/>
  <c r="I134" i="10"/>
  <c r="H134" i="10"/>
  <c r="G134" i="10"/>
  <c r="F134" i="10"/>
  <c r="E134" i="10"/>
  <c r="D134" i="10"/>
  <c r="I133" i="10"/>
  <c r="H133" i="10"/>
  <c r="G133" i="10"/>
  <c r="F133" i="10"/>
  <c r="E133" i="10"/>
  <c r="J133" i="10" s="1"/>
  <c r="D133" i="10"/>
  <c r="J132" i="10"/>
  <c r="I132" i="10"/>
  <c r="H132" i="10"/>
  <c r="G132" i="10"/>
  <c r="F132" i="10"/>
  <c r="E132" i="10"/>
  <c r="D132" i="10"/>
  <c r="I126" i="10"/>
  <c r="G126" i="10"/>
  <c r="B126" i="10"/>
  <c r="M125" i="10"/>
  <c r="G125" i="10"/>
  <c r="F125" i="10"/>
  <c r="M124" i="10"/>
  <c r="M126" i="10" s="1"/>
  <c r="D17" i="10" s="1"/>
  <c r="E17" i="10" s="1"/>
  <c r="G124" i="10"/>
  <c r="F124" i="10"/>
  <c r="M123" i="10"/>
  <c r="G123" i="10"/>
  <c r="F123" i="10"/>
  <c r="M122" i="10"/>
  <c r="G122" i="10"/>
  <c r="F122" i="10"/>
  <c r="M121" i="10"/>
  <c r="G121" i="10"/>
  <c r="F121" i="10"/>
  <c r="F126" i="10" s="1"/>
  <c r="D16" i="10" s="1"/>
  <c r="E16" i="10" s="1"/>
  <c r="M120" i="10"/>
  <c r="G120" i="10"/>
  <c r="F120" i="10"/>
  <c r="M119" i="10"/>
  <c r="G119" i="10"/>
  <c r="F119" i="10"/>
  <c r="J117" i="10"/>
  <c r="C117" i="10"/>
  <c r="U114" i="10"/>
  <c r="P114" i="10"/>
  <c r="I114" i="10"/>
  <c r="G114" i="10"/>
  <c r="B114" i="10"/>
  <c r="U113" i="10"/>
  <c r="T113" i="10"/>
  <c r="N113" i="10"/>
  <c r="M113" i="10"/>
  <c r="G113" i="10"/>
  <c r="F113" i="10"/>
  <c r="U112" i="10"/>
  <c r="T112" i="10"/>
  <c r="N112" i="10"/>
  <c r="M112" i="10"/>
  <c r="G112" i="10"/>
  <c r="F112" i="10"/>
  <c r="U111" i="10"/>
  <c r="T111" i="10"/>
  <c r="N111" i="10"/>
  <c r="M111" i="10"/>
  <c r="G111" i="10"/>
  <c r="F111" i="10"/>
  <c r="U110" i="10"/>
  <c r="T110" i="10"/>
  <c r="N110" i="10"/>
  <c r="M110" i="10"/>
  <c r="G110" i="10"/>
  <c r="F110" i="10"/>
  <c r="U109" i="10"/>
  <c r="T109" i="10"/>
  <c r="N109" i="10"/>
  <c r="M109" i="10"/>
  <c r="G109" i="10"/>
  <c r="F109" i="10"/>
  <c r="U108" i="10"/>
  <c r="T108" i="10"/>
  <c r="N108" i="10"/>
  <c r="M108" i="10"/>
  <c r="G108" i="10"/>
  <c r="F108" i="10"/>
  <c r="U107" i="10"/>
  <c r="T107" i="10"/>
  <c r="N107" i="10"/>
  <c r="M107" i="10"/>
  <c r="G107" i="10"/>
  <c r="F107" i="10"/>
  <c r="U106" i="10"/>
  <c r="T106" i="10"/>
  <c r="N106" i="10"/>
  <c r="M106" i="10"/>
  <c r="G106" i="10"/>
  <c r="F106" i="10"/>
  <c r="U105" i="10"/>
  <c r="T105" i="10"/>
  <c r="N105" i="10"/>
  <c r="N114" i="10" s="1"/>
  <c r="E22" i="10" s="1"/>
  <c r="G22" i="10" s="1"/>
  <c r="M105" i="10"/>
  <c r="G105" i="10"/>
  <c r="F105" i="10"/>
  <c r="U104" i="10"/>
  <c r="T104" i="10"/>
  <c r="N104" i="10"/>
  <c r="M104" i="10"/>
  <c r="G104" i="10"/>
  <c r="F104" i="10"/>
  <c r="U103" i="10"/>
  <c r="T103" i="10"/>
  <c r="T114" i="10" s="1"/>
  <c r="D15" i="10" s="1"/>
  <c r="E15" i="10" s="1"/>
  <c r="N103" i="10"/>
  <c r="M103" i="10"/>
  <c r="G103" i="10"/>
  <c r="F103" i="10"/>
  <c r="Q101" i="10"/>
  <c r="J101" i="10"/>
  <c r="C101" i="10"/>
  <c r="I98" i="10"/>
  <c r="F98" i="10"/>
  <c r="D19" i="10" s="1"/>
  <c r="B98" i="10"/>
  <c r="M97" i="10"/>
  <c r="F97" i="10"/>
  <c r="M96" i="10"/>
  <c r="F96" i="10"/>
  <c r="M95" i="10"/>
  <c r="F95" i="10"/>
  <c r="M94" i="10"/>
  <c r="F94" i="10"/>
  <c r="M93" i="10"/>
  <c r="F93" i="10"/>
  <c r="M92" i="10"/>
  <c r="F92" i="10"/>
  <c r="M91" i="10"/>
  <c r="M98" i="10" s="1"/>
  <c r="D18" i="10" s="1"/>
  <c r="E18" i="10" s="1"/>
  <c r="F91" i="10"/>
  <c r="J89" i="10"/>
  <c r="C89" i="10"/>
  <c r="B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C68" i="10"/>
  <c r="P65" i="10"/>
  <c r="I65" i="10"/>
  <c r="B65" i="10"/>
  <c r="J47" i="10" s="1"/>
  <c r="L47" i="10" s="1"/>
  <c r="U64" i="10"/>
  <c r="N64" i="10"/>
  <c r="G64" i="10"/>
  <c r="U63" i="10"/>
  <c r="N63" i="10"/>
  <c r="G63" i="10"/>
  <c r="U62" i="10"/>
  <c r="N62" i="10"/>
  <c r="G62" i="10"/>
  <c r="U61" i="10"/>
  <c r="N61" i="10"/>
  <c r="G61" i="10"/>
  <c r="U60" i="10"/>
  <c r="N60" i="10"/>
  <c r="G60" i="10"/>
  <c r="U59" i="10"/>
  <c r="N59" i="10"/>
  <c r="G59" i="10"/>
  <c r="U58" i="10"/>
  <c r="N58" i="10"/>
  <c r="G58" i="10"/>
  <c r="U57" i="10"/>
  <c r="N57" i="10"/>
  <c r="G57" i="10"/>
  <c r="U56" i="10"/>
  <c r="N56" i="10"/>
  <c r="G56" i="10"/>
  <c r="U55" i="10"/>
  <c r="N55" i="10"/>
  <c r="G55" i="10"/>
  <c r="U54" i="10"/>
  <c r="N54" i="10"/>
  <c r="G54" i="10"/>
  <c r="U53" i="10"/>
  <c r="N53" i="10"/>
  <c r="G53" i="10"/>
  <c r="U52" i="10"/>
  <c r="N52" i="10"/>
  <c r="N65" i="10" s="1"/>
  <c r="D10" i="10" s="1"/>
  <c r="E10" i="10" s="1"/>
  <c r="G52" i="10"/>
  <c r="G65" i="10" s="1"/>
  <c r="D9" i="10" s="1"/>
  <c r="Q50" i="10"/>
  <c r="J50" i="10"/>
  <c r="C50" i="10"/>
  <c r="K47" i="10"/>
  <c r="D45" i="10"/>
  <c r="F40" i="10"/>
  <c r="G36" i="10"/>
  <c r="G35" i="10"/>
  <c r="G34" i="10"/>
  <c r="G33" i="10"/>
  <c r="G32" i="10"/>
  <c r="G31" i="10"/>
  <c r="G30" i="10"/>
  <c r="G29" i="10"/>
  <c r="G28" i="10"/>
  <c r="G27" i="10"/>
  <c r="G26" i="10"/>
  <c r="F25" i="10"/>
  <c r="G25" i="10" s="1"/>
  <c r="Q24" i="10"/>
  <c r="G24" i="10"/>
  <c r="Q23" i="10"/>
  <c r="E23" i="10"/>
  <c r="G23" i="10" s="1"/>
  <c r="Q22" i="10"/>
  <c r="Q21" i="10"/>
  <c r="G21" i="10"/>
  <c r="Q20" i="10"/>
  <c r="G20" i="10"/>
  <c r="Q19" i="10"/>
  <c r="E19" i="10"/>
  <c r="Q18" i="10"/>
  <c r="Q14" i="10"/>
  <c r="Q13" i="10"/>
  <c r="Q12" i="10"/>
  <c r="F12" i="10"/>
  <c r="Q11" i="10"/>
  <c r="F11" i="10"/>
  <c r="F10" i="10"/>
  <c r="F9" i="10"/>
  <c r="E9" i="10"/>
  <c r="F4" i="10"/>
  <c r="E38" i="10" s="1"/>
  <c r="G38" i="10" s="1"/>
  <c r="E4" i="10"/>
  <c r="D4" i="10"/>
  <c r="E37" i="10" s="1"/>
  <c r="L168" i="9"/>
  <c r="F168" i="9"/>
  <c r="M168" i="9" s="1"/>
  <c r="E168" i="9"/>
  <c r="K167" i="9"/>
  <c r="R167" i="9" s="1"/>
  <c r="J167" i="9"/>
  <c r="Q167" i="9" s="1"/>
  <c r="I167" i="9"/>
  <c r="P167" i="9" s="1"/>
  <c r="D167" i="9"/>
  <c r="H167" i="9" s="1"/>
  <c r="O167" i="9" s="1"/>
  <c r="C167" i="9"/>
  <c r="P166" i="9"/>
  <c r="K166" i="9"/>
  <c r="R166" i="9" s="1"/>
  <c r="I166" i="9"/>
  <c r="D166" i="9"/>
  <c r="H166" i="9" s="1"/>
  <c r="O166" i="9" s="1"/>
  <c r="C166" i="9"/>
  <c r="J166" i="9" s="1"/>
  <c r="Q166" i="9" s="1"/>
  <c r="R165" i="9"/>
  <c r="K165" i="9"/>
  <c r="D165" i="9"/>
  <c r="I165" i="9" s="1"/>
  <c r="P165" i="9" s="1"/>
  <c r="C165" i="9"/>
  <c r="J165" i="9" s="1"/>
  <c r="Q165" i="9" s="1"/>
  <c r="R164" i="9"/>
  <c r="J164" i="9"/>
  <c r="Q164" i="9" s="1"/>
  <c r="D164" i="9"/>
  <c r="C164" i="9"/>
  <c r="K164" i="9" s="1"/>
  <c r="K163" i="9"/>
  <c r="R163" i="9" s="1"/>
  <c r="J163" i="9"/>
  <c r="Q163" i="9" s="1"/>
  <c r="I163" i="9"/>
  <c r="P163" i="9" s="1"/>
  <c r="D163" i="9"/>
  <c r="H163" i="9" s="1"/>
  <c r="O163" i="9" s="1"/>
  <c r="C163" i="9"/>
  <c r="K162" i="9"/>
  <c r="D162" i="9"/>
  <c r="H162" i="9" s="1"/>
  <c r="C162" i="9"/>
  <c r="I152" i="9"/>
  <c r="H152" i="9"/>
  <c r="G152" i="9"/>
  <c r="F152" i="9"/>
  <c r="E152" i="9"/>
  <c r="J152" i="9" s="1"/>
  <c r="D152" i="9"/>
  <c r="J151" i="9"/>
  <c r="I151" i="9"/>
  <c r="H151" i="9"/>
  <c r="G151" i="9"/>
  <c r="F151" i="9"/>
  <c r="E151" i="9"/>
  <c r="D151" i="9"/>
  <c r="I150" i="9"/>
  <c r="H150" i="9"/>
  <c r="G150" i="9"/>
  <c r="F150" i="9"/>
  <c r="E150" i="9"/>
  <c r="J150" i="9" s="1"/>
  <c r="D150" i="9"/>
  <c r="I149" i="9"/>
  <c r="H149" i="9"/>
  <c r="G149" i="9"/>
  <c r="F149" i="9"/>
  <c r="E149" i="9"/>
  <c r="J149" i="9" s="1"/>
  <c r="D149" i="9"/>
  <c r="I148" i="9"/>
  <c r="H148" i="9"/>
  <c r="G148" i="9"/>
  <c r="F148" i="9"/>
  <c r="E148" i="9"/>
  <c r="J148" i="9" s="1"/>
  <c r="D148" i="9"/>
  <c r="I147" i="9"/>
  <c r="H147" i="9"/>
  <c r="G147" i="9"/>
  <c r="F147" i="9"/>
  <c r="E147" i="9"/>
  <c r="J147" i="9" s="1"/>
  <c r="D147" i="9"/>
  <c r="I146" i="9"/>
  <c r="H146" i="9"/>
  <c r="G146" i="9"/>
  <c r="F146" i="9"/>
  <c r="E146" i="9"/>
  <c r="J146" i="9" s="1"/>
  <c r="D146" i="9"/>
  <c r="I145" i="9"/>
  <c r="H145" i="9"/>
  <c r="G145" i="9"/>
  <c r="F145" i="9"/>
  <c r="E145" i="9"/>
  <c r="J145" i="9" s="1"/>
  <c r="D145" i="9"/>
  <c r="I144" i="9"/>
  <c r="H144" i="9"/>
  <c r="G144" i="9"/>
  <c r="F144" i="9"/>
  <c r="E144" i="9"/>
  <c r="J144" i="9" s="1"/>
  <c r="D144" i="9"/>
  <c r="I143" i="9"/>
  <c r="H143" i="9"/>
  <c r="G143" i="9"/>
  <c r="F143" i="9"/>
  <c r="E143" i="9"/>
  <c r="J143" i="9" s="1"/>
  <c r="D143" i="9"/>
  <c r="I142" i="9"/>
  <c r="H142" i="9"/>
  <c r="G142" i="9"/>
  <c r="F142" i="9"/>
  <c r="E142" i="9"/>
  <c r="J142" i="9" s="1"/>
  <c r="D142" i="9"/>
  <c r="J141" i="9"/>
  <c r="I141" i="9"/>
  <c r="H141" i="9"/>
  <c r="G141" i="9"/>
  <c r="F141" i="9"/>
  <c r="E141" i="9"/>
  <c r="D141" i="9"/>
  <c r="I140" i="9"/>
  <c r="H140" i="9"/>
  <c r="G140" i="9"/>
  <c r="F140" i="9"/>
  <c r="E140" i="9"/>
  <c r="J140" i="9" s="1"/>
  <c r="D140" i="9"/>
  <c r="I139" i="9"/>
  <c r="H139" i="9"/>
  <c r="G139" i="9"/>
  <c r="F139" i="9"/>
  <c r="E139" i="9"/>
  <c r="J139" i="9" s="1"/>
  <c r="D139" i="9"/>
  <c r="I138" i="9"/>
  <c r="H138" i="9"/>
  <c r="G138" i="9"/>
  <c r="F138" i="9"/>
  <c r="E138" i="9"/>
  <c r="J138" i="9" s="1"/>
  <c r="D138" i="9"/>
  <c r="I137" i="9"/>
  <c r="H137" i="9"/>
  <c r="G137" i="9"/>
  <c r="F137" i="9"/>
  <c r="E137" i="9"/>
  <c r="J137" i="9" s="1"/>
  <c r="D137" i="9"/>
  <c r="I136" i="9"/>
  <c r="H136" i="9"/>
  <c r="G136" i="9"/>
  <c r="F136" i="9"/>
  <c r="E136" i="9"/>
  <c r="J136" i="9" s="1"/>
  <c r="D136" i="9"/>
  <c r="I135" i="9"/>
  <c r="H135" i="9"/>
  <c r="G135" i="9"/>
  <c r="F135" i="9"/>
  <c r="E135" i="9"/>
  <c r="J135" i="9" s="1"/>
  <c r="D135" i="9"/>
  <c r="I134" i="9"/>
  <c r="H134" i="9"/>
  <c r="G134" i="9"/>
  <c r="F134" i="9"/>
  <c r="E134" i="9"/>
  <c r="J134" i="9" s="1"/>
  <c r="D134" i="9"/>
  <c r="I133" i="9"/>
  <c r="H133" i="9"/>
  <c r="G133" i="9"/>
  <c r="F133" i="9"/>
  <c r="E133" i="9"/>
  <c r="J133" i="9" s="1"/>
  <c r="D133" i="9"/>
  <c r="I132" i="9"/>
  <c r="H132" i="9"/>
  <c r="G132" i="9"/>
  <c r="F132" i="9"/>
  <c r="E132" i="9"/>
  <c r="D132" i="9"/>
  <c r="I126" i="9"/>
  <c r="B126" i="9"/>
  <c r="M125" i="9"/>
  <c r="G125" i="9"/>
  <c r="F125" i="9"/>
  <c r="M124" i="9"/>
  <c r="G124" i="9"/>
  <c r="F124" i="9"/>
  <c r="M123" i="9"/>
  <c r="G123" i="9"/>
  <c r="F123" i="9"/>
  <c r="M122" i="9"/>
  <c r="G122" i="9"/>
  <c r="F122" i="9"/>
  <c r="M121" i="9"/>
  <c r="G121" i="9"/>
  <c r="F121" i="9"/>
  <c r="M120" i="9"/>
  <c r="G120" i="9"/>
  <c r="F120" i="9"/>
  <c r="M119" i="9"/>
  <c r="G119" i="9"/>
  <c r="G126" i="9" s="1"/>
  <c r="F119" i="9"/>
  <c r="J117" i="9"/>
  <c r="C117" i="9"/>
  <c r="P114" i="9"/>
  <c r="I114" i="9"/>
  <c r="K47" i="9" s="1"/>
  <c r="B114" i="9"/>
  <c r="U113" i="9"/>
  <c r="T113" i="9"/>
  <c r="N113" i="9"/>
  <c r="M113" i="9"/>
  <c r="G113" i="9"/>
  <c r="F113" i="9"/>
  <c r="U112" i="9"/>
  <c r="T112" i="9"/>
  <c r="N112" i="9"/>
  <c r="M112" i="9"/>
  <c r="G112" i="9"/>
  <c r="F112" i="9"/>
  <c r="U111" i="9"/>
  <c r="T111" i="9"/>
  <c r="N111" i="9"/>
  <c r="M111" i="9"/>
  <c r="G111" i="9"/>
  <c r="F111" i="9"/>
  <c r="U110" i="9"/>
  <c r="T110" i="9"/>
  <c r="N110" i="9"/>
  <c r="M110" i="9"/>
  <c r="G110" i="9"/>
  <c r="F110" i="9"/>
  <c r="U109" i="9"/>
  <c r="T109" i="9"/>
  <c r="N109" i="9"/>
  <c r="M109" i="9"/>
  <c r="G109" i="9"/>
  <c r="F109" i="9"/>
  <c r="U108" i="9"/>
  <c r="T108" i="9"/>
  <c r="N108" i="9"/>
  <c r="M108" i="9"/>
  <c r="G108" i="9"/>
  <c r="F108" i="9"/>
  <c r="U107" i="9"/>
  <c r="T107" i="9"/>
  <c r="N107" i="9"/>
  <c r="M107" i="9"/>
  <c r="F107" i="9"/>
  <c r="U106" i="9"/>
  <c r="T106" i="9"/>
  <c r="N106" i="9"/>
  <c r="M106" i="9"/>
  <c r="M114" i="9" s="1"/>
  <c r="D14" i="9" s="1"/>
  <c r="E14" i="9" s="1"/>
  <c r="G106" i="9"/>
  <c r="F106" i="9"/>
  <c r="U105" i="9"/>
  <c r="T105" i="9"/>
  <c r="N105" i="9"/>
  <c r="M105" i="9"/>
  <c r="G105" i="9"/>
  <c r="F105" i="9"/>
  <c r="U104" i="9"/>
  <c r="T104" i="9"/>
  <c r="N104" i="9"/>
  <c r="M104" i="9"/>
  <c r="G104" i="9"/>
  <c r="F104" i="9"/>
  <c r="U103" i="9"/>
  <c r="U114" i="9" s="1"/>
  <c r="E23" i="9" s="1"/>
  <c r="G23" i="9" s="1"/>
  <c r="T103" i="9"/>
  <c r="T114" i="9" s="1"/>
  <c r="D15" i="9" s="1"/>
  <c r="E15" i="9" s="1"/>
  <c r="N103" i="9"/>
  <c r="M103" i="9"/>
  <c r="G103" i="9"/>
  <c r="F103" i="9"/>
  <c r="F114" i="9" s="1"/>
  <c r="D13" i="9" s="1"/>
  <c r="E13" i="9" s="1"/>
  <c r="Q101" i="9"/>
  <c r="J101" i="9"/>
  <c r="C101" i="9"/>
  <c r="I98" i="9"/>
  <c r="B98" i="9"/>
  <c r="M97" i="9"/>
  <c r="F97" i="9"/>
  <c r="M96" i="9"/>
  <c r="F96" i="9"/>
  <c r="M95" i="9"/>
  <c r="F95" i="9"/>
  <c r="M94" i="9"/>
  <c r="F94" i="9"/>
  <c r="M93" i="9"/>
  <c r="F93" i="9"/>
  <c r="M92" i="9"/>
  <c r="F92" i="9"/>
  <c r="F98" i="9" s="1"/>
  <c r="D19" i="9" s="1"/>
  <c r="E19" i="9" s="1"/>
  <c r="M91" i="9"/>
  <c r="M98" i="9" s="1"/>
  <c r="D18" i="9" s="1"/>
  <c r="E18" i="9" s="1"/>
  <c r="F91" i="9"/>
  <c r="J89" i="9"/>
  <c r="C89" i="9"/>
  <c r="B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85" i="9" s="1"/>
  <c r="D12" i="9" s="1"/>
  <c r="E12" i="9" s="1"/>
  <c r="R14" i="9" s="1"/>
  <c r="C68" i="9"/>
  <c r="P65" i="9"/>
  <c r="I65" i="9"/>
  <c r="B65" i="9"/>
  <c r="U64" i="9"/>
  <c r="N64" i="9"/>
  <c r="G64" i="9"/>
  <c r="U63" i="9"/>
  <c r="N63" i="9"/>
  <c r="G63" i="9"/>
  <c r="U62" i="9"/>
  <c r="N62" i="9"/>
  <c r="G62" i="9"/>
  <c r="U61" i="9"/>
  <c r="N61" i="9"/>
  <c r="G61" i="9"/>
  <c r="U60" i="9"/>
  <c r="N60" i="9"/>
  <c r="G60" i="9"/>
  <c r="U59" i="9"/>
  <c r="N59" i="9"/>
  <c r="G59" i="9"/>
  <c r="U58" i="9"/>
  <c r="N58" i="9"/>
  <c r="G58" i="9"/>
  <c r="U57" i="9"/>
  <c r="N57" i="9"/>
  <c r="G57" i="9"/>
  <c r="U56" i="9"/>
  <c r="N56" i="9"/>
  <c r="G56" i="9"/>
  <c r="U55" i="9"/>
  <c r="N55" i="9"/>
  <c r="G55" i="9"/>
  <c r="U54" i="9"/>
  <c r="N54" i="9"/>
  <c r="G54" i="9"/>
  <c r="U53" i="9"/>
  <c r="N53" i="9"/>
  <c r="G53" i="9"/>
  <c r="U52" i="9"/>
  <c r="N52" i="9"/>
  <c r="G52" i="9"/>
  <c r="G65" i="9" s="1"/>
  <c r="D9" i="9" s="1"/>
  <c r="Q50" i="9"/>
  <c r="J50" i="9"/>
  <c r="C50" i="9"/>
  <c r="J47" i="9"/>
  <c r="D45" i="9"/>
  <c r="F40" i="9"/>
  <c r="E39" i="9"/>
  <c r="G39" i="9" s="1"/>
  <c r="E37" i="9"/>
  <c r="G37" i="9" s="1"/>
  <c r="G36" i="9"/>
  <c r="G35" i="9"/>
  <c r="G34" i="9"/>
  <c r="G33" i="9"/>
  <c r="G32" i="9"/>
  <c r="G31" i="9"/>
  <c r="G30" i="9"/>
  <c r="G29" i="9"/>
  <c r="G28" i="9"/>
  <c r="G27" i="9"/>
  <c r="G26" i="9"/>
  <c r="F25" i="9"/>
  <c r="G25" i="9" s="1"/>
  <c r="Q24" i="9"/>
  <c r="G24" i="9"/>
  <c r="Q23" i="9"/>
  <c r="Q22" i="9"/>
  <c r="Q21" i="9"/>
  <c r="G21" i="9"/>
  <c r="Q20" i="9"/>
  <c r="G20" i="9"/>
  <c r="Q19" i="9"/>
  <c r="Q18" i="9"/>
  <c r="Q14" i="9"/>
  <c r="Q13" i="9"/>
  <c r="Q12" i="9"/>
  <c r="F12" i="9"/>
  <c r="G12" i="9" s="1"/>
  <c r="Q11" i="9"/>
  <c r="F11" i="9"/>
  <c r="F10" i="9"/>
  <c r="F9" i="9"/>
  <c r="F4" i="9"/>
  <c r="E38" i="9" s="1"/>
  <c r="G38" i="9" s="1"/>
  <c r="D4" i="9"/>
  <c r="O168" i="8"/>
  <c r="L168" i="8"/>
  <c r="H168" i="8"/>
  <c r="F168" i="8"/>
  <c r="M168" i="8" s="1"/>
  <c r="E168" i="8"/>
  <c r="R167" i="8"/>
  <c r="D167" i="8"/>
  <c r="C167" i="8"/>
  <c r="K167" i="8" s="1"/>
  <c r="O166" i="8"/>
  <c r="K166" i="8"/>
  <c r="R166" i="8" s="1"/>
  <c r="J166" i="8"/>
  <c r="Q166" i="8" s="1"/>
  <c r="I166" i="8"/>
  <c r="P166" i="8" s="1"/>
  <c r="H166" i="8"/>
  <c r="D166" i="8"/>
  <c r="C166" i="8"/>
  <c r="Q165" i="8"/>
  <c r="P165" i="8"/>
  <c r="K165" i="8"/>
  <c r="R165" i="8" s="1"/>
  <c r="J165" i="8"/>
  <c r="I165" i="8"/>
  <c r="D165" i="8"/>
  <c r="H165" i="8" s="1"/>
  <c r="O165" i="8" s="1"/>
  <c r="C165" i="8"/>
  <c r="P164" i="8"/>
  <c r="O164" i="8"/>
  <c r="K164" i="8"/>
  <c r="R164" i="8" s="1"/>
  <c r="H164" i="8"/>
  <c r="D164" i="8"/>
  <c r="I164" i="8" s="1"/>
  <c r="C164" i="8"/>
  <c r="J164" i="8" s="1"/>
  <c r="Q164" i="8" s="1"/>
  <c r="J163" i="8"/>
  <c r="Q163" i="8" s="1"/>
  <c r="I163" i="8"/>
  <c r="P163" i="8" s="1"/>
  <c r="D163" i="8"/>
  <c r="H163" i="8" s="1"/>
  <c r="O163" i="8" s="1"/>
  <c r="C163" i="8"/>
  <c r="K163" i="8" s="1"/>
  <c r="R163" i="8" s="1"/>
  <c r="R162" i="8"/>
  <c r="K162" i="8"/>
  <c r="K168" i="8" s="1"/>
  <c r="I162" i="8"/>
  <c r="H162" i="8"/>
  <c r="O162" i="8" s="1"/>
  <c r="D162" i="8"/>
  <c r="C162" i="8"/>
  <c r="J162" i="8" s="1"/>
  <c r="Q162" i="8" s="1"/>
  <c r="I152" i="8"/>
  <c r="H152" i="8"/>
  <c r="G152" i="8"/>
  <c r="F152" i="8"/>
  <c r="E152" i="8"/>
  <c r="J152" i="8" s="1"/>
  <c r="D152" i="8"/>
  <c r="I151" i="8"/>
  <c r="H151" i="8"/>
  <c r="G151" i="8"/>
  <c r="F151" i="8"/>
  <c r="E151" i="8"/>
  <c r="J151" i="8" s="1"/>
  <c r="D151" i="8"/>
  <c r="I150" i="8"/>
  <c r="H150" i="8"/>
  <c r="G150" i="8"/>
  <c r="F150" i="8"/>
  <c r="E150" i="8"/>
  <c r="J150" i="8" s="1"/>
  <c r="D150" i="8"/>
  <c r="J149" i="8"/>
  <c r="I149" i="8"/>
  <c r="H149" i="8"/>
  <c r="G149" i="8"/>
  <c r="F149" i="8"/>
  <c r="E149" i="8"/>
  <c r="D149" i="8"/>
  <c r="I148" i="8"/>
  <c r="H148" i="8"/>
  <c r="G148" i="8"/>
  <c r="F148" i="8"/>
  <c r="E148" i="8"/>
  <c r="J148" i="8" s="1"/>
  <c r="D148" i="8"/>
  <c r="I147" i="8"/>
  <c r="H147" i="8"/>
  <c r="G147" i="8"/>
  <c r="F147" i="8"/>
  <c r="E147" i="8"/>
  <c r="J147" i="8" s="1"/>
  <c r="D147" i="8"/>
  <c r="I146" i="8"/>
  <c r="H146" i="8"/>
  <c r="G146" i="8"/>
  <c r="F146" i="8"/>
  <c r="E146" i="8"/>
  <c r="J146" i="8" s="1"/>
  <c r="D146" i="8"/>
  <c r="I145" i="8"/>
  <c r="H145" i="8"/>
  <c r="G145" i="8"/>
  <c r="F145" i="8"/>
  <c r="E145" i="8"/>
  <c r="J145" i="8" s="1"/>
  <c r="D145" i="8"/>
  <c r="I144" i="8"/>
  <c r="H144" i="8"/>
  <c r="G144" i="8"/>
  <c r="F144" i="8"/>
  <c r="E144" i="8"/>
  <c r="J144" i="8" s="1"/>
  <c r="D144" i="8"/>
  <c r="J143" i="8"/>
  <c r="I143" i="8"/>
  <c r="H143" i="8"/>
  <c r="G143" i="8"/>
  <c r="F143" i="8"/>
  <c r="E143" i="8"/>
  <c r="D143" i="8"/>
  <c r="I142" i="8"/>
  <c r="H142" i="8"/>
  <c r="G142" i="8"/>
  <c r="F142" i="8"/>
  <c r="E142" i="8"/>
  <c r="J142" i="8" s="1"/>
  <c r="D142" i="8"/>
  <c r="I141" i="8"/>
  <c r="H141" i="8"/>
  <c r="G141" i="8"/>
  <c r="F141" i="8"/>
  <c r="E141" i="8"/>
  <c r="J141" i="8" s="1"/>
  <c r="D141" i="8"/>
  <c r="I140" i="8"/>
  <c r="H140" i="8"/>
  <c r="G140" i="8"/>
  <c r="F140" i="8"/>
  <c r="E140" i="8"/>
  <c r="J140" i="8" s="1"/>
  <c r="D140" i="8"/>
  <c r="J139" i="8"/>
  <c r="I139" i="8"/>
  <c r="H139" i="8"/>
  <c r="G139" i="8"/>
  <c r="F139" i="8"/>
  <c r="E139" i="8"/>
  <c r="D139" i="8"/>
  <c r="I138" i="8"/>
  <c r="H138" i="8"/>
  <c r="G138" i="8"/>
  <c r="F138" i="8"/>
  <c r="E138" i="8"/>
  <c r="J138" i="8" s="1"/>
  <c r="D138" i="8"/>
  <c r="I137" i="8"/>
  <c r="H137" i="8"/>
  <c r="G137" i="8"/>
  <c r="F137" i="8"/>
  <c r="E137" i="8"/>
  <c r="J137" i="8" s="1"/>
  <c r="D137" i="8"/>
  <c r="I136" i="8"/>
  <c r="H136" i="8"/>
  <c r="G136" i="8"/>
  <c r="F136" i="8"/>
  <c r="E136" i="8"/>
  <c r="J136" i="8" s="1"/>
  <c r="D136" i="8"/>
  <c r="I135" i="8"/>
  <c r="H135" i="8"/>
  <c r="G135" i="8"/>
  <c r="F135" i="8"/>
  <c r="E135" i="8"/>
  <c r="J135" i="8" s="1"/>
  <c r="D135" i="8"/>
  <c r="I134" i="8"/>
  <c r="H134" i="8"/>
  <c r="G134" i="8"/>
  <c r="F134" i="8"/>
  <c r="E134" i="8"/>
  <c r="J134" i="8" s="1"/>
  <c r="D134" i="8"/>
  <c r="I133" i="8"/>
  <c r="H133" i="8"/>
  <c r="G133" i="8"/>
  <c r="F133" i="8"/>
  <c r="E133" i="8"/>
  <c r="J133" i="8" s="1"/>
  <c r="D133" i="8"/>
  <c r="I132" i="8"/>
  <c r="H132" i="8"/>
  <c r="G132" i="8"/>
  <c r="F132" i="8"/>
  <c r="E132" i="8"/>
  <c r="J132" i="8" s="1"/>
  <c r="D132" i="8"/>
  <c r="I128" i="8"/>
  <c r="I126" i="8"/>
  <c r="B126" i="8"/>
  <c r="M125" i="8"/>
  <c r="G125" i="8"/>
  <c r="F125" i="8"/>
  <c r="M124" i="8"/>
  <c r="G124" i="8"/>
  <c r="F124" i="8"/>
  <c r="M123" i="8"/>
  <c r="G123" i="8"/>
  <c r="F123" i="8"/>
  <c r="M122" i="8"/>
  <c r="G122" i="8"/>
  <c r="F122" i="8"/>
  <c r="M121" i="8"/>
  <c r="G121" i="8"/>
  <c r="F121" i="8"/>
  <c r="F126" i="8" s="1"/>
  <c r="D16" i="8" s="1"/>
  <c r="E16" i="8" s="1"/>
  <c r="M120" i="8"/>
  <c r="G120" i="8"/>
  <c r="G126" i="8" s="1"/>
  <c r="F120" i="8"/>
  <c r="M119" i="8"/>
  <c r="M126" i="8" s="1"/>
  <c r="D17" i="8" s="1"/>
  <c r="E17" i="8" s="1"/>
  <c r="G119" i="8"/>
  <c r="F119" i="8"/>
  <c r="J117" i="8"/>
  <c r="C117" i="8"/>
  <c r="P114" i="8"/>
  <c r="I114" i="8"/>
  <c r="K47" i="8" s="1"/>
  <c r="G114" i="8"/>
  <c r="B114" i="8"/>
  <c r="U113" i="8"/>
  <c r="T113" i="8"/>
  <c r="N113" i="8"/>
  <c r="M113" i="8"/>
  <c r="G113" i="8"/>
  <c r="F113" i="8"/>
  <c r="U112" i="8"/>
  <c r="T112" i="8"/>
  <c r="N112" i="8"/>
  <c r="M112" i="8"/>
  <c r="G112" i="8"/>
  <c r="F112" i="8"/>
  <c r="U111" i="8"/>
  <c r="T111" i="8"/>
  <c r="N111" i="8"/>
  <c r="M111" i="8"/>
  <c r="G111" i="8"/>
  <c r="F111" i="8"/>
  <c r="U110" i="8"/>
  <c r="T110" i="8"/>
  <c r="N110" i="8"/>
  <c r="M110" i="8"/>
  <c r="G110" i="8"/>
  <c r="F110" i="8"/>
  <c r="U109" i="8"/>
  <c r="T109" i="8"/>
  <c r="N109" i="8"/>
  <c r="M109" i="8"/>
  <c r="G109" i="8"/>
  <c r="F109" i="8"/>
  <c r="U108" i="8"/>
  <c r="T108" i="8"/>
  <c r="N108" i="8"/>
  <c r="M108" i="8"/>
  <c r="G108" i="8"/>
  <c r="F108" i="8"/>
  <c r="U107" i="8"/>
  <c r="T107" i="8"/>
  <c r="N107" i="8"/>
  <c r="M107" i="8"/>
  <c r="G107" i="8"/>
  <c r="F107" i="8"/>
  <c r="U106" i="8"/>
  <c r="T106" i="8"/>
  <c r="N106" i="8"/>
  <c r="M106" i="8"/>
  <c r="G106" i="8"/>
  <c r="F106" i="8"/>
  <c r="U105" i="8"/>
  <c r="T105" i="8"/>
  <c r="N105" i="8"/>
  <c r="M105" i="8"/>
  <c r="G105" i="8"/>
  <c r="F105" i="8"/>
  <c r="F114" i="8" s="1"/>
  <c r="D13" i="8" s="1"/>
  <c r="E13" i="8" s="1"/>
  <c r="U104" i="8"/>
  <c r="T104" i="8"/>
  <c r="N104" i="8"/>
  <c r="N114" i="8" s="1"/>
  <c r="E22" i="8" s="1"/>
  <c r="G22" i="8" s="1"/>
  <c r="M104" i="8"/>
  <c r="G104" i="8"/>
  <c r="F104" i="8"/>
  <c r="U103" i="8"/>
  <c r="U114" i="8" s="1"/>
  <c r="E23" i="8" s="1"/>
  <c r="G23" i="8" s="1"/>
  <c r="T103" i="8"/>
  <c r="T114" i="8" s="1"/>
  <c r="D15" i="8" s="1"/>
  <c r="E15" i="8" s="1"/>
  <c r="H15" i="8" s="1"/>
  <c r="R20" i="8" s="1"/>
  <c r="N103" i="8"/>
  <c r="M103" i="8"/>
  <c r="G103" i="8"/>
  <c r="F103" i="8"/>
  <c r="Q101" i="8"/>
  <c r="J101" i="8"/>
  <c r="C101" i="8"/>
  <c r="M98" i="8"/>
  <c r="D18" i="8" s="1"/>
  <c r="E18" i="8" s="1"/>
  <c r="I98" i="8"/>
  <c r="B98" i="8"/>
  <c r="M97" i="8"/>
  <c r="F97" i="8"/>
  <c r="M96" i="8"/>
  <c r="F96" i="8"/>
  <c r="M95" i="8"/>
  <c r="F95" i="8"/>
  <c r="M94" i="8"/>
  <c r="F94" i="8"/>
  <c r="M93" i="8"/>
  <c r="F93" i="8"/>
  <c r="M92" i="8"/>
  <c r="F92" i="8"/>
  <c r="M91" i="8"/>
  <c r="F91" i="8"/>
  <c r="F98" i="8" s="1"/>
  <c r="D19" i="8" s="1"/>
  <c r="E19" i="8" s="1"/>
  <c r="J89" i="8"/>
  <c r="C89" i="8"/>
  <c r="B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C68" i="8"/>
  <c r="P65" i="8"/>
  <c r="I65" i="8"/>
  <c r="B65" i="8"/>
  <c r="J47" i="8" s="1"/>
  <c r="L47" i="8" s="1"/>
  <c r="U64" i="8"/>
  <c r="N64" i="8"/>
  <c r="G64" i="8"/>
  <c r="U63" i="8"/>
  <c r="N63" i="8"/>
  <c r="G63" i="8"/>
  <c r="U62" i="8"/>
  <c r="N62" i="8"/>
  <c r="G62" i="8"/>
  <c r="U61" i="8"/>
  <c r="N61" i="8"/>
  <c r="G61" i="8"/>
  <c r="U60" i="8"/>
  <c r="N60" i="8"/>
  <c r="G60" i="8"/>
  <c r="U59" i="8"/>
  <c r="N59" i="8"/>
  <c r="G59" i="8"/>
  <c r="U58" i="8"/>
  <c r="N58" i="8"/>
  <c r="G58" i="8"/>
  <c r="U57" i="8"/>
  <c r="N57" i="8"/>
  <c r="G57" i="8"/>
  <c r="U56" i="8"/>
  <c r="N56" i="8"/>
  <c r="G56" i="8"/>
  <c r="U55" i="8"/>
  <c r="N55" i="8"/>
  <c r="G55" i="8"/>
  <c r="U54" i="8"/>
  <c r="N54" i="8"/>
  <c r="G54" i="8"/>
  <c r="U53" i="8"/>
  <c r="N53" i="8"/>
  <c r="G53" i="8"/>
  <c r="U52" i="8"/>
  <c r="N52" i="8"/>
  <c r="G52" i="8"/>
  <c r="Q50" i="8"/>
  <c r="J50" i="8"/>
  <c r="C50" i="8"/>
  <c r="D45" i="8"/>
  <c r="F40" i="8"/>
  <c r="E38" i="8"/>
  <c r="G38" i="8" s="1"/>
  <c r="E37" i="8"/>
  <c r="G36" i="8"/>
  <c r="G35" i="8"/>
  <c r="G34" i="8"/>
  <c r="G33" i="8"/>
  <c r="G32" i="8"/>
  <c r="G31" i="8"/>
  <c r="G30" i="8"/>
  <c r="G29" i="8"/>
  <c r="G28" i="8"/>
  <c r="G27" i="8"/>
  <c r="G26" i="8"/>
  <c r="F25" i="8"/>
  <c r="G25" i="8" s="1"/>
  <c r="Q24" i="8"/>
  <c r="G24" i="8"/>
  <c r="Q23" i="8"/>
  <c r="Q22" i="8"/>
  <c r="Q21" i="8"/>
  <c r="G21" i="8"/>
  <c r="Q20" i="8"/>
  <c r="G20" i="8"/>
  <c r="Q19" i="8"/>
  <c r="Q18" i="8"/>
  <c r="H17" i="8"/>
  <c r="R22" i="8" s="1"/>
  <c r="Q14" i="8"/>
  <c r="Q13" i="8"/>
  <c r="Q12" i="8"/>
  <c r="F12" i="8"/>
  <c r="Q11" i="8"/>
  <c r="F11" i="8"/>
  <c r="F10" i="8"/>
  <c r="F9" i="8"/>
  <c r="F4" i="8"/>
  <c r="E4" i="8"/>
  <c r="D4" i="8"/>
  <c r="O168" i="7"/>
  <c r="H168" i="7"/>
  <c r="O167" i="7"/>
  <c r="K167" i="7"/>
  <c r="R167" i="7" s="1"/>
  <c r="J167" i="7"/>
  <c r="Q167" i="7" s="1"/>
  <c r="H167" i="7"/>
  <c r="D167" i="7"/>
  <c r="I167" i="7" s="1"/>
  <c r="P167" i="7" s="1"/>
  <c r="C167" i="7"/>
  <c r="Q166" i="7"/>
  <c r="O166" i="7"/>
  <c r="J166" i="7"/>
  <c r="D166" i="7"/>
  <c r="H166" i="7" s="1"/>
  <c r="C166" i="7"/>
  <c r="K166" i="7" s="1"/>
  <c r="R166" i="7" s="1"/>
  <c r="Q165" i="7"/>
  <c r="D165" i="7"/>
  <c r="I165" i="7" s="1"/>
  <c r="P165" i="7" s="1"/>
  <c r="C165" i="7"/>
  <c r="J165" i="7" s="1"/>
  <c r="D164" i="7"/>
  <c r="C164" i="7"/>
  <c r="R163" i="7"/>
  <c r="K163" i="7"/>
  <c r="J163" i="7"/>
  <c r="Q163" i="7" s="1"/>
  <c r="D163" i="7"/>
  <c r="C163" i="7"/>
  <c r="J162" i="7"/>
  <c r="Q162" i="7" s="1"/>
  <c r="I162" i="7"/>
  <c r="D162" i="7"/>
  <c r="C162" i="7"/>
  <c r="K162" i="7" s="1"/>
  <c r="I152" i="7"/>
  <c r="H152" i="7"/>
  <c r="G152" i="7"/>
  <c r="F152" i="7"/>
  <c r="E152" i="7"/>
  <c r="J152" i="7" s="1"/>
  <c r="D152" i="7"/>
  <c r="J151" i="7"/>
  <c r="I151" i="7"/>
  <c r="H151" i="7"/>
  <c r="G151" i="7"/>
  <c r="F151" i="7"/>
  <c r="E151" i="7"/>
  <c r="D151" i="7"/>
  <c r="I150" i="7"/>
  <c r="H150" i="7"/>
  <c r="G150" i="7"/>
  <c r="F150" i="7"/>
  <c r="E150" i="7"/>
  <c r="J150" i="7" s="1"/>
  <c r="D150" i="7"/>
  <c r="I149" i="7"/>
  <c r="H149" i="7"/>
  <c r="G149" i="7"/>
  <c r="F149" i="7"/>
  <c r="E149" i="7"/>
  <c r="J149" i="7" s="1"/>
  <c r="D149" i="7"/>
  <c r="I148" i="7"/>
  <c r="H148" i="7"/>
  <c r="G148" i="7"/>
  <c r="F148" i="7"/>
  <c r="E148" i="7"/>
  <c r="J148" i="7" s="1"/>
  <c r="D148" i="7"/>
  <c r="I147" i="7"/>
  <c r="H147" i="7"/>
  <c r="G147" i="7"/>
  <c r="F147" i="7"/>
  <c r="E147" i="7"/>
  <c r="J147" i="7" s="1"/>
  <c r="D147" i="7"/>
  <c r="J146" i="7"/>
  <c r="I146" i="7"/>
  <c r="H146" i="7"/>
  <c r="G146" i="7"/>
  <c r="F146" i="7"/>
  <c r="E146" i="7"/>
  <c r="D146" i="7"/>
  <c r="I145" i="7"/>
  <c r="H145" i="7"/>
  <c r="G145" i="7"/>
  <c r="F145" i="7"/>
  <c r="E145" i="7"/>
  <c r="J145" i="7" s="1"/>
  <c r="D145" i="7"/>
  <c r="J144" i="7"/>
  <c r="I144" i="7"/>
  <c r="H144" i="7"/>
  <c r="G144" i="7"/>
  <c r="F144" i="7"/>
  <c r="E144" i="7"/>
  <c r="D144" i="7"/>
  <c r="I143" i="7"/>
  <c r="H143" i="7"/>
  <c r="G143" i="7"/>
  <c r="F143" i="7"/>
  <c r="E143" i="7"/>
  <c r="J143" i="7" s="1"/>
  <c r="D143" i="7"/>
  <c r="I142" i="7"/>
  <c r="H142" i="7"/>
  <c r="G142" i="7"/>
  <c r="F142" i="7"/>
  <c r="E142" i="7"/>
  <c r="J142" i="7" s="1"/>
  <c r="D142" i="7"/>
  <c r="I141" i="7"/>
  <c r="H141" i="7"/>
  <c r="G141" i="7"/>
  <c r="F141" i="7"/>
  <c r="E141" i="7"/>
  <c r="J141" i="7" s="1"/>
  <c r="D141" i="7"/>
  <c r="I140" i="7"/>
  <c r="H140" i="7"/>
  <c r="G140" i="7"/>
  <c r="F140" i="7"/>
  <c r="E140" i="7"/>
  <c r="J140" i="7" s="1"/>
  <c r="D140" i="7"/>
  <c r="I139" i="7"/>
  <c r="H139" i="7"/>
  <c r="G139" i="7"/>
  <c r="F139" i="7"/>
  <c r="E139" i="7"/>
  <c r="J139" i="7" s="1"/>
  <c r="D139" i="7"/>
  <c r="I138" i="7"/>
  <c r="H138" i="7"/>
  <c r="G138" i="7"/>
  <c r="F138" i="7"/>
  <c r="E138" i="7"/>
  <c r="J138" i="7" s="1"/>
  <c r="D138" i="7"/>
  <c r="I137" i="7"/>
  <c r="H137" i="7"/>
  <c r="G137" i="7"/>
  <c r="F137" i="7"/>
  <c r="E137" i="7"/>
  <c r="J137" i="7" s="1"/>
  <c r="D137" i="7"/>
  <c r="I136" i="7"/>
  <c r="H136" i="7"/>
  <c r="G136" i="7"/>
  <c r="F136" i="7"/>
  <c r="E136" i="7"/>
  <c r="J136" i="7" s="1"/>
  <c r="D136" i="7"/>
  <c r="I135" i="7"/>
  <c r="H135" i="7"/>
  <c r="G135" i="7"/>
  <c r="F135" i="7"/>
  <c r="E135" i="7"/>
  <c r="J135" i="7" s="1"/>
  <c r="D135" i="7"/>
  <c r="I134" i="7"/>
  <c r="H134" i="7"/>
  <c r="G134" i="7"/>
  <c r="F134" i="7"/>
  <c r="E134" i="7"/>
  <c r="J134" i="7" s="1"/>
  <c r="D134" i="7"/>
  <c r="I133" i="7"/>
  <c r="H133" i="7"/>
  <c r="G133" i="7"/>
  <c r="F133" i="7"/>
  <c r="E133" i="7"/>
  <c r="J133" i="7" s="1"/>
  <c r="D133" i="7"/>
  <c r="I132" i="7"/>
  <c r="H132" i="7"/>
  <c r="G132" i="7"/>
  <c r="F132" i="7"/>
  <c r="D177" i="7" s="1"/>
  <c r="E132" i="7"/>
  <c r="J132" i="7" s="1"/>
  <c r="D132" i="7"/>
  <c r="I126" i="7"/>
  <c r="B126" i="7"/>
  <c r="M125" i="7"/>
  <c r="G125" i="7"/>
  <c r="F125" i="7"/>
  <c r="M124" i="7"/>
  <c r="G124" i="7"/>
  <c r="F124" i="7"/>
  <c r="M123" i="7"/>
  <c r="G123" i="7"/>
  <c r="F123" i="7"/>
  <c r="M122" i="7"/>
  <c r="G122" i="7"/>
  <c r="F122" i="7"/>
  <c r="M121" i="7"/>
  <c r="G121" i="7"/>
  <c r="F121" i="7"/>
  <c r="M120" i="7"/>
  <c r="M126" i="7" s="1"/>
  <c r="D17" i="7" s="1"/>
  <c r="E17" i="7" s="1"/>
  <c r="H17" i="7" s="1"/>
  <c r="R22" i="7" s="1"/>
  <c r="G120" i="7"/>
  <c r="F120" i="7"/>
  <c r="F126" i="7" s="1"/>
  <c r="D16" i="7" s="1"/>
  <c r="E16" i="7" s="1"/>
  <c r="M119" i="7"/>
  <c r="G119" i="7"/>
  <c r="F119" i="7"/>
  <c r="J117" i="7"/>
  <c r="C117" i="7"/>
  <c r="P114" i="7"/>
  <c r="I114" i="7"/>
  <c r="B114" i="7"/>
  <c r="U113" i="7"/>
  <c r="T113" i="7"/>
  <c r="N113" i="7"/>
  <c r="M113" i="7"/>
  <c r="G113" i="7"/>
  <c r="F113" i="7"/>
  <c r="U112" i="7"/>
  <c r="T112" i="7"/>
  <c r="N112" i="7"/>
  <c r="M112" i="7"/>
  <c r="G112" i="7"/>
  <c r="F112" i="7"/>
  <c r="U111" i="7"/>
  <c r="T111" i="7"/>
  <c r="N111" i="7"/>
  <c r="M111" i="7"/>
  <c r="G111" i="7"/>
  <c r="F111" i="7"/>
  <c r="U110" i="7"/>
  <c r="T110" i="7"/>
  <c r="N110" i="7"/>
  <c r="M110" i="7"/>
  <c r="G110" i="7"/>
  <c r="F110" i="7"/>
  <c r="U109" i="7"/>
  <c r="T109" i="7"/>
  <c r="N109" i="7"/>
  <c r="M109" i="7"/>
  <c r="G109" i="7"/>
  <c r="F109" i="7"/>
  <c r="U108" i="7"/>
  <c r="T108" i="7"/>
  <c r="N108" i="7"/>
  <c r="M108" i="7"/>
  <c r="G108" i="7"/>
  <c r="F108" i="7"/>
  <c r="U107" i="7"/>
  <c r="T107" i="7"/>
  <c r="N107" i="7"/>
  <c r="M107" i="7"/>
  <c r="G107" i="7"/>
  <c r="F107" i="7"/>
  <c r="U106" i="7"/>
  <c r="T106" i="7"/>
  <c r="N106" i="7"/>
  <c r="M106" i="7"/>
  <c r="G106" i="7"/>
  <c r="F106" i="7"/>
  <c r="U105" i="7"/>
  <c r="U114" i="7" s="1"/>
  <c r="E23" i="7" s="1"/>
  <c r="G23" i="7" s="1"/>
  <c r="T105" i="7"/>
  <c r="N105" i="7"/>
  <c r="M105" i="7"/>
  <c r="G105" i="7"/>
  <c r="F105" i="7"/>
  <c r="U104" i="7"/>
  <c r="T104" i="7"/>
  <c r="N104" i="7"/>
  <c r="M104" i="7"/>
  <c r="G104" i="7"/>
  <c r="F104" i="7"/>
  <c r="U103" i="7"/>
  <c r="T103" i="7"/>
  <c r="T114" i="7" s="1"/>
  <c r="D15" i="7" s="1"/>
  <c r="E15" i="7" s="1"/>
  <c r="N103" i="7"/>
  <c r="M103" i="7"/>
  <c r="M114" i="7" s="1"/>
  <c r="D14" i="7" s="1"/>
  <c r="E14" i="7" s="1"/>
  <c r="G103" i="7"/>
  <c r="F103" i="7"/>
  <c r="Q101" i="7"/>
  <c r="J101" i="7"/>
  <c r="C101" i="7"/>
  <c r="I98" i="7"/>
  <c r="B98" i="7"/>
  <c r="M97" i="7"/>
  <c r="F97" i="7"/>
  <c r="M96" i="7"/>
  <c r="F96" i="7"/>
  <c r="M95" i="7"/>
  <c r="F95" i="7"/>
  <c r="M94" i="7"/>
  <c r="F94" i="7"/>
  <c r="M93" i="7"/>
  <c r="F93" i="7"/>
  <c r="F98" i="7" s="1"/>
  <c r="M92" i="7"/>
  <c r="F92" i="7"/>
  <c r="M91" i="7"/>
  <c r="M98" i="7" s="1"/>
  <c r="D18" i="7" s="1"/>
  <c r="E18" i="7" s="1"/>
  <c r="F91" i="7"/>
  <c r="J89" i="7"/>
  <c r="C89" i="7"/>
  <c r="B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C68" i="7"/>
  <c r="P65" i="7"/>
  <c r="I65" i="7"/>
  <c r="B65" i="7"/>
  <c r="J47" i="7" s="1"/>
  <c r="U64" i="7"/>
  <c r="N64" i="7"/>
  <c r="G64" i="7"/>
  <c r="U63" i="7"/>
  <c r="N63" i="7"/>
  <c r="G63" i="7"/>
  <c r="U62" i="7"/>
  <c r="N62" i="7"/>
  <c r="G62" i="7"/>
  <c r="U61" i="7"/>
  <c r="N61" i="7"/>
  <c r="G61" i="7"/>
  <c r="U60" i="7"/>
  <c r="N60" i="7"/>
  <c r="G60" i="7"/>
  <c r="U59" i="7"/>
  <c r="N59" i="7"/>
  <c r="G59" i="7"/>
  <c r="U58" i="7"/>
  <c r="N58" i="7"/>
  <c r="G58" i="7"/>
  <c r="U57" i="7"/>
  <c r="N57" i="7"/>
  <c r="G57" i="7"/>
  <c r="U56" i="7"/>
  <c r="N56" i="7"/>
  <c r="G56" i="7"/>
  <c r="U55" i="7"/>
  <c r="N55" i="7"/>
  <c r="G55" i="7"/>
  <c r="U54" i="7"/>
  <c r="N54" i="7"/>
  <c r="N65" i="7" s="1"/>
  <c r="D10" i="7" s="1"/>
  <c r="E10" i="7" s="1"/>
  <c r="G54" i="7"/>
  <c r="U53" i="7"/>
  <c r="N53" i="7"/>
  <c r="G53" i="7"/>
  <c r="U52" i="7"/>
  <c r="N52" i="7"/>
  <c r="G52" i="7"/>
  <c r="Q50" i="7"/>
  <c r="J50" i="7"/>
  <c r="C50" i="7"/>
  <c r="D45" i="7"/>
  <c r="F40" i="7"/>
  <c r="E37" i="7"/>
  <c r="G36" i="7"/>
  <c r="G35" i="7"/>
  <c r="G34" i="7"/>
  <c r="G33" i="7"/>
  <c r="G32" i="7"/>
  <c r="G31" i="7"/>
  <c r="G30" i="7"/>
  <c r="G29" i="7"/>
  <c r="G28" i="7"/>
  <c r="G27" i="7"/>
  <c r="G26" i="7"/>
  <c r="F25" i="7"/>
  <c r="G25" i="7" s="1"/>
  <c r="Q24" i="7"/>
  <c r="G24" i="7"/>
  <c r="Q23" i="7"/>
  <c r="Q22" i="7"/>
  <c r="Q21" i="7"/>
  <c r="G21" i="7"/>
  <c r="Q20" i="7"/>
  <c r="G20" i="7"/>
  <c r="Q19" i="7"/>
  <c r="D19" i="7"/>
  <c r="E19" i="7" s="1"/>
  <c r="Q18" i="7"/>
  <c r="H16" i="7"/>
  <c r="R21" i="7" s="1"/>
  <c r="Q14" i="7"/>
  <c r="Q13" i="7"/>
  <c r="Q12" i="7"/>
  <c r="F12" i="7"/>
  <c r="Q11" i="7"/>
  <c r="F11" i="7"/>
  <c r="F10" i="7"/>
  <c r="F9" i="7"/>
  <c r="F4" i="7"/>
  <c r="E4" i="7"/>
  <c r="E38" i="7" s="1"/>
  <c r="G38" i="7" s="1"/>
  <c r="D4" i="7"/>
  <c r="G168" i="6"/>
  <c r="N168" i="6" s="1"/>
  <c r="D167" i="6"/>
  <c r="C167" i="6"/>
  <c r="D166" i="6"/>
  <c r="I166" i="6" s="1"/>
  <c r="P166" i="6" s="1"/>
  <c r="C166" i="6"/>
  <c r="D165" i="6"/>
  <c r="C165" i="6"/>
  <c r="D164" i="6"/>
  <c r="C164" i="6"/>
  <c r="D163" i="6"/>
  <c r="C163" i="6"/>
  <c r="R162" i="6"/>
  <c r="Q162" i="6"/>
  <c r="J162" i="6"/>
  <c r="D162" i="6"/>
  <c r="C162" i="6"/>
  <c r="K162" i="6" s="1"/>
  <c r="J152" i="6"/>
  <c r="I152" i="6"/>
  <c r="H152" i="6"/>
  <c r="G152" i="6"/>
  <c r="F152" i="6"/>
  <c r="E152" i="6"/>
  <c r="D152" i="6"/>
  <c r="I151" i="6"/>
  <c r="H151" i="6"/>
  <c r="G151" i="6"/>
  <c r="F151" i="6"/>
  <c r="E151" i="6"/>
  <c r="J151" i="6" s="1"/>
  <c r="D151" i="6"/>
  <c r="I150" i="6"/>
  <c r="H150" i="6"/>
  <c r="G150" i="6"/>
  <c r="F150" i="6"/>
  <c r="E150" i="6"/>
  <c r="J150" i="6" s="1"/>
  <c r="D150" i="6"/>
  <c r="I149" i="6"/>
  <c r="H149" i="6"/>
  <c r="G149" i="6"/>
  <c r="F149" i="6"/>
  <c r="E149" i="6"/>
  <c r="J149" i="6" s="1"/>
  <c r="D149" i="6"/>
  <c r="I148" i="6"/>
  <c r="H148" i="6"/>
  <c r="G148" i="6"/>
  <c r="F148" i="6"/>
  <c r="E148" i="6"/>
  <c r="J148" i="6" s="1"/>
  <c r="D148" i="6"/>
  <c r="I147" i="6"/>
  <c r="H147" i="6"/>
  <c r="G147" i="6"/>
  <c r="F147" i="6"/>
  <c r="E147" i="6"/>
  <c r="J147" i="6" s="1"/>
  <c r="D147" i="6"/>
  <c r="I146" i="6"/>
  <c r="H146" i="6"/>
  <c r="G146" i="6"/>
  <c r="F146" i="6"/>
  <c r="E146" i="6"/>
  <c r="J146" i="6" s="1"/>
  <c r="D146" i="6"/>
  <c r="I145" i="6"/>
  <c r="H145" i="6"/>
  <c r="G145" i="6"/>
  <c r="F145" i="6"/>
  <c r="E145" i="6"/>
  <c r="J145" i="6" s="1"/>
  <c r="D145" i="6"/>
  <c r="I144" i="6"/>
  <c r="H144" i="6"/>
  <c r="G144" i="6"/>
  <c r="F144" i="6"/>
  <c r="E144" i="6"/>
  <c r="J144" i="6" s="1"/>
  <c r="D144" i="6"/>
  <c r="I143" i="6"/>
  <c r="H143" i="6"/>
  <c r="G143" i="6"/>
  <c r="F143" i="6"/>
  <c r="E143" i="6"/>
  <c r="J143" i="6" s="1"/>
  <c r="D143" i="6"/>
  <c r="I142" i="6"/>
  <c r="H142" i="6"/>
  <c r="G142" i="6"/>
  <c r="F142" i="6"/>
  <c r="E142" i="6"/>
  <c r="J142" i="6" s="1"/>
  <c r="D142" i="6"/>
  <c r="I141" i="6"/>
  <c r="H141" i="6"/>
  <c r="G141" i="6"/>
  <c r="F141" i="6"/>
  <c r="E141" i="6"/>
  <c r="J141" i="6" s="1"/>
  <c r="D141" i="6"/>
  <c r="I140" i="6"/>
  <c r="H140" i="6"/>
  <c r="G140" i="6"/>
  <c r="F140" i="6"/>
  <c r="E140" i="6"/>
  <c r="J140" i="6" s="1"/>
  <c r="D140" i="6"/>
  <c r="I139" i="6"/>
  <c r="H139" i="6"/>
  <c r="G139" i="6"/>
  <c r="F139" i="6"/>
  <c r="E139" i="6"/>
  <c r="J139" i="6" s="1"/>
  <c r="D139" i="6"/>
  <c r="I138" i="6"/>
  <c r="H138" i="6"/>
  <c r="G138" i="6"/>
  <c r="F138" i="6"/>
  <c r="E138" i="6"/>
  <c r="J138" i="6" s="1"/>
  <c r="D138" i="6"/>
  <c r="I137" i="6"/>
  <c r="H137" i="6"/>
  <c r="G137" i="6"/>
  <c r="F137" i="6"/>
  <c r="E137" i="6"/>
  <c r="J137" i="6" s="1"/>
  <c r="D137" i="6"/>
  <c r="I136" i="6"/>
  <c r="H136" i="6"/>
  <c r="G136" i="6"/>
  <c r="F136" i="6"/>
  <c r="E136" i="6"/>
  <c r="J136" i="6" s="1"/>
  <c r="D136" i="6"/>
  <c r="I135" i="6"/>
  <c r="H135" i="6"/>
  <c r="G135" i="6"/>
  <c r="F135" i="6"/>
  <c r="E135" i="6"/>
  <c r="J135" i="6" s="1"/>
  <c r="D135" i="6"/>
  <c r="I134" i="6"/>
  <c r="H134" i="6"/>
  <c r="G134" i="6"/>
  <c r="F134" i="6"/>
  <c r="E134" i="6"/>
  <c r="J134" i="6" s="1"/>
  <c r="D134" i="6"/>
  <c r="I133" i="6"/>
  <c r="H133" i="6"/>
  <c r="G133" i="6"/>
  <c r="F133" i="6"/>
  <c r="E133" i="6"/>
  <c r="J133" i="6" s="1"/>
  <c r="D133" i="6"/>
  <c r="I132" i="6"/>
  <c r="H132" i="6"/>
  <c r="G132" i="6"/>
  <c r="F132" i="6"/>
  <c r="E132" i="6"/>
  <c r="J132" i="6" s="1"/>
  <c r="D132" i="6"/>
  <c r="J128" i="6"/>
  <c r="I126" i="6"/>
  <c r="B126" i="6"/>
  <c r="M125" i="6"/>
  <c r="G125" i="6"/>
  <c r="F125" i="6"/>
  <c r="M124" i="6"/>
  <c r="M126" i="6" s="1"/>
  <c r="D17" i="6" s="1"/>
  <c r="E17" i="6" s="1"/>
  <c r="G124" i="6"/>
  <c r="F124" i="6"/>
  <c r="M123" i="6"/>
  <c r="G123" i="6"/>
  <c r="F123" i="6"/>
  <c r="M122" i="6"/>
  <c r="G122" i="6"/>
  <c r="F122" i="6"/>
  <c r="M121" i="6"/>
  <c r="G121" i="6"/>
  <c r="F121" i="6"/>
  <c r="M120" i="6"/>
  <c r="G120" i="6"/>
  <c r="F120" i="6"/>
  <c r="M119" i="6"/>
  <c r="G119" i="6"/>
  <c r="G126" i="6" s="1"/>
  <c r="F119" i="6"/>
  <c r="J117" i="6"/>
  <c r="C117" i="6"/>
  <c r="P114" i="6"/>
  <c r="I114" i="6"/>
  <c r="B114" i="6"/>
  <c r="U113" i="6"/>
  <c r="T113" i="6"/>
  <c r="N113" i="6"/>
  <c r="M113" i="6"/>
  <c r="G113" i="6"/>
  <c r="F113" i="6"/>
  <c r="U112" i="6"/>
  <c r="T112" i="6"/>
  <c r="N112" i="6"/>
  <c r="M112" i="6"/>
  <c r="G112" i="6"/>
  <c r="F112" i="6"/>
  <c r="U111" i="6"/>
  <c r="T111" i="6"/>
  <c r="N111" i="6"/>
  <c r="M111" i="6"/>
  <c r="G111" i="6"/>
  <c r="F111" i="6"/>
  <c r="U110" i="6"/>
  <c r="T110" i="6"/>
  <c r="N110" i="6"/>
  <c r="M110" i="6"/>
  <c r="M114" i="6" s="1"/>
  <c r="D14" i="6" s="1"/>
  <c r="E14" i="6" s="1"/>
  <c r="G110" i="6"/>
  <c r="F110" i="6"/>
  <c r="U109" i="6"/>
  <c r="T109" i="6"/>
  <c r="N109" i="6"/>
  <c r="M109" i="6"/>
  <c r="G109" i="6"/>
  <c r="F109" i="6"/>
  <c r="U108" i="6"/>
  <c r="T108" i="6"/>
  <c r="T114" i="6" s="1"/>
  <c r="D15" i="6" s="1"/>
  <c r="E15" i="6" s="1"/>
  <c r="N108" i="6"/>
  <c r="M108" i="6"/>
  <c r="F108" i="6"/>
  <c r="U107" i="6"/>
  <c r="T107" i="6"/>
  <c r="N107" i="6"/>
  <c r="M107" i="6"/>
  <c r="G107" i="6"/>
  <c r="F107" i="6"/>
  <c r="U106" i="6"/>
  <c r="T106" i="6"/>
  <c r="N106" i="6"/>
  <c r="M106" i="6"/>
  <c r="G106" i="6"/>
  <c r="F106" i="6"/>
  <c r="U105" i="6"/>
  <c r="T105" i="6"/>
  <c r="N105" i="6"/>
  <c r="M105" i="6"/>
  <c r="G105" i="6"/>
  <c r="F105" i="6"/>
  <c r="U104" i="6"/>
  <c r="T104" i="6"/>
  <c r="N104" i="6"/>
  <c r="M104" i="6"/>
  <c r="G104" i="6"/>
  <c r="F104" i="6"/>
  <c r="U103" i="6"/>
  <c r="T103" i="6"/>
  <c r="N103" i="6"/>
  <c r="N114" i="6" s="1"/>
  <c r="E22" i="6" s="1"/>
  <c r="G22" i="6" s="1"/>
  <c r="M103" i="6"/>
  <c r="G103" i="6"/>
  <c r="G114" i="6" s="1"/>
  <c r="F103" i="6"/>
  <c r="Q101" i="6"/>
  <c r="J101" i="6"/>
  <c r="C101" i="6"/>
  <c r="I98" i="6"/>
  <c r="B98" i="6"/>
  <c r="K47" i="6" s="1"/>
  <c r="M97" i="6"/>
  <c r="F97" i="6"/>
  <c r="M96" i="6"/>
  <c r="F96" i="6"/>
  <c r="M95" i="6"/>
  <c r="F95" i="6"/>
  <c r="M94" i="6"/>
  <c r="F94" i="6"/>
  <c r="M93" i="6"/>
  <c r="F93" i="6"/>
  <c r="M92" i="6"/>
  <c r="F92" i="6"/>
  <c r="M91" i="6"/>
  <c r="M98" i="6" s="1"/>
  <c r="D18" i="6" s="1"/>
  <c r="E18" i="6" s="1"/>
  <c r="H18" i="6" s="1"/>
  <c r="R23" i="6" s="1"/>
  <c r="F91" i="6"/>
  <c r="J89" i="6"/>
  <c r="C89" i="6"/>
  <c r="B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85" i="6" s="1"/>
  <c r="D12" i="6" s="1"/>
  <c r="E12" i="6" s="1"/>
  <c r="C68" i="6"/>
  <c r="P65" i="6"/>
  <c r="I65" i="6"/>
  <c r="B65" i="6"/>
  <c r="J47" i="6" s="1"/>
  <c r="U64" i="6"/>
  <c r="N64" i="6"/>
  <c r="G64" i="6"/>
  <c r="U63" i="6"/>
  <c r="N63" i="6"/>
  <c r="G63" i="6"/>
  <c r="U62" i="6"/>
  <c r="N62" i="6"/>
  <c r="G62" i="6"/>
  <c r="U61" i="6"/>
  <c r="N61" i="6"/>
  <c r="G61" i="6"/>
  <c r="U60" i="6"/>
  <c r="N60" i="6"/>
  <c r="G60" i="6"/>
  <c r="U59" i="6"/>
  <c r="N59" i="6"/>
  <c r="G59" i="6"/>
  <c r="U58" i="6"/>
  <c r="N58" i="6"/>
  <c r="G58" i="6"/>
  <c r="U57" i="6"/>
  <c r="N57" i="6"/>
  <c r="G57" i="6"/>
  <c r="U56" i="6"/>
  <c r="N56" i="6"/>
  <c r="G56" i="6"/>
  <c r="U55" i="6"/>
  <c r="N55" i="6"/>
  <c r="G55" i="6"/>
  <c r="U54" i="6"/>
  <c r="N54" i="6"/>
  <c r="G54" i="6"/>
  <c r="U53" i="6"/>
  <c r="N53" i="6"/>
  <c r="G53" i="6"/>
  <c r="U52" i="6"/>
  <c r="N52" i="6"/>
  <c r="G52" i="6"/>
  <c r="Q50" i="6"/>
  <c r="J50" i="6"/>
  <c r="C50" i="6"/>
  <c r="D45" i="6"/>
  <c r="G43" i="6"/>
  <c r="G46" i="6" s="1"/>
  <c r="M2" i="6" s="1"/>
  <c r="F40" i="6"/>
  <c r="E37" i="6"/>
  <c r="G36" i="6"/>
  <c r="G35" i="6"/>
  <c r="G34" i="6"/>
  <c r="G33" i="6"/>
  <c r="G32" i="6"/>
  <c r="G31" i="6"/>
  <c r="G30" i="6"/>
  <c r="G29" i="6"/>
  <c r="G28" i="6"/>
  <c r="G27" i="6"/>
  <c r="G26" i="6"/>
  <c r="F25" i="6"/>
  <c r="G25" i="6" s="1"/>
  <c r="Q24" i="6"/>
  <c r="G24" i="6"/>
  <c r="Q23" i="6"/>
  <c r="Q22" i="6"/>
  <c r="Q21" i="6"/>
  <c r="G21" i="6"/>
  <c r="Q20" i="6"/>
  <c r="G20" i="6"/>
  <c r="Q19" i="6"/>
  <c r="Q18" i="6"/>
  <c r="Q14" i="6"/>
  <c r="Q13" i="6"/>
  <c r="Q12" i="6"/>
  <c r="F12" i="6"/>
  <c r="Q11" i="6"/>
  <c r="F11" i="6"/>
  <c r="F10" i="6"/>
  <c r="F9" i="6"/>
  <c r="F4" i="6"/>
  <c r="E4" i="6"/>
  <c r="D4" i="6"/>
  <c r="E38" i="6" s="1"/>
  <c r="G38" i="6" s="1"/>
  <c r="P2" i="6"/>
  <c r="G168" i="5"/>
  <c r="N168" i="5" s="1"/>
  <c r="K167" i="5"/>
  <c r="R167" i="5" s="1"/>
  <c r="H167" i="5"/>
  <c r="O167" i="5" s="1"/>
  <c r="D167" i="5"/>
  <c r="C167" i="5"/>
  <c r="J167" i="5" s="1"/>
  <c r="Q167" i="5" s="1"/>
  <c r="O166" i="5"/>
  <c r="J166" i="5"/>
  <c r="Q166" i="5" s="1"/>
  <c r="H166" i="5"/>
  <c r="D166" i="5"/>
  <c r="C166" i="5"/>
  <c r="K166" i="5" s="1"/>
  <c r="R166" i="5" s="1"/>
  <c r="J165" i="5"/>
  <c r="Q165" i="5" s="1"/>
  <c r="H165" i="5"/>
  <c r="O165" i="5" s="1"/>
  <c r="D165" i="5"/>
  <c r="C165" i="5"/>
  <c r="K165" i="5" s="1"/>
  <c r="R165" i="5" s="1"/>
  <c r="J164" i="5"/>
  <c r="Q164" i="5" s="1"/>
  <c r="I164" i="5"/>
  <c r="P164" i="5" s="1"/>
  <c r="D164" i="5"/>
  <c r="C164" i="5"/>
  <c r="K164" i="5" s="1"/>
  <c r="R164" i="5" s="1"/>
  <c r="D163" i="5"/>
  <c r="C163" i="5"/>
  <c r="K163" i="5" s="1"/>
  <c r="R163" i="5" s="1"/>
  <c r="J162" i="5"/>
  <c r="Q162" i="5" s="1"/>
  <c r="I162" i="5"/>
  <c r="P162" i="5" s="1"/>
  <c r="D162" i="5"/>
  <c r="H162" i="5" s="1"/>
  <c r="C162" i="5"/>
  <c r="K162" i="5" s="1"/>
  <c r="I152" i="5"/>
  <c r="H152" i="5"/>
  <c r="G152" i="5"/>
  <c r="F152" i="5"/>
  <c r="E152" i="5"/>
  <c r="J152" i="5" s="1"/>
  <c r="D152" i="5"/>
  <c r="I151" i="5"/>
  <c r="H151" i="5"/>
  <c r="G151" i="5"/>
  <c r="F151" i="5"/>
  <c r="E151" i="5"/>
  <c r="J151" i="5" s="1"/>
  <c r="D151" i="5"/>
  <c r="I150" i="5"/>
  <c r="H150" i="5"/>
  <c r="G150" i="5"/>
  <c r="F150" i="5"/>
  <c r="E150" i="5"/>
  <c r="J150" i="5" s="1"/>
  <c r="D150" i="5"/>
  <c r="I149" i="5"/>
  <c r="H149" i="5"/>
  <c r="G149" i="5"/>
  <c r="F149" i="5"/>
  <c r="E149" i="5"/>
  <c r="J149" i="5" s="1"/>
  <c r="D149" i="5"/>
  <c r="I148" i="5"/>
  <c r="H148" i="5"/>
  <c r="G148" i="5"/>
  <c r="F148" i="5"/>
  <c r="E148" i="5"/>
  <c r="J148" i="5" s="1"/>
  <c r="D148" i="5"/>
  <c r="I147" i="5"/>
  <c r="H147" i="5"/>
  <c r="G147" i="5"/>
  <c r="F147" i="5"/>
  <c r="E147" i="5"/>
  <c r="J147" i="5" s="1"/>
  <c r="D147" i="5"/>
  <c r="I146" i="5"/>
  <c r="H146" i="5"/>
  <c r="G146" i="5"/>
  <c r="F146" i="5"/>
  <c r="E146" i="5"/>
  <c r="J146" i="5" s="1"/>
  <c r="D146" i="5"/>
  <c r="I145" i="5"/>
  <c r="H145" i="5"/>
  <c r="G145" i="5"/>
  <c r="F145" i="5"/>
  <c r="E145" i="5"/>
  <c r="J145" i="5" s="1"/>
  <c r="D145" i="5"/>
  <c r="I144" i="5"/>
  <c r="H144" i="5"/>
  <c r="G144" i="5"/>
  <c r="F144" i="5"/>
  <c r="E144" i="5"/>
  <c r="J144" i="5" s="1"/>
  <c r="D144" i="5"/>
  <c r="I143" i="5"/>
  <c r="H143" i="5"/>
  <c r="G143" i="5"/>
  <c r="F143" i="5"/>
  <c r="E143" i="5"/>
  <c r="J143" i="5" s="1"/>
  <c r="D143" i="5"/>
  <c r="I142" i="5"/>
  <c r="H142" i="5"/>
  <c r="G142" i="5"/>
  <c r="F142" i="5"/>
  <c r="E142" i="5"/>
  <c r="J142" i="5" s="1"/>
  <c r="D142" i="5"/>
  <c r="I141" i="5"/>
  <c r="H141" i="5"/>
  <c r="G141" i="5"/>
  <c r="F141" i="5"/>
  <c r="E141" i="5"/>
  <c r="J141" i="5" s="1"/>
  <c r="D141" i="5"/>
  <c r="I140" i="5"/>
  <c r="H140" i="5"/>
  <c r="G140" i="5"/>
  <c r="F140" i="5"/>
  <c r="E140" i="5"/>
  <c r="J140" i="5" s="1"/>
  <c r="D140" i="5"/>
  <c r="I139" i="5"/>
  <c r="H139" i="5"/>
  <c r="G139" i="5"/>
  <c r="F139" i="5"/>
  <c r="E139" i="5"/>
  <c r="J139" i="5" s="1"/>
  <c r="D139" i="5"/>
  <c r="I138" i="5"/>
  <c r="H138" i="5"/>
  <c r="G138" i="5"/>
  <c r="F138" i="5"/>
  <c r="E138" i="5"/>
  <c r="J138" i="5" s="1"/>
  <c r="D138" i="5"/>
  <c r="I137" i="5"/>
  <c r="H137" i="5"/>
  <c r="G137" i="5"/>
  <c r="F137" i="5"/>
  <c r="E137" i="5"/>
  <c r="J137" i="5" s="1"/>
  <c r="D137" i="5"/>
  <c r="I136" i="5"/>
  <c r="H136" i="5"/>
  <c r="G136" i="5"/>
  <c r="F136" i="5"/>
  <c r="E136" i="5"/>
  <c r="J136" i="5" s="1"/>
  <c r="D136" i="5"/>
  <c r="I135" i="5"/>
  <c r="H135" i="5"/>
  <c r="G135" i="5"/>
  <c r="F135" i="5"/>
  <c r="E135" i="5"/>
  <c r="J135" i="5" s="1"/>
  <c r="D135" i="5"/>
  <c r="I134" i="5"/>
  <c r="H134" i="5"/>
  <c r="G134" i="5"/>
  <c r="F134" i="5"/>
  <c r="E134" i="5"/>
  <c r="J134" i="5" s="1"/>
  <c r="D134" i="5"/>
  <c r="I133" i="5"/>
  <c r="H133" i="5"/>
  <c r="G133" i="5"/>
  <c r="F133" i="5"/>
  <c r="E133" i="5"/>
  <c r="J133" i="5" s="1"/>
  <c r="D133" i="5"/>
  <c r="I132" i="5"/>
  <c r="H132" i="5"/>
  <c r="G132" i="5"/>
  <c r="F132" i="5"/>
  <c r="E132" i="5"/>
  <c r="J132" i="5" s="1"/>
  <c r="D132" i="5"/>
  <c r="I126" i="5"/>
  <c r="B126" i="5"/>
  <c r="M125" i="5"/>
  <c r="G125" i="5"/>
  <c r="F125" i="5"/>
  <c r="M124" i="5"/>
  <c r="G124" i="5"/>
  <c r="F124" i="5"/>
  <c r="M123" i="5"/>
  <c r="G123" i="5"/>
  <c r="F123" i="5"/>
  <c r="M122" i="5"/>
  <c r="G122" i="5"/>
  <c r="F122" i="5"/>
  <c r="M121" i="5"/>
  <c r="G121" i="5"/>
  <c r="F121" i="5"/>
  <c r="M120" i="5"/>
  <c r="G120" i="5"/>
  <c r="F120" i="5"/>
  <c r="F126" i="5" s="1"/>
  <c r="D16" i="5" s="1"/>
  <c r="E16" i="5" s="1"/>
  <c r="M119" i="5"/>
  <c r="M126" i="5" s="1"/>
  <c r="D17" i="5" s="1"/>
  <c r="E17" i="5" s="1"/>
  <c r="G119" i="5"/>
  <c r="F119" i="5"/>
  <c r="J117" i="5"/>
  <c r="C117" i="5"/>
  <c r="T114" i="5"/>
  <c r="D15" i="5" s="1"/>
  <c r="E15" i="5" s="1"/>
  <c r="P114" i="5"/>
  <c r="I114" i="5"/>
  <c r="F114" i="5"/>
  <c r="D13" i="5" s="1"/>
  <c r="E13" i="5" s="1"/>
  <c r="B114" i="5"/>
  <c r="U113" i="5"/>
  <c r="T113" i="5"/>
  <c r="N113" i="5"/>
  <c r="M113" i="5"/>
  <c r="G113" i="5"/>
  <c r="F113" i="5"/>
  <c r="U112" i="5"/>
  <c r="T112" i="5"/>
  <c r="N112" i="5"/>
  <c r="M112" i="5"/>
  <c r="G112" i="5"/>
  <c r="F112" i="5"/>
  <c r="U111" i="5"/>
  <c r="T111" i="5"/>
  <c r="N111" i="5"/>
  <c r="M111" i="5"/>
  <c r="G111" i="5"/>
  <c r="F111" i="5"/>
  <c r="U110" i="5"/>
  <c r="T110" i="5"/>
  <c r="N110" i="5"/>
  <c r="M110" i="5"/>
  <c r="G110" i="5"/>
  <c r="F110" i="5"/>
  <c r="U109" i="5"/>
  <c r="T109" i="5"/>
  <c r="N109" i="5"/>
  <c r="M109" i="5"/>
  <c r="G109" i="5"/>
  <c r="F109" i="5"/>
  <c r="U108" i="5"/>
  <c r="T108" i="5"/>
  <c r="N108" i="5"/>
  <c r="M108" i="5"/>
  <c r="G108" i="5"/>
  <c r="F108" i="5"/>
  <c r="U107" i="5"/>
  <c r="T107" i="5"/>
  <c r="N107" i="5"/>
  <c r="M107" i="5"/>
  <c r="G107" i="5"/>
  <c r="F107" i="5"/>
  <c r="U106" i="5"/>
  <c r="T106" i="5"/>
  <c r="N106" i="5"/>
  <c r="M106" i="5"/>
  <c r="G106" i="5"/>
  <c r="F106" i="5"/>
  <c r="U105" i="5"/>
  <c r="T105" i="5"/>
  <c r="N105" i="5"/>
  <c r="M105" i="5"/>
  <c r="G105" i="5"/>
  <c r="F105" i="5"/>
  <c r="U104" i="5"/>
  <c r="T104" i="5"/>
  <c r="N104" i="5"/>
  <c r="M104" i="5"/>
  <c r="G104" i="5"/>
  <c r="F104" i="5"/>
  <c r="U103" i="5"/>
  <c r="T103" i="5"/>
  <c r="N103" i="5"/>
  <c r="N114" i="5" s="1"/>
  <c r="E22" i="5" s="1"/>
  <c r="G22" i="5" s="1"/>
  <c r="M103" i="5"/>
  <c r="G103" i="5"/>
  <c r="G114" i="5" s="1"/>
  <c r="F103" i="5"/>
  <c r="Q101" i="5"/>
  <c r="J101" i="5"/>
  <c r="C101" i="5"/>
  <c r="I98" i="5"/>
  <c r="B98" i="5"/>
  <c r="M97" i="5"/>
  <c r="F97" i="5"/>
  <c r="M96" i="5"/>
  <c r="F96" i="5"/>
  <c r="M95" i="5"/>
  <c r="F95" i="5"/>
  <c r="M94" i="5"/>
  <c r="F94" i="5"/>
  <c r="M93" i="5"/>
  <c r="F93" i="5"/>
  <c r="M92" i="5"/>
  <c r="F92" i="5"/>
  <c r="M91" i="5"/>
  <c r="F91" i="5"/>
  <c r="F98" i="5" s="1"/>
  <c r="D19" i="5" s="1"/>
  <c r="E19" i="5" s="1"/>
  <c r="J89" i="5"/>
  <c r="C89" i="5"/>
  <c r="B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85" i="5" s="1"/>
  <c r="D12" i="5" s="1"/>
  <c r="E12" i="5" s="1"/>
  <c r="C68" i="5"/>
  <c r="P65" i="5"/>
  <c r="I65" i="5"/>
  <c r="B65" i="5"/>
  <c r="J47" i="5" s="1"/>
  <c r="U64" i="5"/>
  <c r="N64" i="5"/>
  <c r="G64" i="5"/>
  <c r="U63" i="5"/>
  <c r="N63" i="5"/>
  <c r="G63" i="5"/>
  <c r="U62" i="5"/>
  <c r="N62" i="5"/>
  <c r="G62" i="5"/>
  <c r="U61" i="5"/>
  <c r="N61" i="5"/>
  <c r="G61" i="5"/>
  <c r="U60" i="5"/>
  <c r="N60" i="5"/>
  <c r="G60" i="5"/>
  <c r="U59" i="5"/>
  <c r="N59" i="5"/>
  <c r="G59" i="5"/>
  <c r="U58" i="5"/>
  <c r="N58" i="5"/>
  <c r="G58" i="5"/>
  <c r="U57" i="5"/>
  <c r="N57" i="5"/>
  <c r="G57" i="5"/>
  <c r="U56" i="5"/>
  <c r="N56" i="5"/>
  <c r="G56" i="5"/>
  <c r="U55" i="5"/>
  <c r="N55" i="5"/>
  <c r="G55" i="5"/>
  <c r="U54" i="5"/>
  <c r="N54" i="5"/>
  <c r="G54" i="5"/>
  <c r="U53" i="5"/>
  <c r="N53" i="5"/>
  <c r="G53" i="5"/>
  <c r="U52" i="5"/>
  <c r="N52" i="5"/>
  <c r="G52" i="5"/>
  <c r="G65" i="5" s="1"/>
  <c r="D9" i="5" s="1"/>
  <c r="Q50" i="5"/>
  <c r="J50" i="5"/>
  <c r="C50" i="5"/>
  <c r="K47" i="5"/>
  <c r="D45" i="5"/>
  <c r="F40" i="5"/>
  <c r="G36" i="5"/>
  <c r="G35" i="5"/>
  <c r="G34" i="5"/>
  <c r="G33" i="5"/>
  <c r="G32" i="5"/>
  <c r="G31" i="5"/>
  <c r="G30" i="5"/>
  <c r="G29" i="5"/>
  <c r="G28" i="5"/>
  <c r="G27" i="5"/>
  <c r="G26" i="5"/>
  <c r="F25" i="5"/>
  <c r="G25" i="5" s="1"/>
  <c r="Q24" i="5"/>
  <c r="G24" i="5"/>
  <c r="Q23" i="5"/>
  <c r="Q22" i="5"/>
  <c r="Q21" i="5"/>
  <c r="G21" i="5"/>
  <c r="Q20" i="5"/>
  <c r="G20" i="5"/>
  <c r="Q19" i="5"/>
  <c r="Q18" i="5"/>
  <c r="Q14" i="5"/>
  <c r="Q13" i="5"/>
  <c r="F13" i="5"/>
  <c r="Q12" i="5"/>
  <c r="F12" i="5"/>
  <c r="Q11" i="5"/>
  <c r="F11" i="5"/>
  <c r="F10" i="5"/>
  <c r="F9" i="5"/>
  <c r="F4" i="5"/>
  <c r="E4" i="5"/>
  <c r="E38" i="5" s="1"/>
  <c r="G38" i="5" s="1"/>
  <c r="D4" i="5"/>
  <c r="G168" i="4"/>
  <c r="N168" i="4" s="1"/>
  <c r="K167" i="4"/>
  <c r="R167" i="4" s="1"/>
  <c r="D167" i="4"/>
  <c r="C167" i="4"/>
  <c r="J167" i="4" s="1"/>
  <c r="Q167" i="4" s="1"/>
  <c r="D166" i="4"/>
  <c r="C166" i="4"/>
  <c r="I166" i="4" s="1"/>
  <c r="P166" i="4" s="1"/>
  <c r="D165" i="4"/>
  <c r="C165" i="4"/>
  <c r="K165" i="4" s="1"/>
  <c r="R165" i="4" s="1"/>
  <c r="D164" i="4"/>
  <c r="C164" i="4"/>
  <c r="K164" i="4" s="1"/>
  <c r="R164" i="4" s="1"/>
  <c r="K163" i="4"/>
  <c r="R163" i="4" s="1"/>
  <c r="D163" i="4"/>
  <c r="C163" i="4"/>
  <c r="J163" i="4" s="1"/>
  <c r="Q163" i="4" s="1"/>
  <c r="Q162" i="4"/>
  <c r="O162" i="4"/>
  <c r="K162" i="4"/>
  <c r="R162" i="4" s="1"/>
  <c r="J162" i="4"/>
  <c r="H162" i="4"/>
  <c r="D162" i="4"/>
  <c r="I162" i="4" s="1"/>
  <c r="C162" i="4"/>
  <c r="J152" i="4"/>
  <c r="I152" i="4"/>
  <c r="H152" i="4"/>
  <c r="G152" i="4"/>
  <c r="F152" i="4"/>
  <c r="E152" i="4"/>
  <c r="D152" i="4"/>
  <c r="I151" i="4"/>
  <c r="H151" i="4"/>
  <c r="G151" i="4"/>
  <c r="F151" i="4"/>
  <c r="E151" i="4"/>
  <c r="J151" i="4" s="1"/>
  <c r="D151" i="4"/>
  <c r="I150" i="4"/>
  <c r="H150" i="4"/>
  <c r="G150" i="4"/>
  <c r="F150" i="4"/>
  <c r="E150" i="4"/>
  <c r="J150" i="4" s="1"/>
  <c r="D150" i="4"/>
  <c r="I149" i="4"/>
  <c r="H149" i="4"/>
  <c r="G149" i="4"/>
  <c r="F149" i="4"/>
  <c r="E149" i="4"/>
  <c r="J149" i="4" s="1"/>
  <c r="D149" i="4"/>
  <c r="I148" i="4"/>
  <c r="H148" i="4"/>
  <c r="G148" i="4"/>
  <c r="F148" i="4"/>
  <c r="E148" i="4"/>
  <c r="J148" i="4" s="1"/>
  <c r="D148" i="4"/>
  <c r="I147" i="4"/>
  <c r="H147" i="4"/>
  <c r="G147" i="4"/>
  <c r="F147" i="4"/>
  <c r="E147" i="4"/>
  <c r="J147" i="4" s="1"/>
  <c r="D147" i="4"/>
  <c r="I146" i="4"/>
  <c r="H146" i="4"/>
  <c r="G146" i="4"/>
  <c r="F146" i="4"/>
  <c r="E146" i="4"/>
  <c r="J146" i="4" s="1"/>
  <c r="D146" i="4"/>
  <c r="I145" i="4"/>
  <c r="H145" i="4"/>
  <c r="G145" i="4"/>
  <c r="F145" i="4"/>
  <c r="E145" i="4"/>
  <c r="J145" i="4" s="1"/>
  <c r="D145" i="4"/>
  <c r="J144" i="4"/>
  <c r="I144" i="4"/>
  <c r="H144" i="4"/>
  <c r="G144" i="4"/>
  <c r="F144" i="4"/>
  <c r="E144" i="4"/>
  <c r="D144" i="4"/>
  <c r="I143" i="4"/>
  <c r="H143" i="4"/>
  <c r="G143" i="4"/>
  <c r="F143" i="4"/>
  <c r="E143" i="4"/>
  <c r="J143" i="4" s="1"/>
  <c r="D143" i="4"/>
  <c r="I142" i="4"/>
  <c r="H142" i="4"/>
  <c r="G142" i="4"/>
  <c r="F142" i="4"/>
  <c r="E142" i="4"/>
  <c r="J142" i="4" s="1"/>
  <c r="D142" i="4"/>
  <c r="I141" i="4"/>
  <c r="H141" i="4"/>
  <c r="G141" i="4"/>
  <c r="F141" i="4"/>
  <c r="E141" i="4"/>
  <c r="J141" i="4" s="1"/>
  <c r="D141" i="4"/>
  <c r="I140" i="4"/>
  <c r="H140" i="4"/>
  <c r="G140" i="4"/>
  <c r="F140" i="4"/>
  <c r="E140" i="4"/>
  <c r="J140" i="4" s="1"/>
  <c r="D140" i="4"/>
  <c r="I139" i="4"/>
  <c r="H139" i="4"/>
  <c r="G139" i="4"/>
  <c r="F139" i="4"/>
  <c r="E139" i="4"/>
  <c r="J139" i="4" s="1"/>
  <c r="D139" i="4"/>
  <c r="I138" i="4"/>
  <c r="H138" i="4"/>
  <c r="G138" i="4"/>
  <c r="F138" i="4"/>
  <c r="E138" i="4"/>
  <c r="J138" i="4" s="1"/>
  <c r="D138" i="4"/>
  <c r="I137" i="4"/>
  <c r="H137" i="4"/>
  <c r="G137" i="4"/>
  <c r="F137" i="4"/>
  <c r="E137" i="4"/>
  <c r="J137" i="4" s="1"/>
  <c r="D137" i="4"/>
  <c r="I136" i="4"/>
  <c r="H136" i="4"/>
  <c r="G136" i="4"/>
  <c r="F136" i="4"/>
  <c r="E136" i="4"/>
  <c r="J136" i="4" s="1"/>
  <c r="D136" i="4"/>
  <c r="I135" i="4"/>
  <c r="H135" i="4"/>
  <c r="G135" i="4"/>
  <c r="F135" i="4"/>
  <c r="E135" i="4"/>
  <c r="J135" i="4" s="1"/>
  <c r="D135" i="4"/>
  <c r="J134" i="4"/>
  <c r="I134" i="4"/>
  <c r="H134" i="4"/>
  <c r="G134" i="4"/>
  <c r="F134" i="4"/>
  <c r="E134" i="4"/>
  <c r="D134" i="4"/>
  <c r="I133" i="4"/>
  <c r="H133" i="4"/>
  <c r="G133" i="4"/>
  <c r="F133" i="4"/>
  <c r="E133" i="4"/>
  <c r="J133" i="4" s="1"/>
  <c r="D133" i="4"/>
  <c r="I132" i="4"/>
  <c r="H132" i="4"/>
  <c r="G132" i="4"/>
  <c r="F132" i="4"/>
  <c r="E132" i="4"/>
  <c r="J132" i="4" s="1"/>
  <c r="D132" i="4"/>
  <c r="I126" i="4"/>
  <c r="B126" i="4"/>
  <c r="M125" i="4"/>
  <c r="G125" i="4"/>
  <c r="F125" i="4"/>
  <c r="M124" i="4"/>
  <c r="G124" i="4"/>
  <c r="F124" i="4"/>
  <c r="M123" i="4"/>
  <c r="G123" i="4"/>
  <c r="F123" i="4"/>
  <c r="M122" i="4"/>
  <c r="G122" i="4"/>
  <c r="F122" i="4"/>
  <c r="M121" i="4"/>
  <c r="G121" i="4"/>
  <c r="G126" i="4" s="1"/>
  <c r="F121" i="4"/>
  <c r="F126" i="4" s="1"/>
  <c r="D16" i="4" s="1"/>
  <c r="E16" i="4" s="1"/>
  <c r="M120" i="4"/>
  <c r="G120" i="4"/>
  <c r="F120" i="4"/>
  <c r="M119" i="4"/>
  <c r="G119" i="4"/>
  <c r="F119" i="4"/>
  <c r="J117" i="4"/>
  <c r="C117" i="4"/>
  <c r="P114" i="4"/>
  <c r="I114" i="4"/>
  <c r="B114" i="4"/>
  <c r="U113" i="4"/>
  <c r="T113" i="4"/>
  <c r="N113" i="4"/>
  <c r="M113" i="4"/>
  <c r="G113" i="4"/>
  <c r="F113" i="4"/>
  <c r="U112" i="4"/>
  <c r="T112" i="4"/>
  <c r="N112" i="4"/>
  <c r="M112" i="4"/>
  <c r="G112" i="4"/>
  <c r="F112" i="4"/>
  <c r="U111" i="4"/>
  <c r="T111" i="4"/>
  <c r="N111" i="4"/>
  <c r="M111" i="4"/>
  <c r="G111" i="4"/>
  <c r="F111" i="4"/>
  <c r="U110" i="4"/>
  <c r="T110" i="4"/>
  <c r="N110" i="4"/>
  <c r="M110" i="4"/>
  <c r="G110" i="4"/>
  <c r="F110" i="4"/>
  <c r="U109" i="4"/>
  <c r="T109" i="4"/>
  <c r="N109" i="4"/>
  <c r="M109" i="4"/>
  <c r="G109" i="4"/>
  <c r="F109" i="4"/>
  <c r="U108" i="4"/>
  <c r="T108" i="4"/>
  <c r="N108" i="4"/>
  <c r="M108" i="4"/>
  <c r="G108" i="4"/>
  <c r="F108" i="4"/>
  <c r="U107" i="4"/>
  <c r="U114" i="4" s="1"/>
  <c r="E23" i="4" s="1"/>
  <c r="G23" i="4" s="1"/>
  <c r="T107" i="4"/>
  <c r="N107" i="4"/>
  <c r="M107" i="4"/>
  <c r="G107" i="4"/>
  <c r="F107" i="4"/>
  <c r="T106" i="4"/>
  <c r="N106" i="4"/>
  <c r="M106" i="4"/>
  <c r="G106" i="4"/>
  <c r="F106" i="4"/>
  <c r="F114" i="4" s="1"/>
  <c r="D13" i="4" s="1"/>
  <c r="E13" i="4" s="1"/>
  <c r="U105" i="4"/>
  <c r="T105" i="4"/>
  <c r="N105" i="4"/>
  <c r="N114" i="4" s="1"/>
  <c r="E22" i="4" s="1"/>
  <c r="G22" i="4" s="1"/>
  <c r="M105" i="4"/>
  <c r="G105" i="4"/>
  <c r="F105" i="4"/>
  <c r="U104" i="4"/>
  <c r="T104" i="4"/>
  <c r="T114" i="4" s="1"/>
  <c r="D15" i="4" s="1"/>
  <c r="E15" i="4" s="1"/>
  <c r="N104" i="4"/>
  <c r="M104" i="4"/>
  <c r="G104" i="4"/>
  <c r="F104" i="4"/>
  <c r="U103" i="4"/>
  <c r="T103" i="4"/>
  <c r="N103" i="4"/>
  <c r="M103" i="4"/>
  <c r="M114" i="4" s="1"/>
  <c r="D14" i="4" s="1"/>
  <c r="E14" i="4" s="1"/>
  <c r="G103" i="4"/>
  <c r="G114" i="4" s="1"/>
  <c r="F103" i="4"/>
  <c r="Q101" i="4"/>
  <c r="J101" i="4"/>
  <c r="C101" i="4"/>
  <c r="I98" i="4"/>
  <c r="F98" i="4"/>
  <c r="D19" i="4" s="1"/>
  <c r="E19" i="4" s="1"/>
  <c r="B98" i="4"/>
  <c r="M97" i="4"/>
  <c r="F97" i="4"/>
  <c r="M96" i="4"/>
  <c r="F96" i="4"/>
  <c r="M95" i="4"/>
  <c r="F95" i="4"/>
  <c r="M94" i="4"/>
  <c r="F94" i="4"/>
  <c r="M93" i="4"/>
  <c r="F93" i="4"/>
  <c r="M92" i="4"/>
  <c r="F92" i="4"/>
  <c r="M91" i="4"/>
  <c r="M98" i="4" s="1"/>
  <c r="D18" i="4" s="1"/>
  <c r="E18" i="4" s="1"/>
  <c r="F91" i="4"/>
  <c r="J89" i="4"/>
  <c r="C89" i="4"/>
  <c r="B85" i="4"/>
  <c r="J47" i="4" s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85" i="4" s="1"/>
  <c r="D12" i="4" s="1"/>
  <c r="E12" i="4" s="1"/>
  <c r="C68" i="4"/>
  <c r="P65" i="4"/>
  <c r="I65" i="4"/>
  <c r="B65" i="4"/>
  <c r="U64" i="4"/>
  <c r="N64" i="4"/>
  <c r="G64" i="4"/>
  <c r="U63" i="4"/>
  <c r="N63" i="4"/>
  <c r="G63" i="4"/>
  <c r="U62" i="4"/>
  <c r="N62" i="4"/>
  <c r="G62" i="4"/>
  <c r="U61" i="4"/>
  <c r="N61" i="4"/>
  <c r="G61" i="4"/>
  <c r="U60" i="4"/>
  <c r="N60" i="4"/>
  <c r="G60" i="4"/>
  <c r="U59" i="4"/>
  <c r="N59" i="4"/>
  <c r="G59" i="4"/>
  <c r="U58" i="4"/>
  <c r="N58" i="4"/>
  <c r="G58" i="4"/>
  <c r="U57" i="4"/>
  <c r="N57" i="4"/>
  <c r="G57" i="4"/>
  <c r="U56" i="4"/>
  <c r="N56" i="4"/>
  <c r="G56" i="4"/>
  <c r="U55" i="4"/>
  <c r="N55" i="4"/>
  <c r="N65" i="4" s="1"/>
  <c r="D10" i="4" s="1"/>
  <c r="E10" i="4" s="1"/>
  <c r="G55" i="4"/>
  <c r="U54" i="4"/>
  <c r="N54" i="4"/>
  <c r="G54" i="4"/>
  <c r="U53" i="4"/>
  <c r="N53" i="4"/>
  <c r="G53" i="4"/>
  <c r="U52" i="4"/>
  <c r="U65" i="4" s="1"/>
  <c r="D11" i="4" s="1"/>
  <c r="E11" i="4" s="1"/>
  <c r="N52" i="4"/>
  <c r="G52" i="4"/>
  <c r="G65" i="4" s="1"/>
  <c r="D9" i="4" s="1"/>
  <c r="Q50" i="4"/>
  <c r="J50" i="4"/>
  <c r="C50" i="4"/>
  <c r="D45" i="4"/>
  <c r="F40" i="4"/>
  <c r="G36" i="4"/>
  <c r="G35" i="4"/>
  <c r="G34" i="4"/>
  <c r="G33" i="4"/>
  <c r="G32" i="4"/>
  <c r="G31" i="4"/>
  <c r="G30" i="4"/>
  <c r="G29" i="4"/>
  <c r="G28" i="4"/>
  <c r="G27" i="4"/>
  <c r="G26" i="4"/>
  <c r="F25" i="4"/>
  <c r="G25" i="4" s="1"/>
  <c r="Q24" i="4"/>
  <c r="G24" i="4"/>
  <c r="Q23" i="4"/>
  <c r="Q22" i="4"/>
  <c r="Q21" i="4"/>
  <c r="G21" i="4"/>
  <c r="Q20" i="4"/>
  <c r="G20" i="4"/>
  <c r="Q19" i="4"/>
  <c r="Q18" i="4"/>
  <c r="Q14" i="4"/>
  <c r="Q13" i="4"/>
  <c r="Q12" i="4"/>
  <c r="F12" i="4"/>
  <c r="Q11" i="4"/>
  <c r="F11" i="4"/>
  <c r="F10" i="4"/>
  <c r="F9" i="4"/>
  <c r="F4" i="4"/>
  <c r="E4" i="4"/>
  <c r="E37" i="4" s="1"/>
  <c r="G37" i="4" s="1"/>
  <c r="J167" i="3"/>
  <c r="Q167" i="3" s="1"/>
  <c r="D167" i="3"/>
  <c r="I167" i="3" s="1"/>
  <c r="P167" i="3" s="1"/>
  <c r="C167" i="3"/>
  <c r="K167" i="3" s="1"/>
  <c r="R167" i="3" s="1"/>
  <c r="I166" i="3"/>
  <c r="P166" i="3" s="1"/>
  <c r="D166" i="3"/>
  <c r="H166" i="3" s="1"/>
  <c r="O166" i="3" s="1"/>
  <c r="C166" i="3"/>
  <c r="K166" i="3" s="1"/>
  <c r="R166" i="3" s="1"/>
  <c r="K165" i="3"/>
  <c r="R165" i="3" s="1"/>
  <c r="H165" i="3"/>
  <c r="O165" i="3" s="1"/>
  <c r="D165" i="3"/>
  <c r="C165" i="3"/>
  <c r="J165" i="3" s="1"/>
  <c r="Q165" i="3" s="1"/>
  <c r="R164" i="3"/>
  <c r="K164" i="3"/>
  <c r="J164" i="3"/>
  <c r="Q164" i="3" s="1"/>
  <c r="D164" i="3"/>
  <c r="I164" i="3" s="1"/>
  <c r="P164" i="3" s="1"/>
  <c r="C164" i="3"/>
  <c r="J163" i="3"/>
  <c r="Q163" i="3" s="1"/>
  <c r="D163" i="3"/>
  <c r="I163" i="3" s="1"/>
  <c r="P163" i="3" s="1"/>
  <c r="C163" i="3"/>
  <c r="K163" i="3" s="1"/>
  <c r="R163" i="3" s="1"/>
  <c r="I162" i="3"/>
  <c r="D162" i="3"/>
  <c r="H162" i="3" s="1"/>
  <c r="C162" i="3"/>
  <c r="K162" i="3" s="1"/>
  <c r="I152" i="3"/>
  <c r="H152" i="3"/>
  <c r="G152" i="3"/>
  <c r="F152" i="3"/>
  <c r="E152" i="3"/>
  <c r="J152" i="3" s="1"/>
  <c r="D152" i="3"/>
  <c r="I151" i="3"/>
  <c r="H151" i="3"/>
  <c r="G151" i="3"/>
  <c r="F151" i="3"/>
  <c r="E151" i="3"/>
  <c r="J151" i="3" s="1"/>
  <c r="D151" i="3"/>
  <c r="I150" i="3"/>
  <c r="H150" i="3"/>
  <c r="G150" i="3"/>
  <c r="F150" i="3"/>
  <c r="E150" i="3"/>
  <c r="J150" i="3" s="1"/>
  <c r="D150" i="3"/>
  <c r="I149" i="3"/>
  <c r="H149" i="3"/>
  <c r="G149" i="3"/>
  <c r="F149" i="3"/>
  <c r="E149" i="3"/>
  <c r="J149" i="3" s="1"/>
  <c r="D149" i="3"/>
  <c r="I148" i="3"/>
  <c r="H148" i="3"/>
  <c r="G148" i="3"/>
  <c r="F148" i="3"/>
  <c r="E148" i="3"/>
  <c r="J148" i="3" s="1"/>
  <c r="D148" i="3"/>
  <c r="I147" i="3"/>
  <c r="H147" i="3"/>
  <c r="G147" i="3"/>
  <c r="F147" i="3"/>
  <c r="E147" i="3"/>
  <c r="J147" i="3" s="1"/>
  <c r="D147" i="3"/>
  <c r="I146" i="3"/>
  <c r="H146" i="3"/>
  <c r="G146" i="3"/>
  <c r="F146" i="3"/>
  <c r="E146" i="3"/>
  <c r="J146" i="3" s="1"/>
  <c r="D146" i="3"/>
  <c r="I145" i="3"/>
  <c r="H145" i="3"/>
  <c r="G145" i="3"/>
  <c r="F145" i="3"/>
  <c r="E145" i="3"/>
  <c r="J145" i="3" s="1"/>
  <c r="D145" i="3"/>
  <c r="I144" i="3"/>
  <c r="H144" i="3"/>
  <c r="G144" i="3"/>
  <c r="F144" i="3"/>
  <c r="E144" i="3"/>
  <c r="J144" i="3" s="1"/>
  <c r="D144" i="3"/>
  <c r="I143" i="3"/>
  <c r="H143" i="3"/>
  <c r="G143" i="3"/>
  <c r="F143" i="3"/>
  <c r="E143" i="3"/>
  <c r="J143" i="3" s="1"/>
  <c r="D143" i="3"/>
  <c r="I142" i="3"/>
  <c r="H142" i="3"/>
  <c r="G142" i="3"/>
  <c r="F142" i="3"/>
  <c r="E142" i="3"/>
  <c r="J142" i="3" s="1"/>
  <c r="D142" i="3"/>
  <c r="I141" i="3"/>
  <c r="H141" i="3"/>
  <c r="G141" i="3"/>
  <c r="F141" i="3"/>
  <c r="E141" i="3"/>
  <c r="J141" i="3" s="1"/>
  <c r="D141" i="3"/>
  <c r="I140" i="3"/>
  <c r="H140" i="3"/>
  <c r="G140" i="3"/>
  <c r="F140" i="3"/>
  <c r="E140" i="3"/>
  <c r="J140" i="3" s="1"/>
  <c r="D140" i="3"/>
  <c r="J139" i="3"/>
  <c r="I139" i="3"/>
  <c r="H139" i="3"/>
  <c r="G139" i="3"/>
  <c r="F139" i="3"/>
  <c r="E139" i="3"/>
  <c r="D139" i="3"/>
  <c r="I138" i="3"/>
  <c r="H138" i="3"/>
  <c r="G138" i="3"/>
  <c r="F138" i="3"/>
  <c r="E138" i="3"/>
  <c r="J138" i="3" s="1"/>
  <c r="D138" i="3"/>
  <c r="I137" i="3"/>
  <c r="H137" i="3"/>
  <c r="G137" i="3"/>
  <c r="F137" i="3"/>
  <c r="E137" i="3"/>
  <c r="J137" i="3" s="1"/>
  <c r="D137" i="3"/>
  <c r="I136" i="3"/>
  <c r="H136" i="3"/>
  <c r="G136" i="3"/>
  <c r="F136" i="3"/>
  <c r="E136" i="3"/>
  <c r="J136" i="3" s="1"/>
  <c r="D136" i="3"/>
  <c r="I135" i="3"/>
  <c r="H135" i="3"/>
  <c r="G135" i="3"/>
  <c r="F135" i="3"/>
  <c r="E135" i="3"/>
  <c r="J135" i="3" s="1"/>
  <c r="D135" i="3"/>
  <c r="J134" i="3"/>
  <c r="I134" i="3"/>
  <c r="H134" i="3"/>
  <c r="G134" i="3"/>
  <c r="F134" i="3"/>
  <c r="E134" i="3"/>
  <c r="D134" i="3"/>
  <c r="I133" i="3"/>
  <c r="H133" i="3"/>
  <c r="G133" i="3"/>
  <c r="F133" i="3"/>
  <c r="D177" i="3" s="1"/>
  <c r="E133" i="3"/>
  <c r="J133" i="3" s="1"/>
  <c r="D133" i="3"/>
  <c r="I132" i="3"/>
  <c r="H132" i="3"/>
  <c r="G132" i="3"/>
  <c r="F132" i="3"/>
  <c r="E132" i="3"/>
  <c r="E129" i="3" s="1"/>
  <c r="D132" i="3"/>
  <c r="I126" i="3"/>
  <c r="B126" i="3"/>
  <c r="M125" i="3"/>
  <c r="G125" i="3"/>
  <c r="F125" i="3"/>
  <c r="M124" i="3"/>
  <c r="M126" i="3" s="1"/>
  <c r="D17" i="3" s="1"/>
  <c r="E17" i="3" s="1"/>
  <c r="G124" i="3"/>
  <c r="F124" i="3"/>
  <c r="M123" i="3"/>
  <c r="G123" i="3"/>
  <c r="F123" i="3"/>
  <c r="M122" i="3"/>
  <c r="G122" i="3"/>
  <c r="F122" i="3"/>
  <c r="M121" i="3"/>
  <c r="G121" i="3"/>
  <c r="F121" i="3"/>
  <c r="F126" i="3" s="1"/>
  <c r="D16" i="3" s="1"/>
  <c r="E16" i="3" s="1"/>
  <c r="M120" i="3"/>
  <c r="G120" i="3"/>
  <c r="F120" i="3"/>
  <c r="M119" i="3"/>
  <c r="G119" i="3"/>
  <c r="G126" i="3" s="1"/>
  <c r="F119" i="3"/>
  <c r="J117" i="3"/>
  <c r="C117" i="3"/>
  <c r="T114" i="3"/>
  <c r="D15" i="3" s="1"/>
  <c r="E15" i="3" s="1"/>
  <c r="P114" i="3"/>
  <c r="I114" i="3"/>
  <c r="B114" i="3"/>
  <c r="U113" i="3"/>
  <c r="T113" i="3"/>
  <c r="N113" i="3"/>
  <c r="M113" i="3"/>
  <c r="G113" i="3"/>
  <c r="F113" i="3"/>
  <c r="U112" i="3"/>
  <c r="T112" i="3"/>
  <c r="N112" i="3"/>
  <c r="M112" i="3"/>
  <c r="G112" i="3"/>
  <c r="F112" i="3"/>
  <c r="U111" i="3"/>
  <c r="T111" i="3"/>
  <c r="N111" i="3"/>
  <c r="M111" i="3"/>
  <c r="G111" i="3"/>
  <c r="F111" i="3"/>
  <c r="U110" i="3"/>
  <c r="T110" i="3"/>
  <c r="N110" i="3"/>
  <c r="M110" i="3"/>
  <c r="G110" i="3"/>
  <c r="F110" i="3"/>
  <c r="U109" i="3"/>
  <c r="T109" i="3"/>
  <c r="N109" i="3"/>
  <c r="M109" i="3"/>
  <c r="G109" i="3"/>
  <c r="F109" i="3"/>
  <c r="U108" i="3"/>
  <c r="T108" i="3"/>
  <c r="N108" i="3"/>
  <c r="M108" i="3"/>
  <c r="G108" i="3"/>
  <c r="F108" i="3"/>
  <c r="U107" i="3"/>
  <c r="T107" i="3"/>
  <c r="N107" i="3"/>
  <c r="M107" i="3"/>
  <c r="G107" i="3"/>
  <c r="F107" i="3"/>
  <c r="U106" i="3"/>
  <c r="T106" i="3"/>
  <c r="N106" i="3"/>
  <c r="M106" i="3"/>
  <c r="G106" i="3"/>
  <c r="F106" i="3"/>
  <c r="U105" i="3"/>
  <c r="T105" i="3"/>
  <c r="N105" i="3"/>
  <c r="M105" i="3"/>
  <c r="M114" i="3" s="1"/>
  <c r="D14" i="3" s="1"/>
  <c r="E14" i="3" s="1"/>
  <c r="G105" i="3"/>
  <c r="F105" i="3"/>
  <c r="U104" i="3"/>
  <c r="T104" i="3"/>
  <c r="N104" i="3"/>
  <c r="M104" i="3"/>
  <c r="G104" i="3"/>
  <c r="F104" i="3"/>
  <c r="F114" i="3" s="1"/>
  <c r="D13" i="3" s="1"/>
  <c r="E13" i="3" s="1"/>
  <c r="U103" i="3"/>
  <c r="U114" i="3" s="1"/>
  <c r="E23" i="3" s="1"/>
  <c r="G23" i="3" s="1"/>
  <c r="T103" i="3"/>
  <c r="N103" i="3"/>
  <c r="N114" i="3" s="1"/>
  <c r="E22" i="3" s="1"/>
  <c r="G22" i="3" s="1"/>
  <c r="M103" i="3"/>
  <c r="G103" i="3"/>
  <c r="G114" i="3" s="1"/>
  <c r="F103" i="3"/>
  <c r="Q101" i="3"/>
  <c r="J101" i="3"/>
  <c r="C101" i="3"/>
  <c r="I98" i="3"/>
  <c r="B98" i="3"/>
  <c r="K47" i="3" s="1"/>
  <c r="M97" i="3"/>
  <c r="F97" i="3"/>
  <c r="M96" i="3"/>
  <c r="F96" i="3"/>
  <c r="M95" i="3"/>
  <c r="F95" i="3"/>
  <c r="M94" i="3"/>
  <c r="F94" i="3"/>
  <c r="M93" i="3"/>
  <c r="F93" i="3"/>
  <c r="M92" i="3"/>
  <c r="F92" i="3"/>
  <c r="M91" i="3"/>
  <c r="M98" i="3" s="1"/>
  <c r="D18" i="3" s="1"/>
  <c r="E18" i="3" s="1"/>
  <c r="F91" i="3"/>
  <c r="F98" i="3" s="1"/>
  <c r="D19" i="3" s="1"/>
  <c r="E19" i="3" s="1"/>
  <c r="J89" i="3"/>
  <c r="C89" i="3"/>
  <c r="B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85" i="3" s="1"/>
  <c r="D12" i="3" s="1"/>
  <c r="E12" i="3" s="1"/>
  <c r="C68" i="3"/>
  <c r="P65" i="3"/>
  <c r="I65" i="3"/>
  <c r="B65" i="3"/>
  <c r="J47" i="3" s="1"/>
  <c r="L47" i="3" s="1"/>
  <c r="U64" i="3"/>
  <c r="N64" i="3"/>
  <c r="G64" i="3"/>
  <c r="U63" i="3"/>
  <c r="N63" i="3"/>
  <c r="G63" i="3"/>
  <c r="U62" i="3"/>
  <c r="N62" i="3"/>
  <c r="G62" i="3"/>
  <c r="U61" i="3"/>
  <c r="N61" i="3"/>
  <c r="G61" i="3"/>
  <c r="U60" i="3"/>
  <c r="N60" i="3"/>
  <c r="G60" i="3"/>
  <c r="U59" i="3"/>
  <c r="N59" i="3"/>
  <c r="G59" i="3"/>
  <c r="U58" i="3"/>
  <c r="U65" i="3" s="1"/>
  <c r="D11" i="3" s="1"/>
  <c r="E11" i="3" s="1"/>
  <c r="N58" i="3"/>
  <c r="G58" i="3"/>
  <c r="U57" i="3"/>
  <c r="N57" i="3"/>
  <c r="G57" i="3"/>
  <c r="U56" i="3"/>
  <c r="N56" i="3"/>
  <c r="G56" i="3"/>
  <c r="U55" i="3"/>
  <c r="N55" i="3"/>
  <c r="G55" i="3"/>
  <c r="U54" i="3"/>
  <c r="N54" i="3"/>
  <c r="G54" i="3"/>
  <c r="U53" i="3"/>
  <c r="N53" i="3"/>
  <c r="G53" i="3"/>
  <c r="U52" i="3"/>
  <c r="N52" i="3"/>
  <c r="N65" i="3" s="1"/>
  <c r="D10" i="3" s="1"/>
  <c r="E10" i="3" s="1"/>
  <c r="G52" i="3"/>
  <c r="G65" i="3" s="1"/>
  <c r="D9" i="3" s="1"/>
  <c r="Q50" i="3"/>
  <c r="J50" i="3"/>
  <c r="C50" i="3"/>
  <c r="D45" i="3"/>
  <c r="F40" i="3"/>
  <c r="G36" i="3"/>
  <c r="G35" i="3"/>
  <c r="G34" i="3"/>
  <c r="G33" i="3"/>
  <c r="G32" i="3"/>
  <c r="G31" i="3"/>
  <c r="G30" i="3"/>
  <c r="G29" i="3"/>
  <c r="G28" i="3"/>
  <c r="G27" i="3"/>
  <c r="G26" i="3"/>
  <c r="F25" i="3"/>
  <c r="G25" i="3" s="1"/>
  <c r="Q24" i="3"/>
  <c r="G24" i="3"/>
  <c r="Q23" i="3"/>
  <c r="Q22" i="3"/>
  <c r="Q21" i="3"/>
  <c r="G21" i="3"/>
  <c r="Q20" i="3"/>
  <c r="G20" i="3"/>
  <c r="Q19" i="3"/>
  <c r="F19" i="3"/>
  <c r="Q18" i="3"/>
  <c r="F15" i="3"/>
  <c r="Q14" i="3"/>
  <c r="Q13" i="3"/>
  <c r="F13" i="3"/>
  <c r="Q12" i="3"/>
  <c r="F12" i="3"/>
  <c r="Q11" i="3"/>
  <c r="F11" i="3"/>
  <c r="F10" i="3"/>
  <c r="F9" i="3"/>
  <c r="F4" i="3"/>
  <c r="E4" i="3"/>
  <c r="E38" i="3" s="1"/>
  <c r="G38" i="3" s="1"/>
  <c r="D4" i="3"/>
  <c r="I167" i="2"/>
  <c r="P167" i="2" s="1"/>
  <c r="D167" i="2"/>
  <c r="H167" i="2" s="1"/>
  <c r="O167" i="2" s="1"/>
  <c r="C167" i="2"/>
  <c r="K167" i="2" s="1"/>
  <c r="R167" i="2" s="1"/>
  <c r="K166" i="2"/>
  <c r="R166" i="2" s="1"/>
  <c r="H166" i="2"/>
  <c r="O166" i="2" s="1"/>
  <c r="D166" i="2"/>
  <c r="C166" i="2"/>
  <c r="J166" i="2" s="1"/>
  <c r="Q166" i="2" s="1"/>
  <c r="R165" i="2"/>
  <c r="K165" i="2"/>
  <c r="J165" i="2"/>
  <c r="Q165" i="2" s="1"/>
  <c r="D165" i="2"/>
  <c r="I165" i="2" s="1"/>
  <c r="P165" i="2" s="1"/>
  <c r="C165" i="2"/>
  <c r="J164" i="2"/>
  <c r="Q164" i="2" s="1"/>
  <c r="D164" i="2"/>
  <c r="I164" i="2" s="1"/>
  <c r="P164" i="2" s="1"/>
  <c r="C164" i="2"/>
  <c r="K164" i="2" s="1"/>
  <c r="R164" i="2" s="1"/>
  <c r="I163" i="2"/>
  <c r="P163" i="2" s="1"/>
  <c r="D163" i="2"/>
  <c r="H163" i="2" s="1"/>
  <c r="O163" i="2" s="1"/>
  <c r="C163" i="2"/>
  <c r="K163" i="2" s="1"/>
  <c r="R163" i="2" s="1"/>
  <c r="D162" i="2"/>
  <c r="C162" i="2"/>
  <c r="J162" i="2" s="1"/>
  <c r="I152" i="2"/>
  <c r="H152" i="2"/>
  <c r="G152" i="2"/>
  <c r="F152" i="2"/>
  <c r="E152" i="2"/>
  <c r="J152" i="2" s="1"/>
  <c r="D152" i="2"/>
  <c r="I151" i="2"/>
  <c r="H151" i="2"/>
  <c r="G151" i="2"/>
  <c r="F151" i="2"/>
  <c r="E151" i="2"/>
  <c r="J151" i="2" s="1"/>
  <c r="D151" i="2"/>
  <c r="I150" i="2"/>
  <c r="H150" i="2"/>
  <c r="G150" i="2"/>
  <c r="F150" i="2"/>
  <c r="E150" i="2"/>
  <c r="J150" i="2" s="1"/>
  <c r="D150" i="2"/>
  <c r="I149" i="2"/>
  <c r="H149" i="2"/>
  <c r="G149" i="2"/>
  <c r="F149" i="2"/>
  <c r="E149" i="2"/>
  <c r="J149" i="2" s="1"/>
  <c r="D149" i="2"/>
  <c r="J148" i="2"/>
  <c r="I148" i="2"/>
  <c r="H148" i="2"/>
  <c r="G148" i="2"/>
  <c r="F148" i="2"/>
  <c r="E148" i="2"/>
  <c r="D148" i="2"/>
  <c r="I147" i="2"/>
  <c r="H147" i="2"/>
  <c r="G147" i="2"/>
  <c r="F147" i="2"/>
  <c r="E147" i="2"/>
  <c r="J147" i="2" s="1"/>
  <c r="D147" i="2"/>
  <c r="I146" i="2"/>
  <c r="H146" i="2"/>
  <c r="G146" i="2"/>
  <c r="F146" i="2"/>
  <c r="E146" i="2"/>
  <c r="J146" i="2" s="1"/>
  <c r="D146" i="2"/>
  <c r="I145" i="2"/>
  <c r="H145" i="2"/>
  <c r="G145" i="2"/>
  <c r="F145" i="2"/>
  <c r="E145" i="2"/>
  <c r="J145" i="2" s="1"/>
  <c r="D145" i="2"/>
  <c r="I144" i="2"/>
  <c r="H144" i="2"/>
  <c r="G144" i="2"/>
  <c r="F144" i="2"/>
  <c r="E144" i="2"/>
  <c r="J144" i="2" s="1"/>
  <c r="D144" i="2"/>
  <c r="J143" i="2"/>
  <c r="I143" i="2"/>
  <c r="H143" i="2"/>
  <c r="G143" i="2"/>
  <c r="F143" i="2"/>
  <c r="E143" i="2"/>
  <c r="D143" i="2"/>
  <c r="I142" i="2"/>
  <c r="H142" i="2"/>
  <c r="G142" i="2"/>
  <c r="F142" i="2"/>
  <c r="E142" i="2"/>
  <c r="J142" i="2" s="1"/>
  <c r="D142" i="2"/>
  <c r="I141" i="2"/>
  <c r="H141" i="2"/>
  <c r="G141" i="2"/>
  <c r="F141" i="2"/>
  <c r="E141" i="2"/>
  <c r="J141" i="2" s="1"/>
  <c r="D141" i="2"/>
  <c r="I140" i="2"/>
  <c r="H140" i="2"/>
  <c r="G140" i="2"/>
  <c r="F140" i="2"/>
  <c r="E140" i="2"/>
  <c r="J140" i="2" s="1"/>
  <c r="D140" i="2"/>
  <c r="I139" i="2"/>
  <c r="H139" i="2"/>
  <c r="G139" i="2"/>
  <c r="F139" i="2"/>
  <c r="E139" i="2"/>
  <c r="J139" i="2" s="1"/>
  <c r="D139" i="2"/>
  <c r="I138" i="2"/>
  <c r="H138" i="2"/>
  <c r="G138" i="2"/>
  <c r="F138" i="2"/>
  <c r="E138" i="2"/>
  <c r="J138" i="2" s="1"/>
  <c r="D138" i="2"/>
  <c r="I137" i="2"/>
  <c r="H137" i="2"/>
  <c r="G137" i="2"/>
  <c r="F137" i="2"/>
  <c r="E137" i="2"/>
  <c r="J137" i="2" s="1"/>
  <c r="D137" i="2"/>
  <c r="I136" i="2"/>
  <c r="H136" i="2"/>
  <c r="G136" i="2"/>
  <c r="F136" i="2"/>
  <c r="E136" i="2"/>
  <c r="J136" i="2" s="1"/>
  <c r="D136" i="2"/>
  <c r="I135" i="2"/>
  <c r="H135" i="2"/>
  <c r="G135" i="2"/>
  <c r="F135" i="2"/>
  <c r="E135" i="2"/>
  <c r="J135" i="2" s="1"/>
  <c r="D135" i="2"/>
  <c r="I134" i="2"/>
  <c r="H134" i="2"/>
  <c r="G134" i="2"/>
  <c r="F134" i="2"/>
  <c r="E134" i="2"/>
  <c r="J134" i="2" s="1"/>
  <c r="D134" i="2"/>
  <c r="I133" i="2"/>
  <c r="H133" i="2"/>
  <c r="G133" i="2"/>
  <c r="F133" i="2"/>
  <c r="E133" i="2"/>
  <c r="J133" i="2" s="1"/>
  <c r="D133" i="2"/>
  <c r="I132" i="2"/>
  <c r="H132" i="2"/>
  <c r="G132" i="2"/>
  <c r="F132" i="2"/>
  <c r="D178" i="2" s="1"/>
  <c r="E132" i="2"/>
  <c r="J132" i="2" s="1"/>
  <c r="D132" i="2"/>
  <c r="I126" i="2"/>
  <c r="B126" i="2"/>
  <c r="M125" i="2"/>
  <c r="G125" i="2"/>
  <c r="F125" i="2"/>
  <c r="M124" i="2"/>
  <c r="G124" i="2"/>
  <c r="F124" i="2"/>
  <c r="M123" i="2"/>
  <c r="G123" i="2"/>
  <c r="F123" i="2"/>
  <c r="M122" i="2"/>
  <c r="G122" i="2"/>
  <c r="F122" i="2"/>
  <c r="M121" i="2"/>
  <c r="G121" i="2"/>
  <c r="G126" i="2" s="1"/>
  <c r="F121" i="2"/>
  <c r="M120" i="2"/>
  <c r="G120" i="2"/>
  <c r="F120" i="2"/>
  <c r="M119" i="2"/>
  <c r="M126" i="2" s="1"/>
  <c r="D17" i="2" s="1"/>
  <c r="E17" i="2" s="1"/>
  <c r="G119" i="2"/>
  <c r="F119" i="2"/>
  <c r="F126" i="2" s="1"/>
  <c r="D16" i="2" s="1"/>
  <c r="E16" i="2" s="1"/>
  <c r="J117" i="2"/>
  <c r="C117" i="2"/>
  <c r="U114" i="2"/>
  <c r="P114" i="2"/>
  <c r="I114" i="2"/>
  <c r="B114" i="2"/>
  <c r="U113" i="2"/>
  <c r="T113" i="2"/>
  <c r="N113" i="2"/>
  <c r="M113" i="2"/>
  <c r="G113" i="2"/>
  <c r="F113" i="2"/>
  <c r="U112" i="2"/>
  <c r="T112" i="2"/>
  <c r="N112" i="2"/>
  <c r="M112" i="2"/>
  <c r="G112" i="2"/>
  <c r="F112" i="2"/>
  <c r="U111" i="2"/>
  <c r="T111" i="2"/>
  <c r="N111" i="2"/>
  <c r="M111" i="2"/>
  <c r="G111" i="2"/>
  <c r="F111" i="2"/>
  <c r="U110" i="2"/>
  <c r="T110" i="2"/>
  <c r="N110" i="2"/>
  <c r="M110" i="2"/>
  <c r="G110" i="2"/>
  <c r="F110" i="2"/>
  <c r="U109" i="2"/>
  <c r="T109" i="2"/>
  <c r="N109" i="2"/>
  <c r="M109" i="2"/>
  <c r="G109" i="2"/>
  <c r="F109" i="2"/>
  <c r="U108" i="2"/>
  <c r="T108" i="2"/>
  <c r="N108" i="2"/>
  <c r="M108" i="2"/>
  <c r="G108" i="2"/>
  <c r="F108" i="2"/>
  <c r="U107" i="2"/>
  <c r="T107" i="2"/>
  <c r="N107" i="2"/>
  <c r="M107" i="2"/>
  <c r="G107" i="2"/>
  <c r="F107" i="2"/>
  <c r="U106" i="2"/>
  <c r="T106" i="2"/>
  <c r="N106" i="2"/>
  <c r="M106" i="2"/>
  <c r="G106" i="2"/>
  <c r="F106" i="2"/>
  <c r="U105" i="2"/>
  <c r="T105" i="2"/>
  <c r="M105" i="2"/>
  <c r="G105" i="2"/>
  <c r="F105" i="2"/>
  <c r="U104" i="2"/>
  <c r="T104" i="2"/>
  <c r="N104" i="2"/>
  <c r="N114" i="2" s="1"/>
  <c r="E22" i="2" s="1"/>
  <c r="G22" i="2" s="1"/>
  <c r="M104" i="2"/>
  <c r="M114" i="2" s="1"/>
  <c r="D14" i="2" s="1"/>
  <c r="E14" i="2" s="1"/>
  <c r="G104" i="2"/>
  <c r="F104" i="2"/>
  <c r="U103" i="2"/>
  <c r="T103" i="2"/>
  <c r="T114" i="2" s="1"/>
  <c r="D15" i="2" s="1"/>
  <c r="E15" i="2" s="1"/>
  <c r="N103" i="2"/>
  <c r="M103" i="2"/>
  <c r="G103" i="2"/>
  <c r="G114" i="2" s="1"/>
  <c r="F103" i="2"/>
  <c r="F114" i="2" s="1"/>
  <c r="D13" i="2" s="1"/>
  <c r="E13" i="2" s="1"/>
  <c r="Q101" i="2"/>
  <c r="J101" i="2"/>
  <c r="C101" i="2"/>
  <c r="I98" i="2"/>
  <c r="B98" i="2"/>
  <c r="K47" i="2" s="1"/>
  <c r="M97" i="2"/>
  <c r="F97" i="2"/>
  <c r="M96" i="2"/>
  <c r="F96" i="2"/>
  <c r="M95" i="2"/>
  <c r="F95" i="2"/>
  <c r="M94" i="2"/>
  <c r="F94" i="2"/>
  <c r="M93" i="2"/>
  <c r="F93" i="2"/>
  <c r="M92" i="2"/>
  <c r="F92" i="2"/>
  <c r="M91" i="2"/>
  <c r="M98" i="2" s="1"/>
  <c r="D18" i="2" s="1"/>
  <c r="E18" i="2" s="1"/>
  <c r="F91" i="2"/>
  <c r="F98" i="2" s="1"/>
  <c r="D19" i="2" s="1"/>
  <c r="E19" i="2" s="1"/>
  <c r="J89" i="2"/>
  <c r="C89" i="2"/>
  <c r="B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85" i="2" s="1"/>
  <c r="D12" i="2" s="1"/>
  <c r="E12" i="2" s="1"/>
  <c r="C68" i="2"/>
  <c r="P65" i="2"/>
  <c r="I65" i="2"/>
  <c r="B65" i="2"/>
  <c r="J47" i="2" s="1"/>
  <c r="L47" i="2" s="1"/>
  <c r="U64" i="2"/>
  <c r="N64" i="2"/>
  <c r="G64" i="2"/>
  <c r="U63" i="2"/>
  <c r="N63" i="2"/>
  <c r="G63" i="2"/>
  <c r="U62" i="2"/>
  <c r="N62" i="2"/>
  <c r="G62" i="2"/>
  <c r="U61" i="2"/>
  <c r="N61" i="2"/>
  <c r="G61" i="2"/>
  <c r="U60" i="2"/>
  <c r="N60" i="2"/>
  <c r="G60" i="2"/>
  <c r="U59" i="2"/>
  <c r="N59" i="2"/>
  <c r="G59" i="2"/>
  <c r="U58" i="2"/>
  <c r="U65" i="2" s="1"/>
  <c r="D11" i="2" s="1"/>
  <c r="E11" i="2" s="1"/>
  <c r="N58" i="2"/>
  <c r="G58" i="2"/>
  <c r="U57" i="2"/>
  <c r="N57" i="2"/>
  <c r="G57" i="2"/>
  <c r="U56" i="2"/>
  <c r="N56" i="2"/>
  <c r="G56" i="2"/>
  <c r="U55" i="2"/>
  <c r="N55" i="2"/>
  <c r="G55" i="2"/>
  <c r="U54" i="2"/>
  <c r="N54" i="2"/>
  <c r="G54" i="2"/>
  <c r="U53" i="2"/>
  <c r="N53" i="2"/>
  <c r="G53" i="2"/>
  <c r="U52" i="2"/>
  <c r="N52" i="2"/>
  <c r="N65" i="2" s="1"/>
  <c r="D10" i="2" s="1"/>
  <c r="E10" i="2" s="1"/>
  <c r="G52" i="2"/>
  <c r="G65" i="2" s="1"/>
  <c r="D9" i="2" s="1"/>
  <c r="Q50" i="2"/>
  <c r="J50" i="2"/>
  <c r="C50" i="2"/>
  <c r="D45" i="2"/>
  <c r="F40" i="2"/>
  <c r="G36" i="2"/>
  <c r="G35" i="2"/>
  <c r="G34" i="2"/>
  <c r="G33" i="2"/>
  <c r="G32" i="2"/>
  <c r="G31" i="2"/>
  <c r="G30" i="2"/>
  <c r="G29" i="2"/>
  <c r="G28" i="2"/>
  <c r="G27" i="2"/>
  <c r="G26" i="2"/>
  <c r="G25" i="2"/>
  <c r="F25" i="2"/>
  <c r="Q24" i="2"/>
  <c r="G24" i="2"/>
  <c r="Q23" i="2"/>
  <c r="E23" i="2"/>
  <c r="G23" i="2" s="1"/>
  <c r="Q22" i="2"/>
  <c r="Q21" i="2"/>
  <c r="G21" i="2"/>
  <c r="Q20" i="2"/>
  <c r="G20" i="2"/>
  <c r="Q19" i="2"/>
  <c r="Q18" i="2"/>
  <c r="F17" i="2"/>
  <c r="F15" i="2"/>
  <c r="Q14" i="2"/>
  <c r="F14" i="2"/>
  <c r="Q13" i="2"/>
  <c r="F13" i="2"/>
  <c r="Q12" i="2"/>
  <c r="F12" i="2"/>
  <c r="Q11" i="2"/>
  <c r="F11" i="2"/>
  <c r="F10" i="2"/>
  <c r="F9" i="2"/>
  <c r="F4" i="2"/>
  <c r="E4" i="2"/>
  <c r="D4" i="2"/>
  <c r="E38" i="2" s="1"/>
  <c r="G38" i="2" s="1"/>
  <c r="F16" i="2"/>
  <c r="F19" i="5"/>
  <c r="F18" i="3"/>
  <c r="F13" i="4"/>
  <c r="I128" i="10" l="1"/>
  <c r="I128" i="9"/>
  <c r="D178" i="10"/>
  <c r="D177" i="2"/>
  <c r="O2" i="2" s="1"/>
  <c r="P2" i="2" s="1"/>
  <c r="D177" i="16"/>
  <c r="G17" i="2"/>
  <c r="H17" i="2"/>
  <c r="R22" i="2" s="1"/>
  <c r="G10" i="3"/>
  <c r="R12" i="3"/>
  <c r="H17" i="3"/>
  <c r="R22" i="3" s="1"/>
  <c r="G10" i="4"/>
  <c r="R12" i="4"/>
  <c r="H14" i="2"/>
  <c r="R19" i="2" s="1"/>
  <c r="G14" i="2"/>
  <c r="G10" i="2"/>
  <c r="R12" i="2"/>
  <c r="G11" i="4"/>
  <c r="R13" i="4"/>
  <c r="R14" i="2"/>
  <c r="G12" i="2"/>
  <c r="R14" i="4"/>
  <c r="G12" i="4"/>
  <c r="H14" i="4"/>
  <c r="R19" i="4" s="1"/>
  <c r="H15" i="4"/>
  <c r="R20" i="4" s="1"/>
  <c r="H13" i="4"/>
  <c r="R18" i="4" s="1"/>
  <c r="G13" i="4"/>
  <c r="E9" i="5"/>
  <c r="R12" i="7"/>
  <c r="G10" i="7"/>
  <c r="G16" i="2"/>
  <c r="H16" i="2"/>
  <c r="R21" i="2" s="1"/>
  <c r="G11" i="2"/>
  <c r="R13" i="2"/>
  <c r="H15" i="2"/>
  <c r="R20" i="2" s="1"/>
  <c r="G15" i="2"/>
  <c r="Q162" i="2"/>
  <c r="R14" i="3"/>
  <c r="G12" i="3"/>
  <c r="H19" i="4"/>
  <c r="R24" i="4" s="1"/>
  <c r="H17" i="6"/>
  <c r="R22" i="6" s="1"/>
  <c r="K168" i="3"/>
  <c r="R162" i="3"/>
  <c r="R168" i="3" s="1"/>
  <c r="E9" i="9"/>
  <c r="G162" i="2"/>
  <c r="G168" i="2" s="1"/>
  <c r="N168" i="2" s="1"/>
  <c r="F162" i="2"/>
  <c r="F168" i="2" s="1"/>
  <c r="M168" i="2" s="1"/>
  <c r="E162" i="2"/>
  <c r="E168" i="2" s="1"/>
  <c r="L168" i="2" s="1"/>
  <c r="E40" i="2"/>
  <c r="G40" i="2" s="1"/>
  <c r="H40" i="2" s="1"/>
  <c r="E9" i="2"/>
  <c r="H19" i="2"/>
  <c r="R24" i="2" s="1"/>
  <c r="G11" i="3"/>
  <c r="R13" i="3"/>
  <c r="H16" i="4"/>
  <c r="R21" i="4" s="1"/>
  <c r="H18" i="2"/>
  <c r="R23" i="2" s="1"/>
  <c r="G18" i="2"/>
  <c r="H19" i="3"/>
  <c r="R24" i="3" s="1"/>
  <c r="G19" i="3"/>
  <c r="H15" i="3"/>
  <c r="R20" i="3" s="1"/>
  <c r="G15" i="3"/>
  <c r="O162" i="3"/>
  <c r="H18" i="4"/>
  <c r="R23" i="4" s="1"/>
  <c r="G12" i="5"/>
  <c r="R14" i="5"/>
  <c r="G13" i="5"/>
  <c r="H13" i="5"/>
  <c r="R18" i="5" s="1"/>
  <c r="H17" i="5"/>
  <c r="R22" i="5" s="1"/>
  <c r="H15" i="6"/>
  <c r="R20" i="6" s="1"/>
  <c r="H18" i="10"/>
  <c r="R23" i="10" s="1"/>
  <c r="H18" i="3"/>
  <c r="R23" i="3" s="1"/>
  <c r="G18" i="3"/>
  <c r="H13" i="3"/>
  <c r="R18" i="3" s="1"/>
  <c r="G13" i="3"/>
  <c r="H14" i="3"/>
  <c r="R19" i="3" s="1"/>
  <c r="H16" i="3"/>
  <c r="R21" i="3" s="1"/>
  <c r="G16" i="3"/>
  <c r="H16" i="5"/>
  <c r="R21" i="5" s="1"/>
  <c r="G162" i="3"/>
  <c r="G168" i="3" s="1"/>
  <c r="N168" i="3" s="1"/>
  <c r="F162" i="3"/>
  <c r="F168" i="3" s="1"/>
  <c r="M168" i="3" s="1"/>
  <c r="E162" i="3"/>
  <c r="E168" i="3" s="1"/>
  <c r="L168" i="3" s="1"/>
  <c r="E9" i="4"/>
  <c r="H19" i="5"/>
  <c r="R24" i="5" s="1"/>
  <c r="G19" i="5"/>
  <c r="R14" i="6"/>
  <c r="G12" i="6"/>
  <c r="H14" i="6"/>
  <c r="R19" i="6" s="1"/>
  <c r="H19" i="7"/>
  <c r="R24" i="7" s="1"/>
  <c r="H15" i="7"/>
  <c r="R20" i="7" s="1"/>
  <c r="G13" i="2"/>
  <c r="H13" i="2"/>
  <c r="R18" i="2" s="1"/>
  <c r="E40" i="3"/>
  <c r="G40" i="3" s="1"/>
  <c r="H40" i="3" s="1"/>
  <c r="E9" i="3"/>
  <c r="H15" i="5"/>
  <c r="R20" i="5" s="1"/>
  <c r="J165" i="6"/>
  <c r="Q165" i="6" s="1"/>
  <c r="I165" i="6"/>
  <c r="P165" i="6" s="1"/>
  <c r="H165" i="6"/>
  <c r="O165" i="6" s="1"/>
  <c r="F16" i="9"/>
  <c r="H19" i="9"/>
  <c r="R24" i="9" s="1"/>
  <c r="K167" i="11"/>
  <c r="R167" i="11" s="1"/>
  <c r="J167" i="11"/>
  <c r="Q167" i="11" s="1"/>
  <c r="H167" i="11"/>
  <c r="O167" i="11" s="1"/>
  <c r="E9" i="14"/>
  <c r="R14" i="16"/>
  <c r="G12" i="16"/>
  <c r="G10" i="17"/>
  <c r="R12" i="17"/>
  <c r="R13" i="17"/>
  <c r="G11" i="17"/>
  <c r="K168" i="17"/>
  <c r="R162" i="17"/>
  <c r="R168" i="17" s="1"/>
  <c r="H14" i="18"/>
  <c r="R19" i="18" s="1"/>
  <c r="F14" i="18"/>
  <c r="G14" i="18" s="1"/>
  <c r="F14" i="17"/>
  <c r="F14" i="15"/>
  <c r="G14" i="15" s="1"/>
  <c r="F14" i="13"/>
  <c r="F14" i="14"/>
  <c r="F14" i="12"/>
  <c r="F14" i="11"/>
  <c r="F14" i="10"/>
  <c r="F14" i="9"/>
  <c r="F14" i="8"/>
  <c r="F14" i="6"/>
  <c r="G14" i="6" s="1"/>
  <c r="F14" i="5"/>
  <c r="F14" i="4"/>
  <c r="G14" i="4" s="1"/>
  <c r="F14" i="7"/>
  <c r="K162" i="2"/>
  <c r="K163" i="6"/>
  <c r="R163" i="6" s="1"/>
  <c r="J163" i="6"/>
  <c r="K167" i="6"/>
  <c r="R167" i="6" s="1"/>
  <c r="J167" i="6"/>
  <c r="Q167" i="6" s="1"/>
  <c r="F13" i="7"/>
  <c r="F15" i="18"/>
  <c r="F15" i="16"/>
  <c r="F15" i="17"/>
  <c r="F15" i="15"/>
  <c r="F15" i="12"/>
  <c r="F15" i="14"/>
  <c r="F15" i="13"/>
  <c r="G15" i="13" s="1"/>
  <c r="F15" i="10"/>
  <c r="F15" i="8"/>
  <c r="G15" i="8" s="1"/>
  <c r="F15" i="7"/>
  <c r="G15" i="7" s="1"/>
  <c r="F15" i="9"/>
  <c r="F17" i="18"/>
  <c r="F17" i="16"/>
  <c r="F17" i="17"/>
  <c r="F17" i="15"/>
  <c r="G17" i="15" s="1"/>
  <c r="F17" i="13"/>
  <c r="F17" i="14"/>
  <c r="F17" i="10"/>
  <c r="F17" i="9"/>
  <c r="F17" i="8"/>
  <c r="F17" i="11"/>
  <c r="F17" i="12"/>
  <c r="F19" i="2"/>
  <c r="G19" i="2" s="1"/>
  <c r="J163" i="2"/>
  <c r="Q163" i="2" s="1"/>
  <c r="H164" i="2"/>
  <c r="O164" i="2" s="1"/>
  <c r="J167" i="2"/>
  <c r="Q167" i="2" s="1"/>
  <c r="J162" i="3"/>
  <c r="H163" i="3"/>
  <c r="O163" i="3" s="1"/>
  <c r="J166" i="3"/>
  <c r="Q166" i="3" s="1"/>
  <c r="H167" i="3"/>
  <c r="O167" i="3" s="1"/>
  <c r="F15" i="4"/>
  <c r="G15" i="4" s="1"/>
  <c r="F17" i="4"/>
  <c r="E39" i="4"/>
  <c r="G39" i="4" s="1"/>
  <c r="P162" i="4"/>
  <c r="U65" i="5"/>
  <c r="D11" i="5" s="1"/>
  <c r="E11" i="5" s="1"/>
  <c r="M114" i="5"/>
  <c r="D14" i="5" s="1"/>
  <c r="E14" i="5" s="1"/>
  <c r="O162" i="5"/>
  <c r="H164" i="5"/>
  <c r="O164" i="5" s="1"/>
  <c r="G65" i="7"/>
  <c r="D9" i="7" s="1"/>
  <c r="F16" i="17"/>
  <c r="F16" i="18"/>
  <c r="F16" i="16"/>
  <c r="G16" i="16" s="1"/>
  <c r="F16" i="15"/>
  <c r="F16" i="14"/>
  <c r="F16" i="11"/>
  <c r="F16" i="13"/>
  <c r="F16" i="12"/>
  <c r="F16" i="10"/>
  <c r="F16" i="6"/>
  <c r="F16" i="8"/>
  <c r="F16" i="7"/>
  <c r="F17" i="5"/>
  <c r="G17" i="5" s="1"/>
  <c r="G126" i="5"/>
  <c r="F15" i="6"/>
  <c r="G15" i="6" s="1"/>
  <c r="I162" i="6"/>
  <c r="H162" i="6"/>
  <c r="K165" i="6"/>
  <c r="R165" i="6" s="1"/>
  <c r="E39" i="7"/>
  <c r="G39" i="7" s="1"/>
  <c r="G37" i="7"/>
  <c r="G114" i="7"/>
  <c r="N114" i="7"/>
  <c r="E22" i="7" s="1"/>
  <c r="G22" i="7" s="1"/>
  <c r="N65" i="9"/>
  <c r="D10" i="9" s="1"/>
  <c r="E10" i="9" s="1"/>
  <c r="H15" i="10"/>
  <c r="R20" i="10" s="1"/>
  <c r="G15" i="10"/>
  <c r="F15" i="5"/>
  <c r="G15" i="5" s="1"/>
  <c r="L47" i="5"/>
  <c r="D177" i="5"/>
  <c r="D178" i="5"/>
  <c r="E39" i="6"/>
  <c r="G39" i="6" s="1"/>
  <c r="G37" i="6"/>
  <c r="D178" i="6"/>
  <c r="U65" i="7"/>
  <c r="D11" i="7" s="1"/>
  <c r="E11" i="7" s="1"/>
  <c r="H14" i="7"/>
  <c r="R19" i="7" s="1"/>
  <c r="G14" i="7"/>
  <c r="F18" i="18"/>
  <c r="F18" i="16"/>
  <c r="F18" i="17"/>
  <c r="F18" i="14"/>
  <c r="G18" i="14" s="1"/>
  <c r="F18" i="12"/>
  <c r="F18" i="13"/>
  <c r="F18" i="11"/>
  <c r="F18" i="10"/>
  <c r="G18" i="10" s="1"/>
  <c r="F18" i="9"/>
  <c r="F18" i="6"/>
  <c r="F18" i="8"/>
  <c r="G18" i="8" s="1"/>
  <c r="F18" i="7"/>
  <c r="F19" i="17"/>
  <c r="G19" i="17" s="1"/>
  <c r="F19" i="18"/>
  <c r="F19" i="15"/>
  <c r="G19" i="15" s="1"/>
  <c r="F19" i="13"/>
  <c r="F19" i="16"/>
  <c r="F19" i="12"/>
  <c r="F19" i="14"/>
  <c r="F19" i="11"/>
  <c r="F19" i="10"/>
  <c r="G19" i="10" s="1"/>
  <c r="F19" i="9"/>
  <c r="G19" i="9" s="1"/>
  <c r="F19" i="8"/>
  <c r="F19" i="7"/>
  <c r="G19" i="7" s="1"/>
  <c r="F19" i="6"/>
  <c r="H165" i="2"/>
  <c r="O165" i="2" s="1"/>
  <c r="E37" i="3"/>
  <c r="H164" i="3"/>
  <c r="O164" i="3" s="1"/>
  <c r="M126" i="4"/>
  <c r="D17" i="4" s="1"/>
  <c r="E17" i="4" s="1"/>
  <c r="E37" i="2"/>
  <c r="F14" i="3"/>
  <c r="G14" i="3" s="1"/>
  <c r="F17" i="3"/>
  <c r="G17" i="3" s="1"/>
  <c r="P162" i="3"/>
  <c r="F19" i="4"/>
  <c r="G19" i="4" s="1"/>
  <c r="D177" i="4"/>
  <c r="O2" i="4" s="1"/>
  <c r="P2" i="4" s="1"/>
  <c r="I165" i="4"/>
  <c r="P165" i="4" s="1"/>
  <c r="E37" i="5"/>
  <c r="M98" i="5"/>
  <c r="D18" i="5" s="1"/>
  <c r="E18" i="5" s="1"/>
  <c r="U114" i="5"/>
  <c r="E23" i="5" s="1"/>
  <c r="G23" i="5" s="1"/>
  <c r="R162" i="5"/>
  <c r="R168" i="5" s="1"/>
  <c r="K168" i="5"/>
  <c r="H163" i="5"/>
  <c r="O163" i="5" s="1"/>
  <c r="U65" i="6"/>
  <c r="D11" i="6" s="1"/>
  <c r="E11" i="6" s="1"/>
  <c r="F98" i="6"/>
  <c r="D19" i="6" s="1"/>
  <c r="E19" i="6" s="1"/>
  <c r="U114" i="6"/>
  <c r="E23" i="6" s="1"/>
  <c r="G23" i="6" s="1"/>
  <c r="K164" i="6"/>
  <c r="R164" i="6" s="1"/>
  <c r="J164" i="6"/>
  <c r="Q164" i="6" s="1"/>
  <c r="H164" i="6"/>
  <c r="O164" i="6" s="1"/>
  <c r="K166" i="6"/>
  <c r="R166" i="6" s="1"/>
  <c r="J166" i="6"/>
  <c r="Q166" i="6" s="1"/>
  <c r="G85" i="7"/>
  <c r="D12" i="7" s="1"/>
  <c r="E12" i="7" s="1"/>
  <c r="K47" i="7"/>
  <c r="L47" i="7" s="1"/>
  <c r="G16" i="7"/>
  <c r="H19" i="8"/>
  <c r="R24" i="8" s="1"/>
  <c r="G19" i="8"/>
  <c r="H18" i="8"/>
  <c r="R23" i="8" s="1"/>
  <c r="H13" i="8"/>
  <c r="R18" i="8" s="1"/>
  <c r="H162" i="2"/>
  <c r="J132" i="3"/>
  <c r="D178" i="3" s="1"/>
  <c r="F16" i="4"/>
  <c r="G16" i="4" s="1"/>
  <c r="H163" i="4"/>
  <c r="O163" i="4" s="1"/>
  <c r="O168" i="4" s="1"/>
  <c r="H164" i="4"/>
  <c r="O164" i="4" s="1"/>
  <c r="H165" i="4"/>
  <c r="O165" i="4" s="1"/>
  <c r="H166" i="4"/>
  <c r="O166" i="4" s="1"/>
  <c r="H167" i="4"/>
  <c r="O167" i="4" s="1"/>
  <c r="N65" i="5"/>
  <c r="D10" i="5" s="1"/>
  <c r="E10" i="5" s="1"/>
  <c r="J163" i="5"/>
  <c r="Q163" i="5" s="1"/>
  <c r="Q168" i="5" s="1"/>
  <c r="G14" i="9"/>
  <c r="H14" i="9"/>
  <c r="R19" i="9" s="1"/>
  <c r="I165" i="3"/>
  <c r="P165" i="3" s="1"/>
  <c r="F18" i="4"/>
  <c r="G18" i="4" s="1"/>
  <c r="I163" i="4"/>
  <c r="P163" i="4" s="1"/>
  <c r="I164" i="4"/>
  <c r="P164" i="4" s="1"/>
  <c r="J165" i="4"/>
  <c r="Q165" i="4" s="1"/>
  <c r="J166" i="4"/>
  <c r="Q166" i="4" s="1"/>
  <c r="I167" i="4"/>
  <c r="P167" i="4" s="1"/>
  <c r="F16" i="5"/>
  <c r="G16" i="5" s="1"/>
  <c r="F18" i="5"/>
  <c r="F17" i="6"/>
  <c r="G17" i="6" s="1"/>
  <c r="L47" i="6"/>
  <c r="F162" i="8"/>
  <c r="E162" i="8"/>
  <c r="G162" i="8"/>
  <c r="G168" i="8" s="1"/>
  <c r="N168" i="8" s="1"/>
  <c r="G16" i="8"/>
  <c r="H16" i="8"/>
  <c r="R21" i="8" s="1"/>
  <c r="I162" i="2"/>
  <c r="I166" i="2"/>
  <c r="P166" i="2" s="1"/>
  <c r="F13" i="16"/>
  <c r="F13" i="18"/>
  <c r="F13" i="17"/>
  <c r="F13" i="15"/>
  <c r="G13" i="15" s="1"/>
  <c r="F13" i="14"/>
  <c r="F13" i="13"/>
  <c r="G13" i="13" s="1"/>
  <c r="F13" i="11"/>
  <c r="F13" i="10"/>
  <c r="F13" i="9"/>
  <c r="G13" i="9" s="1"/>
  <c r="F13" i="8"/>
  <c r="G13" i="8" s="1"/>
  <c r="F13" i="12"/>
  <c r="G13" i="12" s="1"/>
  <c r="F13" i="6"/>
  <c r="E38" i="4"/>
  <c r="G38" i="4" s="1"/>
  <c r="K47" i="4"/>
  <c r="L47" i="4" s="1"/>
  <c r="J164" i="4"/>
  <c r="Q164" i="4" s="1"/>
  <c r="Q168" i="4" s="1"/>
  <c r="K166" i="4"/>
  <c r="R166" i="4" s="1"/>
  <c r="R168" i="4" s="1"/>
  <c r="D178" i="4"/>
  <c r="I165" i="5"/>
  <c r="P165" i="5" s="1"/>
  <c r="G18" i="6"/>
  <c r="R168" i="6"/>
  <c r="F17" i="7"/>
  <c r="G17" i="7" s="1"/>
  <c r="G18" i="7"/>
  <c r="H18" i="7"/>
  <c r="R23" i="7" s="1"/>
  <c r="I163" i="5"/>
  <c r="I166" i="5"/>
  <c r="P166" i="5" s="1"/>
  <c r="I167" i="5"/>
  <c r="P167" i="5" s="1"/>
  <c r="F114" i="7"/>
  <c r="D13" i="7" s="1"/>
  <c r="E13" i="7" s="1"/>
  <c r="I163" i="7"/>
  <c r="P163" i="7" s="1"/>
  <c r="H163" i="7"/>
  <c r="O163" i="7" s="1"/>
  <c r="R168" i="8"/>
  <c r="H13" i="9"/>
  <c r="R18" i="9" s="1"/>
  <c r="G11" i="11"/>
  <c r="R13" i="11"/>
  <c r="R14" i="13"/>
  <c r="G12" i="13"/>
  <c r="G37" i="8"/>
  <c r="E39" i="8"/>
  <c r="G39" i="8" s="1"/>
  <c r="I163" i="6"/>
  <c r="P163" i="6" s="1"/>
  <c r="I164" i="6"/>
  <c r="P164" i="6" s="1"/>
  <c r="I167" i="6"/>
  <c r="P167" i="6" s="1"/>
  <c r="R162" i="7"/>
  <c r="N65" i="8"/>
  <c r="D10" i="8" s="1"/>
  <c r="E10" i="8" s="1"/>
  <c r="D177" i="8"/>
  <c r="G65" i="6"/>
  <c r="D9" i="6" s="1"/>
  <c r="F126" i="6"/>
  <c r="D16" i="6" s="1"/>
  <c r="E16" i="6" s="1"/>
  <c r="H163" i="6"/>
  <c r="O163" i="6" s="1"/>
  <c r="H166" i="6"/>
  <c r="O166" i="6" s="1"/>
  <c r="H167" i="6"/>
  <c r="O167" i="6" s="1"/>
  <c r="K164" i="7"/>
  <c r="R164" i="7" s="1"/>
  <c r="J164" i="7"/>
  <c r="H15" i="9"/>
  <c r="R20" i="9" s="1"/>
  <c r="G15" i="9"/>
  <c r="F126" i="9"/>
  <c r="D16" i="9" s="1"/>
  <c r="E16" i="9" s="1"/>
  <c r="O162" i="9"/>
  <c r="I164" i="9"/>
  <c r="P164" i="9" s="1"/>
  <c r="H164" i="9"/>
  <c r="O164" i="9" s="1"/>
  <c r="N65" i="6"/>
  <c r="D10" i="6" s="1"/>
  <c r="E10" i="6" s="1"/>
  <c r="D177" i="6"/>
  <c r="G126" i="7"/>
  <c r="P162" i="7"/>
  <c r="I164" i="7"/>
  <c r="P164" i="7" s="1"/>
  <c r="G85" i="8"/>
  <c r="D12" i="8" s="1"/>
  <c r="E12" i="8" s="1"/>
  <c r="G17" i="8"/>
  <c r="F114" i="6"/>
  <c r="D13" i="6" s="1"/>
  <c r="E13" i="6" s="1"/>
  <c r="D178" i="7"/>
  <c r="H18" i="9"/>
  <c r="R23" i="9" s="1"/>
  <c r="G18" i="9"/>
  <c r="M126" i="9"/>
  <c r="D17" i="9" s="1"/>
  <c r="E17" i="9" s="1"/>
  <c r="G65" i="8"/>
  <c r="D9" i="8" s="1"/>
  <c r="K168" i="9"/>
  <c r="R162" i="9"/>
  <c r="R168" i="9" s="1"/>
  <c r="H19" i="10"/>
  <c r="R24" i="10" s="1"/>
  <c r="E162" i="10"/>
  <c r="G162" i="10"/>
  <c r="G168" i="10" s="1"/>
  <c r="N168" i="10" s="1"/>
  <c r="E38" i="11"/>
  <c r="G38" i="11" s="1"/>
  <c r="E37" i="11"/>
  <c r="R168" i="11"/>
  <c r="H164" i="7"/>
  <c r="O164" i="7" s="1"/>
  <c r="I168" i="8"/>
  <c r="P162" i="8"/>
  <c r="P168" i="8" s="1"/>
  <c r="S168" i="8" s="1"/>
  <c r="U65" i="9"/>
  <c r="D11" i="9" s="1"/>
  <c r="E11" i="9" s="1"/>
  <c r="D178" i="9"/>
  <c r="R11" i="10"/>
  <c r="G9" i="10"/>
  <c r="F114" i="10"/>
  <c r="D13" i="10" s="1"/>
  <c r="E13" i="10" s="1"/>
  <c r="M114" i="10"/>
  <c r="D14" i="10" s="1"/>
  <c r="E14" i="10" s="1"/>
  <c r="G11" i="12"/>
  <c r="R13" i="12"/>
  <c r="H165" i="7"/>
  <c r="O165" i="7" s="1"/>
  <c r="U65" i="8"/>
  <c r="D11" i="8" s="1"/>
  <c r="E11" i="8" s="1"/>
  <c r="D178" i="8"/>
  <c r="L47" i="9"/>
  <c r="G10" i="10"/>
  <c r="R12" i="10"/>
  <c r="H16" i="10"/>
  <c r="R21" i="10" s="1"/>
  <c r="G16" i="10"/>
  <c r="H14" i="12"/>
  <c r="R19" i="12" s="1"/>
  <c r="G14" i="12"/>
  <c r="H17" i="12"/>
  <c r="R22" i="12" s="1"/>
  <c r="G17" i="12"/>
  <c r="H18" i="13"/>
  <c r="R23" i="13" s="1"/>
  <c r="G18" i="13"/>
  <c r="H15" i="13"/>
  <c r="R20" i="13" s="1"/>
  <c r="H162" i="7"/>
  <c r="O162" i="7" s="1"/>
  <c r="I166" i="7"/>
  <c r="P166" i="7" s="1"/>
  <c r="H167" i="8"/>
  <c r="O167" i="8" s="1"/>
  <c r="H14" i="11"/>
  <c r="R19" i="11" s="1"/>
  <c r="G14" i="11"/>
  <c r="H15" i="11"/>
  <c r="R20" i="11" s="1"/>
  <c r="G15" i="11"/>
  <c r="K168" i="11"/>
  <c r="K165" i="7"/>
  <c r="R165" i="7" s="1"/>
  <c r="I167" i="8"/>
  <c r="P167" i="8" s="1"/>
  <c r="U65" i="10"/>
  <c r="D11" i="10" s="1"/>
  <c r="E11" i="10" s="1"/>
  <c r="G10" i="11"/>
  <c r="H13" i="12"/>
  <c r="R18" i="12" s="1"/>
  <c r="M114" i="8"/>
  <c r="D14" i="8" s="1"/>
  <c r="E14" i="8" s="1"/>
  <c r="Q168" i="8"/>
  <c r="J167" i="8"/>
  <c r="Q167" i="8" s="1"/>
  <c r="J168" i="8"/>
  <c r="G114" i="9"/>
  <c r="N114" i="9"/>
  <c r="E22" i="9" s="1"/>
  <c r="G22" i="9" s="1"/>
  <c r="J132" i="9"/>
  <c r="D177" i="9" s="1"/>
  <c r="O2" i="9" s="1"/>
  <c r="P2" i="9" s="1"/>
  <c r="H17" i="10"/>
  <c r="R22" i="10" s="1"/>
  <c r="G17" i="10"/>
  <c r="G18" i="11"/>
  <c r="E9" i="11"/>
  <c r="E162" i="11"/>
  <c r="E168" i="11" s="1"/>
  <c r="L168" i="11" s="1"/>
  <c r="G162" i="11"/>
  <c r="G168" i="11" s="1"/>
  <c r="N168" i="11" s="1"/>
  <c r="F162" i="11"/>
  <c r="F168" i="11" s="1"/>
  <c r="M168" i="11" s="1"/>
  <c r="O162" i="11"/>
  <c r="J162" i="9"/>
  <c r="I162" i="9"/>
  <c r="E39" i="10"/>
  <c r="G39" i="10" s="1"/>
  <c r="G37" i="10"/>
  <c r="M126" i="11"/>
  <c r="D17" i="11" s="1"/>
  <c r="E17" i="11" s="1"/>
  <c r="F162" i="12"/>
  <c r="F168" i="12" s="1"/>
  <c r="M168" i="12" s="1"/>
  <c r="E162" i="12"/>
  <c r="E168" i="12" s="1"/>
  <c r="L168" i="12" s="1"/>
  <c r="G162" i="12"/>
  <c r="G168" i="12" s="1"/>
  <c r="N168" i="12" s="1"/>
  <c r="I167" i="11"/>
  <c r="P167" i="11" s="1"/>
  <c r="P168" i="11" s="1"/>
  <c r="H19" i="12"/>
  <c r="R24" i="12" s="1"/>
  <c r="G19" i="12"/>
  <c r="G114" i="12"/>
  <c r="U114" i="12"/>
  <c r="E23" i="12" s="1"/>
  <c r="G23" i="12" s="1"/>
  <c r="F126" i="12"/>
  <c r="D16" i="12" s="1"/>
  <c r="E16" i="12" s="1"/>
  <c r="D177" i="14"/>
  <c r="E10" i="15"/>
  <c r="I165" i="15"/>
  <c r="P165" i="15" s="1"/>
  <c r="H165" i="15"/>
  <c r="O165" i="15" s="1"/>
  <c r="I162" i="10"/>
  <c r="F114" i="11"/>
  <c r="D13" i="11" s="1"/>
  <c r="E13" i="11" s="1"/>
  <c r="I163" i="12"/>
  <c r="P163" i="12" s="1"/>
  <c r="H163" i="12"/>
  <c r="O163" i="12" s="1"/>
  <c r="I166" i="12"/>
  <c r="P166" i="12" s="1"/>
  <c r="H166" i="12"/>
  <c r="O166" i="12" s="1"/>
  <c r="R12" i="14"/>
  <c r="G10" i="14"/>
  <c r="H17" i="14"/>
  <c r="R22" i="14" s="1"/>
  <c r="G17" i="14"/>
  <c r="H15" i="15"/>
  <c r="R20" i="15" s="1"/>
  <c r="G15" i="15"/>
  <c r="H165" i="9"/>
  <c r="O165" i="9" s="1"/>
  <c r="J168" i="10"/>
  <c r="D177" i="10"/>
  <c r="K166" i="11"/>
  <c r="R166" i="11" s="1"/>
  <c r="J166" i="11"/>
  <c r="Q166" i="11" s="1"/>
  <c r="G85" i="12"/>
  <c r="D12" i="12" s="1"/>
  <c r="E12" i="12" s="1"/>
  <c r="I165" i="14"/>
  <c r="P165" i="14" s="1"/>
  <c r="H165" i="14"/>
  <c r="O165" i="14" s="1"/>
  <c r="H164" i="10"/>
  <c r="O164" i="10" s="1"/>
  <c r="O168" i="10" s="1"/>
  <c r="F126" i="11"/>
  <c r="D16" i="11" s="1"/>
  <c r="E16" i="11" s="1"/>
  <c r="K163" i="11"/>
  <c r="R163" i="11" s="1"/>
  <c r="J163" i="11"/>
  <c r="H163" i="11"/>
  <c r="O163" i="11" s="1"/>
  <c r="I166" i="11"/>
  <c r="P166" i="11" s="1"/>
  <c r="G37" i="12"/>
  <c r="T114" i="12"/>
  <c r="D15" i="12" s="1"/>
  <c r="E15" i="12" s="1"/>
  <c r="D178" i="12"/>
  <c r="I168" i="12"/>
  <c r="P162" i="12"/>
  <c r="D177" i="13"/>
  <c r="O2" i="13" s="1"/>
  <c r="P2" i="13" s="1"/>
  <c r="G85" i="10"/>
  <c r="D12" i="10" s="1"/>
  <c r="E12" i="10" s="1"/>
  <c r="H166" i="10"/>
  <c r="O166" i="10" s="1"/>
  <c r="G85" i="11"/>
  <c r="D12" i="11" s="1"/>
  <c r="E12" i="11" s="1"/>
  <c r="G126" i="11"/>
  <c r="I163" i="11"/>
  <c r="P163" i="11" s="1"/>
  <c r="H166" i="11"/>
  <c r="O166" i="11" s="1"/>
  <c r="E38" i="12"/>
  <c r="G38" i="12" s="1"/>
  <c r="H165" i="12"/>
  <c r="O165" i="12" s="1"/>
  <c r="O168" i="12" s="1"/>
  <c r="I165" i="12"/>
  <c r="P165" i="12" s="1"/>
  <c r="G162" i="13"/>
  <c r="G168" i="13" s="1"/>
  <c r="N168" i="13" s="1"/>
  <c r="F162" i="13"/>
  <c r="F168" i="13" s="1"/>
  <c r="M168" i="13" s="1"/>
  <c r="E162" i="13"/>
  <c r="E168" i="13" s="1"/>
  <c r="L168" i="13" s="1"/>
  <c r="D178" i="11"/>
  <c r="D177" i="11"/>
  <c r="O2" i="11" s="1"/>
  <c r="P2" i="11" s="1"/>
  <c r="M98" i="12"/>
  <c r="D18" i="12" s="1"/>
  <c r="E18" i="12" s="1"/>
  <c r="K167" i="12"/>
  <c r="R167" i="12" s="1"/>
  <c r="R168" i="12" s="1"/>
  <c r="J167" i="12"/>
  <c r="Q167" i="12" s="1"/>
  <c r="G16" i="13"/>
  <c r="H16" i="13"/>
  <c r="R21" i="13" s="1"/>
  <c r="H18" i="15"/>
  <c r="R23" i="15" s="1"/>
  <c r="G18" i="15"/>
  <c r="H16" i="15"/>
  <c r="R21" i="15" s="1"/>
  <c r="G16" i="15"/>
  <c r="K165" i="10"/>
  <c r="R165" i="10" s="1"/>
  <c r="R168" i="10" s="1"/>
  <c r="F98" i="11"/>
  <c r="D19" i="11" s="1"/>
  <c r="E19" i="11" s="1"/>
  <c r="U114" i="11"/>
  <c r="E23" i="11" s="1"/>
  <c r="G23" i="11" s="1"/>
  <c r="G65" i="12"/>
  <c r="D9" i="12" s="1"/>
  <c r="G10" i="13"/>
  <c r="G19" i="14"/>
  <c r="H19" i="14"/>
  <c r="R24" i="14" s="1"/>
  <c r="I162" i="14"/>
  <c r="P162" i="14" s="1"/>
  <c r="H162" i="14"/>
  <c r="O162" i="14" s="1"/>
  <c r="I167" i="12"/>
  <c r="P167" i="12" s="1"/>
  <c r="I128" i="13"/>
  <c r="J133" i="13"/>
  <c r="I164" i="16"/>
  <c r="P164" i="16" s="1"/>
  <c r="H164" i="16"/>
  <c r="O164" i="16" s="1"/>
  <c r="H167" i="12"/>
  <c r="O167" i="12" s="1"/>
  <c r="H168" i="12"/>
  <c r="N114" i="13"/>
  <c r="E22" i="13" s="1"/>
  <c r="G22" i="13" s="1"/>
  <c r="K164" i="14"/>
  <c r="R164" i="14" s="1"/>
  <c r="J164" i="14"/>
  <c r="Q164" i="14" s="1"/>
  <c r="S168" i="14"/>
  <c r="Q168" i="12"/>
  <c r="J168" i="12"/>
  <c r="D177" i="12"/>
  <c r="O2" i="12" s="1"/>
  <c r="P2" i="12" s="1"/>
  <c r="F98" i="13"/>
  <c r="D19" i="13" s="1"/>
  <c r="E19" i="13" s="1"/>
  <c r="M126" i="13"/>
  <c r="D17" i="13" s="1"/>
  <c r="E17" i="13" s="1"/>
  <c r="I163" i="13"/>
  <c r="P163" i="13" s="1"/>
  <c r="G15" i="14"/>
  <c r="U65" i="14"/>
  <c r="D11" i="14" s="1"/>
  <c r="E11" i="14" s="1"/>
  <c r="U65" i="15"/>
  <c r="D11" i="15" s="1"/>
  <c r="E11" i="15" s="1"/>
  <c r="H163" i="15"/>
  <c r="I163" i="15"/>
  <c r="G65" i="13"/>
  <c r="D9" i="13" s="1"/>
  <c r="U114" i="13"/>
  <c r="E23" i="13" s="1"/>
  <c r="G23" i="13" s="1"/>
  <c r="D178" i="13"/>
  <c r="J168" i="13"/>
  <c r="Q162" i="13"/>
  <c r="Q168" i="13" s="1"/>
  <c r="G16" i="14"/>
  <c r="L47" i="14"/>
  <c r="G9" i="15"/>
  <c r="E9" i="16"/>
  <c r="H19" i="16"/>
  <c r="R24" i="16" s="1"/>
  <c r="G19" i="16"/>
  <c r="H168" i="13"/>
  <c r="F114" i="14"/>
  <c r="D13" i="14" s="1"/>
  <c r="E13" i="14" s="1"/>
  <c r="G85" i="15"/>
  <c r="D12" i="15" s="1"/>
  <c r="E12" i="15" s="1"/>
  <c r="K47" i="15"/>
  <c r="L47" i="15" s="1"/>
  <c r="I164" i="15"/>
  <c r="P164" i="15" s="1"/>
  <c r="H164" i="15"/>
  <c r="O164" i="15" s="1"/>
  <c r="H13" i="16"/>
  <c r="R18" i="16" s="1"/>
  <c r="G13" i="16"/>
  <c r="H164" i="11"/>
  <c r="O164" i="11" s="1"/>
  <c r="U65" i="13"/>
  <c r="D11" i="13" s="1"/>
  <c r="E11" i="13" s="1"/>
  <c r="I168" i="13"/>
  <c r="P162" i="13"/>
  <c r="P168" i="13" s="1"/>
  <c r="G85" i="14"/>
  <c r="D12" i="14" s="1"/>
  <c r="E12" i="14" s="1"/>
  <c r="H14" i="15"/>
  <c r="R19" i="15" s="1"/>
  <c r="H13" i="15"/>
  <c r="R18" i="15" s="1"/>
  <c r="H17" i="15"/>
  <c r="R22" i="15" s="1"/>
  <c r="E37" i="13"/>
  <c r="M114" i="13"/>
  <c r="D14" i="13" s="1"/>
  <c r="E14" i="13" s="1"/>
  <c r="K162" i="13"/>
  <c r="E39" i="14"/>
  <c r="G39" i="14" s="1"/>
  <c r="G37" i="14"/>
  <c r="M114" i="14"/>
  <c r="D14" i="14" s="1"/>
  <c r="E14" i="14" s="1"/>
  <c r="K165" i="14"/>
  <c r="R165" i="14" s="1"/>
  <c r="J165" i="14"/>
  <c r="Q165" i="14" s="1"/>
  <c r="J132" i="14"/>
  <c r="D178" i="14" s="1"/>
  <c r="E37" i="15"/>
  <c r="I166" i="15"/>
  <c r="P166" i="15" s="1"/>
  <c r="G37" i="16"/>
  <c r="E39" i="16"/>
  <c r="G39" i="16" s="1"/>
  <c r="M126" i="16"/>
  <c r="D17" i="16" s="1"/>
  <c r="E17" i="16" s="1"/>
  <c r="I168" i="17"/>
  <c r="P162" i="17"/>
  <c r="P168" i="17" s="1"/>
  <c r="R14" i="18"/>
  <c r="G12" i="18"/>
  <c r="J163" i="15"/>
  <c r="Q163" i="15" s="1"/>
  <c r="J165" i="15"/>
  <c r="Q165" i="15" s="1"/>
  <c r="H14" i="16"/>
  <c r="R19" i="16" s="1"/>
  <c r="G14" i="16"/>
  <c r="N114" i="16"/>
  <c r="E22" i="16" s="1"/>
  <c r="G22" i="16" s="1"/>
  <c r="J168" i="16"/>
  <c r="P163" i="16"/>
  <c r="I168" i="16"/>
  <c r="E39" i="17"/>
  <c r="G39" i="17" s="1"/>
  <c r="G37" i="17"/>
  <c r="R14" i="17"/>
  <c r="G12" i="17"/>
  <c r="G11" i="18"/>
  <c r="R13" i="18"/>
  <c r="H15" i="18"/>
  <c r="R20" i="18" s="1"/>
  <c r="G15" i="18"/>
  <c r="K162" i="15"/>
  <c r="E38" i="16"/>
  <c r="G38" i="16" s="1"/>
  <c r="T114" i="16"/>
  <c r="D15" i="16" s="1"/>
  <c r="E15" i="16" s="1"/>
  <c r="O162" i="16"/>
  <c r="O168" i="16" s="1"/>
  <c r="H19" i="18"/>
  <c r="R24" i="18" s="1"/>
  <c r="G19" i="18"/>
  <c r="H16" i="18"/>
  <c r="R21" i="18" s="1"/>
  <c r="G16" i="18"/>
  <c r="M98" i="16"/>
  <c r="D18" i="16" s="1"/>
  <c r="E18" i="16" s="1"/>
  <c r="H19" i="17"/>
  <c r="R24" i="17" s="1"/>
  <c r="G16" i="17"/>
  <c r="H16" i="17"/>
  <c r="R21" i="17" s="1"/>
  <c r="H18" i="18"/>
  <c r="R23" i="18" s="1"/>
  <c r="G18" i="18"/>
  <c r="D178" i="15"/>
  <c r="N65" i="16"/>
  <c r="D10" i="16" s="1"/>
  <c r="E10" i="16" s="1"/>
  <c r="P168" i="16"/>
  <c r="H18" i="17"/>
  <c r="R23" i="17" s="1"/>
  <c r="G18" i="17"/>
  <c r="H13" i="17"/>
  <c r="R18" i="17" s="1"/>
  <c r="G13" i="17"/>
  <c r="H14" i="17"/>
  <c r="R19" i="17" s="1"/>
  <c r="G14" i="17"/>
  <c r="H15" i="17"/>
  <c r="R20" i="17" s="1"/>
  <c r="G15" i="17"/>
  <c r="L47" i="18"/>
  <c r="H17" i="18"/>
  <c r="R22" i="18" s="1"/>
  <c r="G17" i="18"/>
  <c r="K168" i="18"/>
  <c r="R162" i="18"/>
  <c r="R168" i="18" s="1"/>
  <c r="Q162" i="15"/>
  <c r="D177" i="15"/>
  <c r="U65" i="16"/>
  <c r="D11" i="16" s="1"/>
  <c r="E11" i="16" s="1"/>
  <c r="L47" i="16"/>
  <c r="G126" i="16"/>
  <c r="K162" i="16"/>
  <c r="L47" i="17"/>
  <c r="E40" i="18"/>
  <c r="G40" i="18" s="1"/>
  <c r="H40" i="18" s="1"/>
  <c r="E9" i="18"/>
  <c r="H13" i="18"/>
  <c r="R18" i="18" s="1"/>
  <c r="G13" i="18"/>
  <c r="O162" i="18"/>
  <c r="H168" i="18"/>
  <c r="H166" i="15"/>
  <c r="O166" i="15" s="1"/>
  <c r="J166" i="15"/>
  <c r="Q166" i="15" s="1"/>
  <c r="E9" i="17"/>
  <c r="E40" i="17"/>
  <c r="G40" i="17" s="1"/>
  <c r="H40" i="17" s="1"/>
  <c r="H17" i="17"/>
  <c r="R22" i="17" s="1"/>
  <c r="G17" i="17"/>
  <c r="G10" i="18"/>
  <c r="R12" i="18"/>
  <c r="I168" i="18"/>
  <c r="J166" i="16"/>
  <c r="Q166" i="16" s="1"/>
  <c r="Q168" i="16" s="1"/>
  <c r="D178" i="16"/>
  <c r="P162" i="18"/>
  <c r="P168" i="18" s="1"/>
  <c r="I164" i="18"/>
  <c r="P164" i="18" s="1"/>
  <c r="Q162" i="18"/>
  <c r="J164" i="18"/>
  <c r="Q164" i="18" s="1"/>
  <c r="I164" i="17"/>
  <c r="P164" i="17" s="1"/>
  <c r="J168" i="17"/>
  <c r="E37" i="18"/>
  <c r="D177" i="18"/>
  <c r="H162" i="17"/>
  <c r="J165" i="17"/>
  <c r="Q165" i="17" s="1"/>
  <c r="Q168" i="17" s="1"/>
  <c r="H166" i="17"/>
  <c r="O166" i="17" s="1"/>
  <c r="H163" i="18"/>
  <c r="O163" i="18" s="1"/>
  <c r="D177" i="17"/>
  <c r="S168" i="10" l="1"/>
  <c r="G162" i="4"/>
  <c r="F162" i="4"/>
  <c r="F168" i="4" s="1"/>
  <c r="M168" i="4" s="1"/>
  <c r="E162" i="4"/>
  <c r="E168" i="4" s="1"/>
  <c r="L168" i="4" s="1"/>
  <c r="G162" i="15"/>
  <c r="G168" i="15" s="1"/>
  <c r="N168" i="15" s="1"/>
  <c r="E162" i="15"/>
  <c r="E168" i="15" s="1"/>
  <c r="L168" i="15" s="1"/>
  <c r="F162" i="15"/>
  <c r="F168" i="15" s="1"/>
  <c r="M168" i="15" s="1"/>
  <c r="G162" i="7"/>
  <c r="G168" i="7" s="1"/>
  <c r="N168" i="7" s="1"/>
  <c r="F162" i="7"/>
  <c r="F168" i="7" s="1"/>
  <c r="M168" i="7" s="1"/>
  <c r="E162" i="7"/>
  <c r="E168" i="7" s="1"/>
  <c r="L168" i="7" s="1"/>
  <c r="O168" i="18"/>
  <c r="H14" i="13"/>
  <c r="R19" i="13" s="1"/>
  <c r="G14" i="13"/>
  <c r="E9" i="13"/>
  <c r="E40" i="13"/>
  <c r="G40" i="13" s="1"/>
  <c r="H40" i="13" s="1"/>
  <c r="R11" i="11"/>
  <c r="G9" i="11"/>
  <c r="H13" i="10"/>
  <c r="R18" i="10" s="1"/>
  <c r="G13" i="10"/>
  <c r="J168" i="4"/>
  <c r="G9" i="14"/>
  <c r="R11" i="14"/>
  <c r="R11" i="2"/>
  <c r="G9" i="2"/>
  <c r="R14" i="14"/>
  <c r="G12" i="14"/>
  <c r="E40" i="16"/>
  <c r="G40" i="16" s="1"/>
  <c r="H40" i="16" s="1"/>
  <c r="H19" i="13"/>
  <c r="R24" i="13" s="1"/>
  <c r="G19" i="13"/>
  <c r="G10" i="15"/>
  <c r="G42" i="15" s="1"/>
  <c r="R12" i="15"/>
  <c r="G11" i="10"/>
  <c r="R13" i="10"/>
  <c r="G11" i="16"/>
  <c r="R13" i="16"/>
  <c r="G162" i="18"/>
  <c r="G168" i="18" s="1"/>
  <c r="N168" i="18" s="1"/>
  <c r="F162" i="18"/>
  <c r="E162" i="18"/>
  <c r="G37" i="13"/>
  <c r="E39" i="13"/>
  <c r="G39" i="13" s="1"/>
  <c r="P163" i="15"/>
  <c r="P168" i="15" s="1"/>
  <c r="I168" i="15"/>
  <c r="H18" i="12"/>
  <c r="R23" i="12" s="1"/>
  <c r="G18" i="12"/>
  <c r="R14" i="10"/>
  <c r="G12" i="10"/>
  <c r="H168" i="10"/>
  <c r="I168" i="9"/>
  <c r="P162" i="9"/>
  <c r="P168" i="9" s="1"/>
  <c r="E40" i="11"/>
  <c r="G40" i="11" s="1"/>
  <c r="H40" i="11" s="1"/>
  <c r="G162" i="9"/>
  <c r="G168" i="9" s="1"/>
  <c r="N168" i="9" s="1"/>
  <c r="F162" i="9"/>
  <c r="E162" i="9"/>
  <c r="E40" i="10"/>
  <c r="G40" i="10" s="1"/>
  <c r="H40" i="10" s="1"/>
  <c r="H13" i="6"/>
  <c r="R18" i="6" s="1"/>
  <c r="G13" i="6"/>
  <c r="R12" i="6"/>
  <c r="G10" i="6"/>
  <c r="Q164" i="7"/>
  <c r="Q168" i="7" s="1"/>
  <c r="J168" i="7"/>
  <c r="G10" i="8"/>
  <c r="R12" i="8"/>
  <c r="I168" i="2"/>
  <c r="P162" i="2"/>
  <c r="P168" i="2" s="1"/>
  <c r="P168" i="3"/>
  <c r="O168" i="5"/>
  <c r="E40" i="14"/>
  <c r="G40" i="14" s="1"/>
  <c r="H40" i="14" s="1"/>
  <c r="Q168" i="2"/>
  <c r="Q168" i="18"/>
  <c r="E39" i="15"/>
  <c r="G39" i="15" s="1"/>
  <c r="G37" i="15"/>
  <c r="G162" i="14"/>
  <c r="F162" i="14"/>
  <c r="E162" i="14"/>
  <c r="H168" i="15"/>
  <c r="O163" i="15"/>
  <c r="O168" i="15" s="1"/>
  <c r="I168" i="11"/>
  <c r="R14" i="12"/>
  <c r="G12" i="12"/>
  <c r="H13" i="11"/>
  <c r="R18" i="11" s="1"/>
  <c r="G13" i="11"/>
  <c r="J168" i="9"/>
  <c r="Q162" i="9"/>
  <c r="Q168" i="9" s="1"/>
  <c r="G42" i="10"/>
  <c r="R168" i="7"/>
  <c r="F162" i="5"/>
  <c r="F168" i="5" s="1"/>
  <c r="M168" i="5" s="1"/>
  <c r="E162" i="5"/>
  <c r="E168" i="5" s="1"/>
  <c r="L168" i="5" s="1"/>
  <c r="G162" i="5"/>
  <c r="H14" i="5"/>
  <c r="R19" i="5" s="1"/>
  <c r="G14" i="5"/>
  <c r="J168" i="6"/>
  <c r="Q163" i="6"/>
  <c r="Q168" i="6" s="1"/>
  <c r="O168" i="3"/>
  <c r="J168" i="2"/>
  <c r="G162" i="16"/>
  <c r="G168" i="16" s="1"/>
  <c r="N168" i="16" s="1"/>
  <c r="E162" i="16"/>
  <c r="E168" i="16" s="1"/>
  <c r="L168" i="16" s="1"/>
  <c r="F162" i="16"/>
  <c r="F168" i="16" s="1"/>
  <c r="M168" i="16" s="1"/>
  <c r="H168" i="17"/>
  <c r="O162" i="17"/>
  <c r="O168" i="17" s="1"/>
  <c r="R11" i="18"/>
  <c r="G9" i="18"/>
  <c r="R13" i="13"/>
  <c r="G11" i="13"/>
  <c r="K168" i="12"/>
  <c r="J168" i="11"/>
  <c r="Q163" i="11"/>
  <c r="Q168" i="11" s="1"/>
  <c r="S168" i="11" s="1"/>
  <c r="P162" i="10"/>
  <c r="P168" i="10" s="1"/>
  <c r="I168" i="10"/>
  <c r="H16" i="12"/>
  <c r="R21" i="12" s="1"/>
  <c r="G16" i="12"/>
  <c r="O168" i="11"/>
  <c r="G14" i="8"/>
  <c r="H14" i="8"/>
  <c r="R19" i="8" s="1"/>
  <c r="R13" i="8"/>
  <c r="G11" i="8"/>
  <c r="E39" i="11"/>
  <c r="G39" i="11" s="1"/>
  <c r="G37" i="11"/>
  <c r="E40" i="8"/>
  <c r="G40" i="8" s="1"/>
  <c r="H40" i="8" s="1"/>
  <c r="E9" i="8"/>
  <c r="R14" i="8"/>
  <c r="G12" i="8"/>
  <c r="K168" i="7"/>
  <c r="G13" i="7"/>
  <c r="H13" i="7"/>
  <c r="R18" i="7" s="1"/>
  <c r="R13" i="5"/>
  <c r="G11" i="5"/>
  <c r="J168" i="3"/>
  <c r="Q162" i="3"/>
  <c r="Q168" i="3" s="1"/>
  <c r="K168" i="4"/>
  <c r="H168" i="3"/>
  <c r="R11" i="5"/>
  <c r="G9" i="5"/>
  <c r="R14" i="15"/>
  <c r="G12" i="15"/>
  <c r="R11" i="17"/>
  <c r="G9" i="17"/>
  <c r="G42" i="17" s="1"/>
  <c r="Q168" i="15"/>
  <c r="R12" i="16"/>
  <c r="G10" i="16"/>
  <c r="H168" i="16"/>
  <c r="H13" i="14"/>
  <c r="R18" i="14" s="1"/>
  <c r="G13" i="14"/>
  <c r="G11" i="15"/>
  <c r="R13" i="15"/>
  <c r="G37" i="18"/>
  <c r="E39" i="18"/>
  <c r="G39" i="18" s="1"/>
  <c r="J168" i="15"/>
  <c r="H15" i="16"/>
  <c r="R20" i="16" s="1"/>
  <c r="G15" i="16"/>
  <c r="G17" i="16"/>
  <c r="H17" i="16"/>
  <c r="R22" i="16" s="1"/>
  <c r="H14" i="14"/>
  <c r="R19" i="14" s="1"/>
  <c r="G14" i="14"/>
  <c r="G11" i="14"/>
  <c r="R13" i="14"/>
  <c r="E40" i="12"/>
  <c r="G40" i="12" s="1"/>
  <c r="H40" i="12" s="1"/>
  <c r="E9" i="12"/>
  <c r="P168" i="12"/>
  <c r="S168" i="12" s="1"/>
  <c r="H168" i="11"/>
  <c r="H17" i="9"/>
  <c r="R22" i="9" s="1"/>
  <c r="G17" i="9"/>
  <c r="O168" i="9"/>
  <c r="J168" i="5"/>
  <c r="H18" i="5"/>
  <c r="R23" i="5" s="1"/>
  <c r="G18" i="5"/>
  <c r="G37" i="2"/>
  <c r="E39" i="2"/>
  <c r="G39" i="2" s="1"/>
  <c r="R13" i="7"/>
  <c r="G11" i="7"/>
  <c r="P168" i="4"/>
  <c r="J168" i="18"/>
  <c r="H168" i="4"/>
  <c r="I168" i="4"/>
  <c r="E40" i="5"/>
  <c r="G40" i="5" s="1"/>
  <c r="H40" i="5" s="1"/>
  <c r="G18" i="16"/>
  <c r="H18" i="16"/>
  <c r="R23" i="16" s="1"/>
  <c r="H17" i="11"/>
  <c r="R22" i="11" s="1"/>
  <c r="G17" i="11"/>
  <c r="P168" i="7"/>
  <c r="H168" i="9"/>
  <c r="E39" i="5"/>
  <c r="G39" i="5" s="1"/>
  <c r="G37" i="5"/>
  <c r="H17" i="4"/>
  <c r="R22" i="4" s="1"/>
  <c r="G17" i="4"/>
  <c r="H168" i="6"/>
  <c r="O162" i="6"/>
  <c r="O168" i="6" s="1"/>
  <c r="K168" i="2"/>
  <c r="R162" i="2"/>
  <c r="R168" i="2" s="1"/>
  <c r="R11" i="4"/>
  <c r="G9" i="4"/>
  <c r="I168" i="3"/>
  <c r="R11" i="9"/>
  <c r="G9" i="9"/>
  <c r="G162" i="17"/>
  <c r="F162" i="17"/>
  <c r="F168" i="17" s="1"/>
  <c r="M168" i="17" s="1"/>
  <c r="E162" i="17"/>
  <c r="E168" i="17" s="1"/>
  <c r="L168" i="17" s="1"/>
  <c r="G16" i="11"/>
  <c r="H16" i="11"/>
  <c r="R21" i="11" s="1"/>
  <c r="K168" i="16"/>
  <c r="R162" i="16"/>
  <c r="R168" i="16" s="1"/>
  <c r="K168" i="15"/>
  <c r="R162" i="15"/>
  <c r="R168" i="15" s="1"/>
  <c r="H19" i="11"/>
  <c r="R24" i="11" s="1"/>
  <c r="G19" i="11"/>
  <c r="R13" i="9"/>
  <c r="G11" i="9"/>
  <c r="I168" i="7"/>
  <c r="G16" i="9"/>
  <c r="H16" i="9"/>
  <c r="R21" i="9" s="1"/>
  <c r="H16" i="6"/>
  <c r="R21" i="6" s="1"/>
  <c r="G16" i="6"/>
  <c r="P163" i="5"/>
  <c r="P168" i="5" s="1"/>
  <c r="I168" i="5"/>
  <c r="G10" i="5"/>
  <c r="R12" i="5"/>
  <c r="H168" i="2"/>
  <c r="O162" i="2"/>
  <c r="O168" i="2" s="1"/>
  <c r="S168" i="2" s="1"/>
  <c r="G19" i="6"/>
  <c r="H19" i="6"/>
  <c r="R24" i="6" s="1"/>
  <c r="P162" i="6"/>
  <c r="P168" i="6" s="1"/>
  <c r="I168" i="6"/>
  <c r="E40" i="7"/>
  <c r="G40" i="7" s="1"/>
  <c r="H40" i="7" s="1"/>
  <c r="E9" i="7"/>
  <c r="R11" i="3"/>
  <c r="G9" i="3"/>
  <c r="E40" i="4"/>
  <c r="G40" i="4" s="1"/>
  <c r="H40" i="4" s="1"/>
  <c r="E40" i="9"/>
  <c r="G40" i="9" s="1"/>
  <c r="H40" i="9" s="1"/>
  <c r="K168" i="13"/>
  <c r="R162" i="13"/>
  <c r="R168" i="13" s="1"/>
  <c r="S168" i="13" s="1"/>
  <c r="R11" i="16"/>
  <c r="G9" i="16"/>
  <c r="G42" i="16" s="1"/>
  <c r="G17" i="13"/>
  <c r="H17" i="13"/>
  <c r="R22" i="13" s="1"/>
  <c r="G12" i="11"/>
  <c r="R14" i="11"/>
  <c r="G15" i="12"/>
  <c r="H15" i="12"/>
  <c r="R20" i="12" s="1"/>
  <c r="K168" i="10"/>
  <c r="E40" i="15"/>
  <c r="G40" i="15" s="1"/>
  <c r="H40" i="15" s="1"/>
  <c r="H14" i="10"/>
  <c r="R19" i="10" s="1"/>
  <c r="G14" i="10"/>
  <c r="E40" i="6"/>
  <c r="G40" i="6" s="1"/>
  <c r="H40" i="6" s="1"/>
  <c r="E9" i="6"/>
  <c r="E162" i="6"/>
  <c r="E168" i="6" s="1"/>
  <c r="L168" i="6" s="1"/>
  <c r="G162" i="6"/>
  <c r="F162" i="6"/>
  <c r="F168" i="6" s="1"/>
  <c r="M168" i="6" s="1"/>
  <c r="G12" i="7"/>
  <c r="R14" i="7"/>
  <c r="G11" i="6"/>
  <c r="R13" i="6"/>
  <c r="E39" i="3"/>
  <c r="G39" i="3" s="1"/>
  <c r="G37" i="3"/>
  <c r="R12" i="9"/>
  <c r="G10" i="9"/>
  <c r="K168" i="6"/>
  <c r="S168" i="3"/>
  <c r="H168" i="5"/>
  <c r="G43" i="15" l="1"/>
  <c r="H42" i="15"/>
  <c r="G46" i="15"/>
  <c r="G43" i="17"/>
  <c r="G46" i="17"/>
  <c r="M2" i="17" s="1"/>
  <c r="G42" i="14"/>
  <c r="H42" i="10"/>
  <c r="G43" i="10"/>
  <c r="G46" i="10" s="1"/>
  <c r="S168" i="6"/>
  <c r="G42" i="4"/>
  <c r="R11" i="8"/>
  <c r="G9" i="8"/>
  <c r="G42" i="8" s="1"/>
  <c r="S168" i="9"/>
  <c r="S168" i="18"/>
  <c r="R11" i="13"/>
  <c r="G9" i="13"/>
  <c r="G42" i="13" s="1"/>
  <c r="G9" i="7"/>
  <c r="G42" i="7" s="1"/>
  <c r="R11" i="7"/>
  <c r="G9" i="6"/>
  <c r="R11" i="6"/>
  <c r="S168" i="16"/>
  <c r="S168" i="15"/>
  <c r="S168" i="17"/>
  <c r="R11" i="12"/>
  <c r="G9" i="12"/>
  <c r="G42" i="12" s="1"/>
  <c r="G42" i="5"/>
  <c r="G42" i="18"/>
  <c r="S168" i="5"/>
  <c r="S168" i="4"/>
  <c r="G42" i="3"/>
  <c r="G42" i="2"/>
  <c r="S168" i="7"/>
  <c r="H42" i="17"/>
  <c r="H43" i="17" s="1"/>
  <c r="G43" i="16"/>
  <c r="G46" i="16" s="1"/>
  <c r="H42" i="16"/>
  <c r="G42" i="9"/>
  <c r="G42" i="11"/>
  <c r="M2" i="10" l="1"/>
  <c r="N2" i="10"/>
  <c r="O2" i="10" s="1"/>
  <c r="P2" i="10" s="1"/>
  <c r="M2" i="16"/>
  <c r="N2" i="16"/>
  <c r="O2" i="16" s="1"/>
  <c r="P2" i="16" s="1"/>
  <c r="G43" i="11"/>
  <c r="G46" i="11"/>
  <c r="M2" i="11" s="1"/>
  <c r="G43" i="14"/>
  <c r="G46" i="14" s="1"/>
  <c r="M2" i="14" s="1"/>
  <c r="H42" i="14"/>
  <c r="G46" i="8"/>
  <c r="G43" i="8"/>
  <c r="H42" i="8"/>
  <c r="G43" i="18"/>
  <c r="G46" i="18"/>
  <c r="G43" i="3"/>
  <c r="G46" i="3"/>
  <c r="G43" i="5"/>
  <c r="G46" i="5" s="1"/>
  <c r="H42" i="6"/>
  <c r="G43" i="4"/>
  <c r="G46" i="4" s="1"/>
  <c r="M2" i="15"/>
  <c r="N2" i="15"/>
  <c r="O2" i="15" s="1"/>
  <c r="P2" i="15" s="1"/>
  <c r="G43" i="2"/>
  <c r="G46" i="2" s="1"/>
  <c r="G43" i="12"/>
  <c r="G46" i="12" s="1"/>
  <c r="M2" i="12" s="1"/>
  <c r="H42" i="12"/>
  <c r="G43" i="7"/>
  <c r="G46" i="7" s="1"/>
  <c r="H44" i="9"/>
  <c r="H42" i="9"/>
  <c r="G43" i="9"/>
  <c r="G46" i="9" s="1"/>
  <c r="M2" i="9" s="1"/>
  <c r="G43" i="13"/>
  <c r="G46" i="13" s="1"/>
  <c r="M2" i="13" s="1"/>
  <c r="H42" i="13"/>
  <c r="M2" i="7" l="1"/>
  <c r="N2" i="7"/>
  <c r="P2" i="7" s="1"/>
  <c r="M2" i="2"/>
  <c r="H46" i="2"/>
  <c r="H46" i="4"/>
  <c r="M2" i="4"/>
  <c r="H46" i="5"/>
  <c r="H47" i="5" s="1"/>
  <c r="M2" i="5"/>
  <c r="N2" i="5"/>
  <c r="O2" i="5" s="1"/>
  <c r="P2" i="5" s="1"/>
  <c r="H46" i="3"/>
  <c r="H47" i="3" s="1"/>
  <c r="M2" i="3"/>
  <c r="N2" i="3"/>
  <c r="O2" i="3" s="1"/>
  <c r="P2" i="3" s="1"/>
  <c r="M2" i="18"/>
  <c r="N2" i="18"/>
  <c r="O2" i="18" s="1"/>
  <c r="P2" i="18" s="1"/>
  <c r="M2" i="8"/>
  <c r="N2" i="8"/>
  <c r="O2" i="8" s="1"/>
  <c r="P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A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A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B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B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C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C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D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D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E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E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F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F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0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0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11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11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2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2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3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3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4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4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5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5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6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6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7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7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8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8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61" authorId="0" shapeId="0" xr:uid="{00000000-0006-0000-0900-000001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  <comment ref="I161" authorId="0" shapeId="0" xr:uid="{00000000-0006-0000-0900-000002000000}">
      <text>
        <r>
          <rPr>
            <b/>
            <sz val="9"/>
            <rFont val="Tahoma"/>
            <charset val="1"/>
          </rPr>
          <t xml:space="preserve">Luis Murra:
</t>
        </r>
        <r>
          <rPr>
            <sz val="9"/>
            <rFont val="Tahoma"/>
            <charset val="1"/>
          </rPr>
          <t>Dependen de si se pinta o no</t>
        </r>
      </text>
    </comment>
  </commentList>
</comments>
</file>

<file path=xl/sharedStrings.xml><?xml version="1.0" encoding="utf-8"?>
<sst xmlns="http://schemas.openxmlformats.org/spreadsheetml/2006/main" count="3628" uniqueCount="151">
  <si>
    <t>Material</t>
  </si>
  <si>
    <t>Popplar 4/4</t>
  </si>
  <si>
    <t>Popplar 6/4</t>
  </si>
  <si>
    <t>Popplar 8/4</t>
  </si>
  <si>
    <t>Pino 3/4</t>
  </si>
  <si>
    <t>TABLEROS</t>
  </si>
  <si>
    <t>19 mm Maple/ Okume MDF</t>
  </si>
  <si>
    <t>SUBIR AL PAT</t>
  </si>
  <si>
    <t>16 mm Maple/ Okume MDF</t>
  </si>
  <si>
    <t>si</t>
  </si>
  <si>
    <t>12 mm Maple/ Okume MDF</t>
  </si>
  <si>
    <t>MDF 19 mm</t>
  </si>
  <si>
    <t>MDF 16 mm</t>
  </si>
  <si>
    <t>no</t>
  </si>
  <si>
    <t xml:space="preserve">Okume 12 mm </t>
  </si>
  <si>
    <t>Okume 6 mm</t>
  </si>
  <si>
    <t>x</t>
  </si>
  <si>
    <t>Laminado Economico</t>
  </si>
  <si>
    <t>Categoria</t>
  </si>
  <si>
    <t>Ingles</t>
  </si>
  <si>
    <t>Accesorio</t>
  </si>
  <si>
    <t>pt</t>
  </si>
  <si>
    <t>Pieza</t>
  </si>
  <si>
    <t>N/A</t>
  </si>
  <si>
    <t>Nombre</t>
  </si>
  <si>
    <t>Manejo</t>
  </si>
  <si>
    <t>prueba pata metal 2 xls</t>
  </si>
  <si>
    <t>prueba powerhub xls</t>
  </si>
  <si>
    <t>prueba cubierta cristal xls</t>
  </si>
  <si>
    <t>prueba tapizado xls</t>
  </si>
  <si>
    <t>prueba powerhub xls 2</t>
  </si>
  <si>
    <t>prueba tapizado xls 2</t>
  </si>
  <si>
    <t>prueba pata metal 3 xls</t>
  </si>
  <si>
    <t>prueba cubierta cristal xls 2</t>
  </si>
  <si>
    <t>prueba powerhub xls 3</t>
  </si>
  <si>
    <t>prueba tapizado xls 3</t>
  </si>
  <si>
    <t>prueba pata metal 4 xls</t>
  </si>
  <si>
    <t>Cto Mat.</t>
  </si>
  <si>
    <t>Cto</t>
  </si>
  <si>
    <t>Pvta</t>
  </si>
  <si>
    <t>DIMENSIONES</t>
  </si>
  <si>
    <t>IDIOMA</t>
  </si>
  <si>
    <t>CATEGORIA</t>
  </si>
  <si>
    <t>Inches</t>
  </si>
  <si>
    <t>Centimetros</t>
  </si>
  <si>
    <t>Desperdicio de panel 16%</t>
  </si>
  <si>
    <t>Desperdicio de solido 45%</t>
  </si>
  <si>
    <t>QTY</t>
  </si>
  <si>
    <t>NOMBRE:</t>
  </si>
  <si>
    <t>item con partes de todo tipo</t>
  </si>
  <si>
    <t>hojas</t>
  </si>
  <si>
    <t>MADERA:</t>
  </si>
  <si>
    <t>DESCRIPCION:</t>
  </si>
  <si>
    <t>net</t>
  </si>
  <si>
    <t>gross</t>
  </si>
  <si>
    <t>cost per</t>
  </si>
  <si>
    <t>CHAPA:</t>
  </si>
  <si>
    <t>Totales</t>
  </si>
  <si>
    <t>material</t>
  </si>
  <si>
    <t>NOTAS:</t>
  </si>
  <si>
    <t>CAJAS:</t>
  </si>
  <si>
    <t># DE CAJAS</t>
  </si>
  <si>
    <t>FRENTE</t>
  </si>
  <si>
    <t>FONDO</t>
  </si>
  <si>
    <t>ALTURA</t>
  </si>
  <si>
    <t>PESO</t>
  </si>
  <si>
    <t>cintilla maple 35 mm</t>
  </si>
  <si>
    <t>cintilla maple 22 mm</t>
  </si>
  <si>
    <t>cintilla maple 19 mm</t>
  </si>
  <si>
    <t>cintilla maple 16 mm</t>
  </si>
  <si>
    <t>Escuadras Metalicas</t>
  </si>
  <si>
    <t>Jaladeras</t>
  </si>
  <si>
    <t>Corredera 40 cm</t>
  </si>
  <si>
    <t>Señala que departamentos participarán en el mueble</t>
  </si>
  <si>
    <t>Habilitado</t>
  </si>
  <si>
    <t>Maquinado</t>
  </si>
  <si>
    <t>Armado</t>
  </si>
  <si>
    <t>Pulido</t>
  </si>
  <si>
    <t>Pintura</t>
  </si>
  <si>
    <t>Vestido</t>
  </si>
  <si>
    <t>Empaque</t>
  </si>
  <si>
    <t>Corredera 30 cm</t>
  </si>
  <si>
    <t>Tornillos Conectores</t>
  </si>
  <si>
    <t>Composición</t>
  </si>
  <si>
    <t>Se pinta?</t>
  </si>
  <si>
    <t>Bisagras</t>
  </si>
  <si>
    <t>CAJONES</t>
  </si>
  <si>
    <t>PUERTAS</t>
  </si>
  <si>
    <t>Esquineros B/A</t>
  </si>
  <si>
    <t>COMPONENTE GRANDE</t>
  </si>
  <si>
    <t>COSTO CAJA</t>
  </si>
  <si>
    <t>COMPONENTE CHICO</t>
  </si>
  <si>
    <t>Polipack</t>
  </si>
  <si>
    <t>MAQUILA</t>
  </si>
  <si>
    <t>Esquineros</t>
  </si>
  <si>
    <t>MAQUILA ARMADA</t>
  </si>
  <si>
    <t>Pelicula Estirable</t>
  </si>
  <si>
    <t>Est. en M2</t>
  </si>
  <si>
    <t>GNS</t>
  </si>
  <si>
    <t>PESO DEL MUEBLE Kgs</t>
  </si>
  <si>
    <t>Piezas/mueble (M)</t>
  </si>
  <si>
    <t>Piezas / mueble (T)</t>
  </si>
  <si>
    <t>TOTAL / UNITARIO</t>
  </si>
  <si>
    <t>COSTO MATERIALES</t>
  </si>
  <si>
    <t>MADERA</t>
  </si>
  <si>
    <t>Qty.</t>
  </si>
  <si>
    <t>Frente</t>
  </si>
  <si>
    <t>Fondo</t>
  </si>
  <si>
    <t>Grosor</t>
  </si>
  <si>
    <t>BF.</t>
  </si>
  <si>
    <t>cintillas de 22 mm</t>
  </si>
  <si>
    <t>cintillas de 19 mm</t>
  </si>
  <si>
    <t>cintillas de 16 mm</t>
  </si>
  <si>
    <t>NO GENERICO</t>
  </si>
  <si>
    <t>Cant.</t>
  </si>
  <si>
    <t>Precio Unitario</t>
  </si>
  <si>
    <t>Unidad</t>
  </si>
  <si>
    <t>Cantidad Compra</t>
  </si>
  <si>
    <t>Unidad Compra</t>
  </si>
  <si>
    <t>Costo / Pza</t>
  </si>
  <si>
    <t>Costo / Punto</t>
  </si>
  <si>
    <t>Piezas</t>
  </si>
  <si>
    <t>Puntos</t>
  </si>
  <si>
    <t>No Genericos "A Precio Final"</t>
  </si>
  <si>
    <t>No Genericos "A Materiales"</t>
  </si>
  <si>
    <t>blablablablab blablablablabalbalb blablablablablabla</t>
  </si>
  <si>
    <t>blebleble blebleblebleble bleblebleblebl bleblebleble</t>
  </si>
  <si>
    <t>mueble sin cajas, sin no genéricos</t>
  </si>
  <si>
    <t>mueble sencillo</t>
  </si>
  <si>
    <t>no lleva extras</t>
  </si>
  <si>
    <t>mueble sin cajas, con no genéricos M</t>
  </si>
  <si>
    <t>mueble con materiales no genéricos</t>
  </si>
  <si>
    <t>a materiales</t>
  </si>
  <si>
    <t>mueble sin cajas, con no genéricos F</t>
  </si>
  <si>
    <t>a precio final</t>
  </si>
  <si>
    <t>mueble sin cajas, con no genéricos A</t>
  </si>
  <si>
    <t>ambos tipos</t>
  </si>
  <si>
    <t>mueble con cajas, sin no genéricos</t>
  </si>
  <si>
    <t>mueble con cajas</t>
  </si>
  <si>
    <t>y nada más</t>
  </si>
  <si>
    <t>mueble con cajas, con no genéricos</t>
  </si>
  <si>
    <t>Base vertical fabricada en perfil de 1 1/4" x 3/4" acabado powdercoat negro mate. Base de piso fabricada en perfil de 2 1/4" x 3/4" acabado powdercoat negro mate. Cubierta acabada con chapa y barniz mate, resbalones de goma tipo media luna 2 cm diam. color negro colocadas bajo las 4 bases de las patas.</t>
  </si>
  <si>
    <t xml:space="preserve">No esta considerado la chapa de maple ya que no se consigue porque no quiere el cliente. Además no es posible vla blanaja as asdf a das afd adf af afa faf  ass dasdadadadd. </t>
  </si>
  <si>
    <t>mueble sin pintar</t>
  </si>
  <si>
    <t>maquila</t>
  </si>
  <si>
    <t>item con partes ng</t>
  </si>
  <si>
    <t>iyasdutiqwubd qowugd iq  qowid hioquwh iuydq iqwugdqi</t>
  </si>
  <si>
    <t>iuashdi asigqepoijf vcbisvoijnfdoi</t>
  </si>
  <si>
    <t>mueble sin cajas, con no genéricos C</t>
  </si>
  <si>
    <t>cliente proveerá</t>
  </si>
  <si>
    <t>asdasdasdasd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</si>
</sst>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* #,##0.00\ ;\-* #,##0.00\ ;* \-#\ ;@\ "/>
    <numFmt numFmtId="165" formatCode="0.0%"/>
    <numFmt numFmtId="166" formatCode="0.0"/>
    <numFmt numFmtId="167" formatCode="&quot; $&quot;* #,##0.00\ ;&quot; $&quot;* \(#,##0.00\);&quot; $&quot;* \-#\ ;@\ "/>
    <numFmt numFmtId="168" formatCode="_-&quot;£&quot;* #,##0_-;\-&quot;£&quot;* #,##0_-;_-&quot;£&quot;* &quot;-&quot;_-;_-@_-"/>
    <numFmt numFmtId="169" formatCode="[$$-80A]* #,##0.00\ ;\-[$$-80A]* #,##0.00\ ;[$$-80A]* \-#\ ;@\ "/>
  </numFmts>
  <fonts count="39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3"/>
      <color rgb="FFEEECE1"/>
      <name val="Arial"/>
      <family val="2"/>
    </font>
    <font>
      <u/>
      <sz val="11"/>
      <color rgb="FF800080"/>
      <name val="Arial"/>
      <family val="2"/>
    </font>
    <font>
      <sz val="11"/>
      <color rgb="FFFF0000"/>
      <name val="Arial"/>
      <family val="2"/>
    </font>
    <font>
      <b/>
      <sz val="18"/>
      <color rgb="FFEEECE1"/>
      <name val="Arial"/>
      <family val="2"/>
    </font>
    <font>
      <b/>
      <sz val="15"/>
      <color rgb="FFEEECE1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sz val="11"/>
      <color rgb="FF3F3F76"/>
      <name val="Arial"/>
      <family val="2"/>
    </font>
    <font>
      <b/>
      <sz val="11"/>
      <color rgb="FFEEECE1"/>
      <name val="Arial"/>
      <family val="2"/>
    </font>
    <font>
      <sz val="10"/>
      <color rgb="FFCC0000"/>
      <name val="Arial"/>
      <family val="2"/>
    </font>
    <font>
      <b/>
      <sz val="11"/>
      <color rgb="FFFA7D00"/>
      <name val="Arial"/>
      <family val="2"/>
    </font>
    <font>
      <sz val="10"/>
      <color rgb="FF006600"/>
      <name val="Arial"/>
      <family val="2"/>
    </font>
    <font>
      <sz val="11"/>
      <color rgb="FF9C0006"/>
      <name val="Arial"/>
      <family val="2"/>
    </font>
    <font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A7D00"/>
      <name val="Arial"/>
      <family val="2"/>
    </font>
    <font>
      <b/>
      <sz val="11"/>
      <color rgb="FF000000"/>
      <name val="Arial"/>
      <family val="2"/>
    </font>
    <font>
      <sz val="11"/>
      <color rgb="FF9C6500"/>
      <name val="Arial"/>
      <family val="2"/>
    </font>
    <font>
      <sz val="12"/>
      <color rgb="FF000000"/>
      <name val="Arial"/>
      <family val="2"/>
    </font>
    <font>
      <b/>
      <sz val="11"/>
      <color rgb="FF3F3F3F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/>
      <sz val="9"/>
      <name val="Tahoma"/>
      <charset val="1"/>
    </font>
    <font>
      <sz val="9"/>
      <name val="Tahoma"/>
      <charset val="1"/>
    </font>
  </fonts>
  <fills count="88">
    <fill>
      <patternFill patternType="none"/>
    </fill>
    <fill>
      <patternFill patternType="gray125"/>
    </fill>
    <fill>
      <patternFill patternType="solid">
        <fgColor rgb="FF808080"/>
        <bgColor rgb="FFFFFFFF"/>
      </patternFill>
    </fill>
    <fill>
      <patternFill patternType="solid">
        <fgColor rgb="FFDDDDDD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FCCC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8064A2"/>
        <bgColor rgb="FFFFFFFF"/>
      </patternFill>
    </fill>
    <fill>
      <patternFill patternType="none"/>
    </fill>
    <fill>
      <patternFill patternType="solid">
        <fgColor rgb="FFD7E3BB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E4DFEC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CC0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FF"/>
      </patternFill>
    </fill>
  </fills>
  <borders count="1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6BED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66">
    <xf numFmtId="0" fontId="0" fillId="0" borderId="0"/>
    <xf numFmtId="0" fontId="1" fillId="0" borderId="0" applyBorder="0" applyProtection="0"/>
    <xf numFmtId="0" fontId="7" fillId="2" borderId="1" applyBorder="0" applyProtection="0"/>
    <xf numFmtId="0" fontId="1" fillId="3" borderId="2" applyBorder="0" applyProtection="0"/>
    <xf numFmtId="167" fontId="36" fillId="0" borderId="0" applyBorder="0" applyProtection="0"/>
    <xf numFmtId="0" fontId="33" fillId="4" borderId="3" applyBorder="0" applyProtection="0"/>
    <xf numFmtId="0" fontId="31" fillId="0" borderId="0" applyBorder="0" applyProtection="0"/>
    <xf numFmtId="0" fontId="35" fillId="0" borderId="0" applyBorder="0" applyProtection="0"/>
    <xf numFmtId="0" fontId="29" fillId="0" borderId="0" applyBorder="0" applyProtection="0"/>
    <xf numFmtId="0" fontId="34" fillId="5" borderId="4" applyProtection="0"/>
    <xf numFmtId="0" fontId="32" fillId="0" borderId="0" applyBorder="0" applyProtection="0"/>
    <xf numFmtId="0" fontId="36" fillId="0" borderId="0" applyBorder="0" applyProtection="0"/>
    <xf numFmtId="0" fontId="36" fillId="0" borderId="0" applyBorder="0" applyProtection="0"/>
    <xf numFmtId="0" fontId="7" fillId="6" borderId="5" applyBorder="0" applyProtection="0"/>
    <xf numFmtId="0" fontId="23" fillId="7" borderId="6" applyNumberFormat="0" applyBorder="0" applyAlignment="0" applyProtection="0">
      <alignment vertical="center"/>
    </xf>
    <xf numFmtId="0" fontId="9" fillId="8" borderId="7" applyNumberFormat="0" applyBorder="0" applyAlignment="0" applyProtection="0">
      <alignment vertical="center"/>
    </xf>
    <xf numFmtId="0" fontId="23" fillId="9" borderId="8" applyNumberFormat="0" applyBorder="0" applyAlignment="0" applyProtection="0">
      <alignment vertical="center"/>
    </xf>
    <xf numFmtId="0" fontId="23" fillId="10" borderId="9" applyNumberFormat="0" applyBorder="0" applyAlignment="0" applyProtection="0">
      <alignment vertical="center"/>
    </xf>
    <xf numFmtId="0" fontId="9" fillId="11" borderId="10" applyNumberFormat="0" applyBorder="0" applyAlignment="0" applyProtection="0">
      <alignment vertical="center"/>
    </xf>
    <xf numFmtId="0" fontId="9" fillId="12" borderId="11" applyNumberFormat="0" applyBorder="0" applyAlignment="0" applyProtection="0">
      <alignment vertical="center"/>
    </xf>
    <xf numFmtId="0" fontId="23" fillId="13" borderId="12" applyNumberFormat="0" applyBorder="0" applyAlignment="0" applyProtection="0">
      <alignment vertical="center"/>
    </xf>
    <xf numFmtId="0" fontId="19" fillId="14" borderId="13" applyBorder="0" applyProtection="0"/>
    <xf numFmtId="0" fontId="23" fillId="15" borderId="14" applyNumberFormat="0" applyBorder="0" applyAlignment="0" applyProtection="0">
      <alignment vertical="center"/>
    </xf>
    <xf numFmtId="0" fontId="9" fillId="16" borderId="15" applyNumberFormat="0" applyBorder="0" applyAlignment="0" applyProtection="0">
      <alignment vertical="center"/>
    </xf>
    <xf numFmtId="0" fontId="23" fillId="17" borderId="16" applyNumberFormat="0" applyBorder="0" applyAlignment="0" applyProtection="0">
      <alignment vertical="center"/>
    </xf>
    <xf numFmtId="0" fontId="26" fillId="18" borderId="17" applyNumberFormat="0" applyFill="0" applyAlignment="0" applyProtection="0">
      <alignment vertical="center"/>
    </xf>
    <xf numFmtId="0" fontId="9" fillId="19" borderId="18" applyNumberFormat="0" applyBorder="0" applyAlignment="0" applyProtection="0">
      <alignment vertical="center"/>
    </xf>
    <xf numFmtId="0" fontId="23" fillId="20" borderId="19" applyNumberFormat="0" applyBorder="0" applyAlignment="0" applyProtection="0">
      <alignment vertical="center"/>
    </xf>
    <xf numFmtId="0" fontId="23" fillId="21" borderId="20" applyNumberFormat="0" applyBorder="0" applyAlignment="0" applyProtection="0">
      <alignment vertical="center"/>
    </xf>
    <xf numFmtId="0" fontId="9" fillId="22" borderId="21" applyNumberFormat="0" applyBorder="0" applyAlignment="0" applyProtection="0">
      <alignment vertical="center"/>
    </xf>
    <xf numFmtId="0" fontId="9" fillId="23" borderId="22" applyNumberFormat="0" applyBorder="0" applyAlignment="0" applyProtection="0">
      <alignment vertical="center"/>
    </xf>
    <xf numFmtId="0" fontId="23" fillId="24" borderId="23" applyNumberFormat="0" applyBorder="0" applyAlignment="0" applyProtection="0">
      <alignment vertical="center"/>
    </xf>
    <xf numFmtId="0" fontId="9" fillId="25" borderId="24" applyNumberFormat="0" applyBorder="0" applyAlignment="0" applyProtection="0">
      <alignment vertical="center"/>
    </xf>
    <xf numFmtId="0" fontId="9" fillId="26" borderId="25" applyNumberFormat="0" applyBorder="0" applyAlignment="0" applyProtection="0">
      <alignment vertical="center"/>
    </xf>
    <xf numFmtId="0" fontId="23" fillId="27" borderId="26" applyNumberFormat="0" applyBorder="0" applyAlignment="0" applyProtection="0">
      <alignment vertical="center"/>
    </xf>
    <xf numFmtId="0" fontId="28" fillId="28" borderId="27" applyNumberFormat="0" applyBorder="0" applyAlignment="0" applyProtection="0">
      <alignment vertical="center"/>
    </xf>
    <xf numFmtId="0" fontId="23" fillId="29" borderId="28" applyNumberFormat="0" applyBorder="0" applyAlignment="0" applyProtection="0">
      <alignment vertical="center"/>
    </xf>
    <xf numFmtId="0" fontId="22" fillId="30" borderId="29" applyNumberFormat="0" applyBorder="0" applyAlignment="0" applyProtection="0">
      <alignment vertical="center"/>
    </xf>
    <xf numFmtId="0" fontId="9" fillId="31" borderId="30" applyNumberFormat="0" applyBorder="0" applyAlignment="0" applyProtection="0">
      <alignment vertical="center"/>
    </xf>
    <xf numFmtId="0" fontId="27" fillId="32" borderId="31" applyNumberFormat="0" applyFill="0" applyAlignment="0" applyProtection="0">
      <alignment vertical="center"/>
    </xf>
    <xf numFmtId="0" fontId="30" fillId="33" borderId="32" applyNumberFormat="0" applyAlignment="0" applyProtection="0">
      <alignment vertical="center"/>
    </xf>
    <xf numFmtId="0" fontId="21" fillId="34" borderId="33" applyBorder="0" applyProtection="0"/>
    <xf numFmtId="167" fontId="36" fillId="0" borderId="0" applyBorder="0" applyProtection="0"/>
    <xf numFmtId="0" fontId="9" fillId="35" borderId="34" applyNumberFormat="0" applyBorder="0" applyAlignment="0" applyProtection="0">
      <alignment vertical="center"/>
    </xf>
    <xf numFmtId="0" fontId="9" fillId="36" borderId="35" applyNumberFormat="0" applyFont="0" applyAlignment="0" applyProtection="0">
      <alignment vertical="center"/>
    </xf>
    <xf numFmtId="0" fontId="19" fillId="0" borderId="0" applyBorder="0" applyProtection="0"/>
    <xf numFmtId="0" fontId="17" fillId="37" borderId="3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8" borderId="37" applyNumberFormat="0" applyAlignment="0" applyProtection="0">
      <alignment vertical="center"/>
    </xf>
    <xf numFmtId="0" fontId="16" fillId="39" borderId="38" applyNumberFormat="0" applyBorder="0" applyAlignment="0" applyProtection="0">
      <alignment vertical="center"/>
    </xf>
    <xf numFmtId="0" fontId="18" fillId="4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1" borderId="40" applyNumberFormat="0" applyFill="0" applyAlignment="0" applyProtection="0">
      <alignment vertical="center"/>
    </xf>
    <xf numFmtId="0" fontId="25" fillId="42" borderId="41" applyBorder="0" applyProtection="0"/>
    <xf numFmtId="41" fontId="9" fillId="0" borderId="0" applyFont="0" applyFill="0" applyBorder="0" applyAlignment="0" applyProtection="0">
      <alignment vertical="center"/>
    </xf>
    <xf numFmtId="0" fontId="9" fillId="43" borderId="42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68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1" borderId="4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44" borderId="43" applyNumberFormat="0" applyAlignment="0" applyProtection="0">
      <alignment vertical="center"/>
    </xf>
    <xf numFmtId="0" fontId="23" fillId="45" borderId="44" applyNumberFormat="0" applyBorder="0" applyAlignment="0" applyProtection="0">
      <alignment vertical="center"/>
    </xf>
    <xf numFmtId="9" fontId="36" fillId="0" borderId="0" applyBorder="0" applyProtection="0"/>
    <xf numFmtId="0" fontId="8" fillId="0" borderId="0" applyNumberFormat="0" applyFill="0" applyBorder="0" applyAlignment="0" applyProtection="0">
      <alignment vertical="center"/>
    </xf>
  </cellStyleXfs>
  <cellXfs count="233">
    <xf numFmtId="0" fontId="0" fillId="0" borderId="0" xfId="0"/>
    <xf numFmtId="167" fontId="36" fillId="0" borderId="0" xfId="42"/>
    <xf numFmtId="0" fontId="1" fillId="0" borderId="0" xfId="0" applyFont="1"/>
    <xf numFmtId="0" fontId="0" fillId="46" borderId="45" xfId="0" applyFill="1" applyBorder="1"/>
    <xf numFmtId="0" fontId="0" fillId="47" borderId="46" xfId="0" applyFill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49" borderId="48" xfId="0" applyFont="1" applyFill="1" applyBorder="1"/>
    <xf numFmtId="4" fontId="0" fillId="0" borderId="49" xfId="0" applyNumberFormat="1" applyBorder="1" applyAlignment="1">
      <alignment horizontal="center" vertical="center"/>
    </xf>
    <xf numFmtId="0" fontId="1" fillId="50" borderId="50" xfId="0" applyFont="1" applyFill="1" applyBorder="1"/>
    <xf numFmtId="166" fontId="0" fillId="0" borderId="49" xfId="0" applyNumberFormat="1" applyBorder="1" applyAlignment="1">
      <alignment horizontal="center" vertical="center"/>
    </xf>
    <xf numFmtId="0" fontId="1" fillId="48" borderId="47" xfId="0" applyFont="1" applyFill="1" applyBorder="1" applyAlignment="1">
      <alignment horizontal="center" vertical="center"/>
    </xf>
    <xf numFmtId="0" fontId="1" fillId="51" borderId="5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2" fontId="0" fillId="0" borderId="52" xfId="0" applyNumberFormat="1" applyBorder="1"/>
    <xf numFmtId="2" fontId="0" fillId="0" borderId="53" xfId="0" applyNumberFormat="1" applyBorder="1"/>
    <xf numFmtId="2" fontId="0" fillId="0" borderId="54" xfId="0" applyNumberFormat="1" applyBorder="1"/>
    <xf numFmtId="2" fontId="0" fillId="0" borderId="0" xfId="0" applyNumberFormat="1"/>
    <xf numFmtId="0" fontId="1" fillId="52" borderId="55" xfId="0" applyFont="1" applyFill="1" applyBorder="1"/>
    <xf numFmtId="2" fontId="0" fillId="53" borderId="56" xfId="0" applyNumberFormat="1" applyFill="1" applyBorder="1"/>
    <xf numFmtId="0" fontId="1" fillId="54" borderId="57" xfId="0" applyFont="1" applyFill="1" applyBorder="1"/>
    <xf numFmtId="0" fontId="0" fillId="0" borderId="58" xfId="0" applyBorder="1"/>
    <xf numFmtId="2" fontId="0" fillId="0" borderId="59" xfId="0" applyNumberFormat="1" applyBorder="1"/>
    <xf numFmtId="0" fontId="0" fillId="0" borderId="60" xfId="0" applyBorder="1"/>
    <xf numFmtId="0" fontId="0" fillId="0" borderId="61" xfId="0" applyBorder="1"/>
    <xf numFmtId="2" fontId="0" fillId="0" borderId="62" xfId="0" applyNumberFormat="1" applyBorder="1"/>
    <xf numFmtId="0" fontId="0" fillId="0" borderId="63" xfId="0" applyBorder="1"/>
    <xf numFmtId="0" fontId="1" fillId="48" borderId="47" xfId="0" applyFont="1" applyFill="1" applyBorder="1"/>
    <xf numFmtId="0" fontId="0" fillId="48" borderId="47" xfId="0" applyFill="1" applyBorder="1"/>
    <xf numFmtId="0" fontId="0" fillId="52" borderId="55" xfId="0" applyFill="1" applyBorder="1"/>
    <xf numFmtId="0" fontId="0" fillId="53" borderId="56" xfId="0" applyFill="1" applyBorder="1"/>
    <xf numFmtId="0" fontId="1" fillId="53" borderId="5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2" borderId="55" xfId="0" applyFont="1" applyFill="1" applyBorder="1" applyAlignment="1">
      <alignment horizontal="center" vertical="center"/>
    </xf>
    <xf numFmtId="0" fontId="1" fillId="55" borderId="64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4" fontId="1" fillId="0" borderId="0" xfId="0" applyNumberFormat="1" applyFont="1"/>
    <xf numFmtId="4" fontId="1" fillId="56" borderId="65" xfId="0" applyNumberFormat="1" applyFont="1" applyFill="1" applyBorder="1" applyAlignment="1">
      <alignment horizontal="center" vertical="center"/>
    </xf>
    <xf numFmtId="4" fontId="1" fillId="57" borderId="66" xfId="0" applyNumberFormat="1" applyFont="1" applyFill="1" applyBorder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0" borderId="67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55" borderId="6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7" fontId="36" fillId="0" borderId="70" xfId="42" applyBorder="1"/>
    <xf numFmtId="167" fontId="36" fillId="0" borderId="71" xfId="42" applyBorder="1"/>
    <xf numFmtId="4" fontId="0" fillId="0" borderId="70" xfId="0" applyNumberFormat="1" applyBorder="1" applyAlignment="1">
      <alignment horizontal="center"/>
    </xf>
    <xf numFmtId="4" fontId="0" fillId="0" borderId="71" xfId="0" applyNumberFormat="1" applyBorder="1" applyAlignment="1">
      <alignment horizontal="center"/>
    </xf>
    <xf numFmtId="167" fontId="36" fillId="0" borderId="72" xfId="42" applyBorder="1"/>
    <xf numFmtId="4" fontId="0" fillId="0" borderId="72" xfId="0" applyNumberFormat="1" applyBorder="1" applyAlignment="1">
      <alignment horizontal="center"/>
    </xf>
    <xf numFmtId="4" fontId="0" fillId="53" borderId="56" xfId="0" applyNumberFormat="1" applyFill="1" applyBorder="1"/>
    <xf numFmtId="167" fontId="36" fillId="53" borderId="56" xfId="42" applyFill="1" applyBorder="1"/>
    <xf numFmtId="167" fontId="36" fillId="60" borderId="73" xfId="42" applyFill="1" applyBorder="1"/>
    <xf numFmtId="167" fontId="1" fillId="54" borderId="57" xfId="42" applyFont="1" applyFill="1" applyBorder="1"/>
    <xf numFmtId="4" fontId="0" fillId="0" borderId="74" xfId="0" applyNumberFormat="1" applyBorder="1"/>
    <xf numFmtId="167" fontId="36" fillId="0" borderId="59" xfId="42" applyBorder="1"/>
    <xf numFmtId="167" fontId="36" fillId="0" borderId="75" xfId="42" applyBorder="1"/>
    <xf numFmtId="4" fontId="0" fillId="0" borderId="53" xfId="0" applyNumberFormat="1" applyBorder="1"/>
    <xf numFmtId="167" fontId="36" fillId="0" borderId="76" xfId="42" applyBorder="1"/>
    <xf numFmtId="4" fontId="1" fillId="60" borderId="73" xfId="0" applyNumberFormat="1" applyFont="1" applyFill="1" applyBorder="1" applyAlignment="1">
      <alignment horizontal="center"/>
    </xf>
    <xf numFmtId="4" fontId="0" fillId="0" borderId="77" xfId="0" applyNumberFormat="1" applyBorder="1"/>
    <xf numFmtId="167" fontId="36" fillId="0" borderId="62" xfId="42" applyBorder="1"/>
    <xf numFmtId="167" fontId="36" fillId="0" borderId="78" xfId="42" applyBorder="1"/>
    <xf numFmtId="4" fontId="0" fillId="0" borderId="0" xfId="0" applyNumberFormat="1" applyAlignment="1">
      <alignment horizontal="center"/>
    </xf>
    <xf numFmtId="4" fontId="0" fillId="0" borderId="63" xfId="0" applyNumberFormat="1" applyBorder="1"/>
    <xf numFmtId="4" fontId="1" fillId="48" borderId="47" xfId="0" applyNumberFormat="1" applyFont="1" applyFill="1" applyBorder="1"/>
    <xf numFmtId="0" fontId="0" fillId="0" borderId="79" xfId="0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61" borderId="81" xfId="0" applyFill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0" fillId="0" borderId="49" xfId="0" applyBorder="1" applyAlignment="1">
      <alignment horizontal="center"/>
    </xf>
    <xf numFmtId="4" fontId="1" fillId="58" borderId="68" xfId="0" applyNumberFormat="1" applyFon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4" fontId="1" fillId="51" borderId="51" xfId="0" applyNumberFormat="1" applyFont="1" applyFill="1" applyBorder="1" applyAlignment="1">
      <alignment horizontal="center" vertical="center"/>
    </xf>
    <xf numFmtId="4" fontId="1" fillId="54" borderId="57" xfId="0" applyNumberFormat="1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63" borderId="83" xfId="0" applyFill="1" applyBorder="1" applyAlignment="1">
      <alignment horizontal="center"/>
    </xf>
    <xf numFmtId="0" fontId="0" fillId="64" borderId="84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85" xfId="0" applyBorder="1" applyAlignment="1">
      <alignment horizont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/>
    <xf numFmtId="4" fontId="4" fillId="0" borderId="0" xfId="0" applyNumberFormat="1" applyFont="1"/>
    <xf numFmtId="0" fontId="0" fillId="53" borderId="5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165" fontId="36" fillId="0" borderId="0" xfId="64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1" fillId="60" borderId="7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0" fontId="0" fillId="0" borderId="58" xfId="0" applyBorder="1" applyAlignment="1">
      <alignment horizontal="left" vertical="center"/>
    </xf>
    <xf numFmtId="2" fontId="0" fillId="0" borderId="70" xfId="0" applyNumberFormat="1" applyBorder="1" applyAlignment="1">
      <alignment horizontal="center" vertical="center"/>
    </xf>
    <xf numFmtId="0" fontId="0" fillId="0" borderId="60" xfId="0" applyBorder="1" applyAlignment="1">
      <alignment horizontal="left" vertical="center"/>
    </xf>
    <xf numFmtId="2" fontId="0" fillId="0" borderId="71" xfId="0" applyNumberFormat="1" applyBorder="1" applyAlignment="1">
      <alignment horizontal="center" vertical="center"/>
    </xf>
    <xf numFmtId="0" fontId="0" fillId="0" borderId="61" xfId="0" applyBorder="1" applyAlignment="1">
      <alignment horizontal="left" vertical="center"/>
    </xf>
    <xf numFmtId="2" fontId="0" fillId="0" borderId="72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0" fontId="6" fillId="0" borderId="0" xfId="0" applyFont="1"/>
    <xf numFmtId="0" fontId="0" fillId="60" borderId="73" xfId="0" applyFill="1" applyBorder="1"/>
    <xf numFmtId="2" fontId="0" fillId="0" borderId="78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0" fontId="1" fillId="66" borderId="90" xfId="0" applyFont="1" applyFill="1" applyBorder="1" applyAlignment="1">
      <alignment horizontal="center" vertical="center"/>
    </xf>
    <xf numFmtId="0" fontId="1" fillId="49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1" fillId="67" borderId="91" xfId="0" applyFont="1" applyFill="1" applyBorder="1" applyAlignment="1">
      <alignment horizontal="center" vertical="center"/>
    </xf>
    <xf numFmtId="0" fontId="1" fillId="68" borderId="92" xfId="0" applyFont="1" applyFill="1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0" fillId="0" borderId="95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69" borderId="96" xfId="0" applyFill="1" applyBorder="1"/>
    <xf numFmtId="0" fontId="0" fillId="70" borderId="97" xfId="0" applyFill="1" applyBorder="1"/>
    <xf numFmtId="0" fontId="1" fillId="70" borderId="97" xfId="0" applyFont="1" applyFill="1" applyBorder="1" applyAlignment="1">
      <alignment horizontal="center" vertical="center"/>
    </xf>
    <xf numFmtId="0" fontId="1" fillId="0" borderId="93" xfId="0" applyFont="1" applyBorder="1" applyAlignment="1">
      <alignment horizontal="center"/>
    </xf>
    <xf numFmtId="0" fontId="1" fillId="0" borderId="98" xfId="0" applyFont="1" applyBorder="1"/>
    <xf numFmtId="0" fontId="1" fillId="0" borderId="98" xfId="0" applyFont="1" applyBorder="1" applyAlignment="1">
      <alignment horizontal="center"/>
    </xf>
    <xf numFmtId="0" fontId="0" fillId="71" borderId="99" xfId="0" applyFill="1" applyBorder="1" applyAlignment="1">
      <alignment horizontal="center"/>
    </xf>
    <xf numFmtId="0" fontId="0" fillId="72" borderId="100" xfId="0" applyFill="1" applyBorder="1" applyAlignment="1">
      <alignment horizontal="left"/>
    </xf>
    <xf numFmtId="0" fontId="0" fillId="0" borderId="98" xfId="0" applyBorder="1" applyAlignment="1">
      <alignment horizontal="left"/>
    </xf>
    <xf numFmtId="0" fontId="0" fillId="73" borderId="101" xfId="0" applyFill="1" applyBorder="1" applyAlignment="1">
      <alignment horizontal="center"/>
    </xf>
    <xf numFmtId="0" fontId="0" fillId="74" borderId="10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5" borderId="103" xfId="0" applyFill="1" applyBorder="1" applyAlignment="1">
      <alignment horizontal="center"/>
    </xf>
    <xf numFmtId="0" fontId="0" fillId="76" borderId="104" xfId="0" applyFill="1" applyBorder="1" applyAlignment="1">
      <alignment horizontal="left"/>
    </xf>
    <xf numFmtId="0" fontId="0" fillId="0" borderId="63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98" xfId="0" applyNumberFormat="1" applyBorder="1" applyAlignment="1">
      <alignment horizontal="center"/>
    </xf>
    <xf numFmtId="0" fontId="0" fillId="0" borderId="98" xfId="0" applyBorder="1" applyAlignment="1">
      <alignment horizontal="center"/>
    </xf>
    <xf numFmtId="4" fontId="0" fillId="0" borderId="98" xfId="0" applyNumberForma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4" fontId="0" fillId="0" borderId="63" xfId="0" applyNumberFormat="1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77" borderId="105" xfId="0" applyFill="1" applyBorder="1" applyAlignment="1">
      <alignment horizontal="center"/>
    </xf>
    <xf numFmtId="0" fontId="0" fillId="79" borderId="107" xfId="0" applyFill="1" applyBorder="1" applyAlignment="1">
      <alignment horizontal="center"/>
    </xf>
    <xf numFmtId="166" fontId="36" fillId="0" borderId="79" xfId="42" applyNumberFormat="1" applyBorder="1" applyAlignment="1">
      <alignment horizontal="center"/>
    </xf>
    <xf numFmtId="166" fontId="0" fillId="0" borderId="98" xfId="0" applyNumberFormat="1" applyBorder="1" applyAlignment="1">
      <alignment horizontal="center"/>
    </xf>
    <xf numFmtId="166" fontId="0" fillId="0" borderId="93" xfId="0" applyNumberFormat="1" applyBorder="1" applyAlignment="1">
      <alignment horizontal="center"/>
    </xf>
    <xf numFmtId="0" fontId="0" fillId="0" borderId="108" xfId="0" applyBorder="1" applyAlignment="1">
      <alignment horizontal="center"/>
    </xf>
    <xf numFmtId="0" fontId="0" fillId="70" borderId="97" xfId="0" applyFill="1" applyBorder="1" applyAlignment="1">
      <alignment horizontal="center" vertical="center"/>
    </xf>
    <xf numFmtId="0" fontId="0" fillId="80" borderId="109" xfId="0" applyFill="1" applyBorder="1"/>
    <xf numFmtId="0" fontId="1" fillId="0" borderId="110" xfId="0" applyFont="1" applyBorder="1" applyAlignment="1">
      <alignment horizontal="center" vertical="center" wrapText="1"/>
    </xf>
    <xf numFmtId="0" fontId="0" fillId="0" borderId="110" xfId="0" applyBorder="1" applyAlignment="1">
      <alignment horizontal="center" vertical="center"/>
    </xf>
    <xf numFmtId="4" fontId="7" fillId="0" borderId="0" xfId="0" applyNumberFormat="1" applyFont="1"/>
    <xf numFmtId="0" fontId="7" fillId="0" borderId="0" xfId="0" applyFont="1"/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69" fontId="0" fillId="82" borderId="114" xfId="0" applyNumberFormat="1" applyFill="1" applyBorder="1" applyAlignment="1">
      <alignment vertical="center"/>
    </xf>
    <xf numFmtId="0" fontId="0" fillId="83" borderId="115" xfId="0" applyFill="1" applyBorder="1" applyAlignment="1">
      <alignment horizontal="center"/>
    </xf>
    <xf numFmtId="0" fontId="0" fillId="84" borderId="116" xfId="0" applyFill="1" applyBorder="1" applyAlignment="1">
      <alignment horizontal="center"/>
    </xf>
    <xf numFmtId="166" fontId="36" fillId="0" borderId="0" xfId="42" applyNumberFormat="1" applyAlignment="1">
      <alignment horizontal="center"/>
    </xf>
    <xf numFmtId="166" fontId="36" fillId="0" borderId="111" xfId="42" applyNumberFormat="1" applyBorder="1" applyAlignment="1">
      <alignment horizontal="center"/>
    </xf>
    <xf numFmtId="169" fontId="0" fillId="0" borderId="79" xfId="0" applyNumberFormat="1" applyBorder="1" applyAlignment="1">
      <alignment vertical="center"/>
    </xf>
    <xf numFmtId="169" fontId="36" fillId="0" borderId="93" xfId="42" applyNumberFormat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0" borderId="118" xfId="0" applyBorder="1" applyAlignment="1">
      <alignment horizontal="center"/>
    </xf>
    <xf numFmtId="169" fontId="36" fillId="82" borderId="114" xfId="42" applyNumberFormat="1" applyFill="1" applyBorder="1"/>
    <xf numFmtId="0" fontId="0" fillId="81" borderId="113" xfId="0" applyFill="1" applyBorder="1" applyAlignment="1">
      <alignment horizontal="center"/>
    </xf>
    <xf numFmtId="169" fontId="36" fillId="0" borderId="0" xfId="42" applyNumberFormat="1" applyAlignment="1">
      <alignment horizontal="center"/>
    </xf>
    <xf numFmtId="169" fontId="0" fillId="0" borderId="0" xfId="0" applyNumberFormat="1" applyAlignment="1">
      <alignment vertical="center"/>
    </xf>
    <xf numFmtId="169" fontId="36" fillId="0" borderId="98" xfId="42" applyNumberFormat="1" applyBorder="1" applyAlignment="1">
      <alignment horizontal="center"/>
    </xf>
    <xf numFmtId="0" fontId="0" fillId="85" borderId="119" xfId="0" applyFill="1" applyBorder="1"/>
    <xf numFmtId="2" fontId="0" fillId="0" borderId="0" xfId="0" applyNumberFormat="1" applyAlignment="1">
      <alignment horizontal="center" vertical="center"/>
    </xf>
    <xf numFmtId="4" fontId="0" fillId="86" borderId="49" xfId="0" applyNumberFormat="1" applyFill="1" applyBorder="1" applyAlignment="1">
      <alignment horizontal="center" vertical="center"/>
    </xf>
    <xf numFmtId="4" fontId="0" fillId="86" borderId="58" xfId="0" applyNumberFormat="1" applyFill="1" applyBorder="1" applyAlignment="1">
      <alignment horizontal="center" vertical="center"/>
    </xf>
    <xf numFmtId="4" fontId="0" fillId="86" borderId="67" xfId="0" applyNumberFormat="1" applyFill="1" applyBorder="1" applyAlignment="1">
      <alignment horizontal="center" vertical="center"/>
    </xf>
    <xf numFmtId="166" fontId="0" fillId="86" borderId="49" xfId="0" applyNumberFormat="1" applyFill="1" applyBorder="1" applyAlignment="1">
      <alignment horizontal="center" vertical="center"/>
    </xf>
    <xf numFmtId="0" fontId="1" fillId="87" borderId="51" xfId="0" applyFont="1" applyFill="1" applyBorder="1" applyAlignment="1">
      <alignment horizontal="center"/>
    </xf>
    <xf numFmtId="167" fontId="1" fillId="87" borderId="57" xfId="42" applyFont="1" applyFill="1" applyBorder="1"/>
    <xf numFmtId="0" fontId="1" fillId="87" borderId="57" xfId="0" applyFont="1" applyFill="1" applyBorder="1"/>
    <xf numFmtId="4" fontId="1" fillId="87" borderId="47" xfId="0" applyNumberFormat="1" applyFont="1" applyFill="1" applyBorder="1"/>
    <xf numFmtId="0" fontId="0" fillId="87" borderId="81" xfId="0" applyFill="1" applyBorder="1" applyAlignment="1">
      <alignment horizontal="center"/>
    </xf>
    <xf numFmtId="1" fontId="0" fillId="0" borderId="63" xfId="0" applyNumberFormat="1" applyBorder="1" applyAlignment="1">
      <alignment horizontal="center" vertical="center"/>
    </xf>
    <xf numFmtId="0" fontId="1" fillId="53" borderId="56" xfId="0" applyFont="1" applyFill="1" applyBorder="1" applyAlignment="1">
      <alignment horizontal="center"/>
    </xf>
    <xf numFmtId="0" fontId="1" fillId="70" borderId="97" xfId="0" applyFont="1" applyFill="1" applyBorder="1" applyAlignment="1">
      <alignment horizontal="center"/>
    </xf>
    <xf numFmtId="0" fontId="3" fillId="81" borderId="113" xfId="0" applyFont="1" applyFill="1" applyBorder="1" applyAlignment="1">
      <alignment horizontal="center"/>
    </xf>
    <xf numFmtId="0" fontId="3" fillId="77" borderId="105" xfId="0" applyFont="1" applyFill="1" applyBorder="1" applyAlignment="1">
      <alignment horizontal="center"/>
    </xf>
    <xf numFmtId="0" fontId="3" fillId="78" borderId="106" xfId="0" applyFont="1" applyFill="1" applyBorder="1" applyAlignment="1">
      <alignment horizontal="center"/>
    </xf>
    <xf numFmtId="4" fontId="1" fillId="46" borderId="45" xfId="0" applyNumberFormat="1" applyFont="1" applyFill="1" applyBorder="1" applyAlignment="1">
      <alignment horizontal="center" vertical="center" wrapText="1"/>
    </xf>
    <xf numFmtId="4" fontId="1" fillId="65" borderId="86" xfId="0" applyNumberFormat="1" applyFont="1" applyFill="1" applyBorder="1" applyAlignment="1">
      <alignment horizontal="center" vertical="center" wrapText="1"/>
    </xf>
    <xf numFmtId="0" fontId="1" fillId="46" borderId="45" xfId="0" applyFont="1" applyFill="1" applyBorder="1" applyAlignment="1">
      <alignment horizontal="center" wrapText="1"/>
    </xf>
    <xf numFmtId="0" fontId="1" fillId="65" borderId="86" xfId="0" applyFont="1" applyFill="1" applyBorder="1" applyAlignment="1">
      <alignment horizontal="center" wrapText="1"/>
    </xf>
    <xf numFmtId="4" fontId="1" fillId="48" borderId="47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71" xfId="0" applyNumberFormat="1" applyBorder="1" applyAlignment="1">
      <alignment horizontal="center" vertical="center" wrapText="1"/>
    </xf>
    <xf numFmtId="4" fontId="1" fillId="62" borderId="82" xfId="0" applyNumberFormat="1" applyFont="1" applyFill="1" applyBorder="1" applyAlignment="1">
      <alignment horizontal="center" vertical="center"/>
    </xf>
    <xf numFmtId="0" fontId="0" fillId="0" borderId="72" xfId="0" applyBorder="1" applyAlignment="1">
      <alignment horizontal="center" wrapText="1"/>
    </xf>
    <xf numFmtId="0" fontId="1" fillId="54" borderId="57" xfId="0" applyFont="1" applyFill="1" applyBorder="1" applyAlignment="1">
      <alignment horizontal="center" vertical="center"/>
    </xf>
    <xf numFmtId="0" fontId="2" fillId="63" borderId="83" xfId="0" applyFont="1" applyFill="1" applyBorder="1" applyAlignment="1">
      <alignment horizontal="center"/>
    </xf>
    <xf numFmtId="0" fontId="1" fillId="48" borderId="47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1" fillId="51" borderId="51" xfId="0" applyFont="1" applyFill="1" applyBorder="1" applyAlignment="1">
      <alignment horizontal="right"/>
    </xf>
    <xf numFmtId="0" fontId="1" fillId="51" borderId="51" xfId="0" applyFont="1" applyFill="1" applyBorder="1" applyAlignment="1">
      <alignment horizontal="center"/>
    </xf>
    <xf numFmtId="0" fontId="1" fillId="58" borderId="68" xfId="0" applyFont="1" applyFill="1" applyBorder="1" applyAlignment="1">
      <alignment horizontal="center"/>
    </xf>
    <xf numFmtId="0" fontId="1" fillId="59" borderId="69" xfId="0" applyFont="1" applyFill="1" applyBorder="1" applyAlignment="1">
      <alignment horizontal="center"/>
    </xf>
    <xf numFmtId="4" fontId="1" fillId="87" borderId="47" xfId="0" applyNumberFormat="1" applyFont="1" applyFill="1" applyBorder="1" applyAlignment="1">
      <alignment horizontal="center"/>
    </xf>
    <xf numFmtId="4" fontId="0" fillId="86" borderId="60" xfId="0" applyNumberFormat="1" applyFill="1" applyBorder="1" applyAlignment="1">
      <alignment horizontal="center" vertical="center" wrapText="1"/>
    </xf>
    <xf numFmtId="4" fontId="0" fillId="86" borderId="0" xfId="0" applyNumberFormat="1" applyFill="1" applyAlignment="1">
      <alignment horizontal="center" vertical="center" wrapText="1"/>
    </xf>
    <xf numFmtId="4" fontId="0" fillId="86" borderId="76" xfId="0" applyNumberFormat="1" applyFill="1" applyBorder="1" applyAlignment="1">
      <alignment horizontal="center" vertical="center" wrapText="1"/>
    </xf>
    <xf numFmtId="0" fontId="0" fillId="86" borderId="60" xfId="0" applyFill="1" applyBorder="1" applyAlignment="1">
      <alignment horizontal="center" wrapText="1"/>
    </xf>
    <xf numFmtId="0" fontId="0" fillId="86" borderId="0" xfId="0" applyFill="1" applyAlignment="1">
      <alignment horizontal="center" wrapText="1"/>
    </xf>
    <xf numFmtId="0" fontId="0" fillId="86" borderId="76" xfId="0" applyFill="1" applyBorder="1" applyAlignment="1">
      <alignment horizontal="center" wrapText="1"/>
    </xf>
    <xf numFmtId="0" fontId="0" fillId="86" borderId="61" xfId="0" applyFill="1" applyBorder="1" applyAlignment="1">
      <alignment horizontal="center" wrapText="1"/>
    </xf>
    <xf numFmtId="0" fontId="0" fillId="86" borderId="62" xfId="0" applyFill="1" applyBorder="1" applyAlignment="1">
      <alignment horizontal="center" wrapText="1"/>
    </xf>
    <xf numFmtId="0" fontId="0" fillId="86" borderId="78" xfId="0" applyFill="1" applyBorder="1" applyAlignment="1">
      <alignment horizontal="center" wrapText="1"/>
    </xf>
    <xf numFmtId="0" fontId="1" fillId="87" borderId="51" xfId="0" applyFont="1" applyFill="1" applyBorder="1" applyAlignment="1">
      <alignment horizontal="center"/>
    </xf>
    <xf numFmtId="0" fontId="1" fillId="87" borderId="68" xfId="0" applyFont="1" applyFill="1" applyBorder="1" applyAlignment="1">
      <alignment horizontal="center"/>
    </xf>
    <xf numFmtId="0" fontId="1" fillId="87" borderId="69" xfId="0" applyFont="1" applyFill="1" applyBorder="1" applyAlignment="1">
      <alignment horizontal="center"/>
    </xf>
    <xf numFmtId="4" fontId="0" fillId="0" borderId="60" xfId="0" applyNumberFormat="1" applyBorder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0" borderId="76" xfId="0" applyNumberFormat="1" applyBorder="1" applyAlignment="1">
      <alignment horizontal="center" vertical="center" wrapText="1"/>
    </xf>
    <xf numFmtId="0" fontId="0" fillId="0" borderId="6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6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78" xfId="0" applyBorder="1" applyAlignment="1">
      <alignment horizontal="center" wrapText="1"/>
    </xf>
  </cellXfs>
  <cellStyles count="66">
    <cellStyle name="20% - Énfasis1" xfId="33" builtinId="30" customBuiltin="1"/>
    <cellStyle name="20% - Énfasis2" xfId="30" builtinId="34" customBuiltin="1"/>
    <cellStyle name="20% - Énfasis3" xfId="43" builtinId="38" customBuiltin="1"/>
    <cellStyle name="20% - Énfasis4" xfId="38" builtinId="42" customBuiltin="1"/>
    <cellStyle name="20% - Énfasis5" xfId="19" builtinId="46" customBuiltin="1"/>
    <cellStyle name="20% - Énfasis6" xfId="55" builtinId="50" customBuiltin="1"/>
    <cellStyle name="40% - Énfasis1" xfId="32" builtinId="31" customBuiltin="1"/>
    <cellStyle name="40% - Énfasis2" xfId="29" builtinId="35" customBuiltin="1"/>
    <cellStyle name="40% - Énfasis3" xfId="26" builtinId="39" customBuiltin="1"/>
    <cellStyle name="40% - Énfasis4" xfId="23" builtinId="43" customBuiltin="1"/>
    <cellStyle name="40% - Énfasis5" xfId="18" builtinId="47" customBuiltin="1"/>
    <cellStyle name="40% - Énfasis6" xfId="15" builtinId="51" customBuiltin="1"/>
    <cellStyle name="60% - Énfasis1" xfId="36" builtinId="32" customBuiltin="1"/>
    <cellStyle name="60% - Énfasis2" xfId="27" builtinId="36" customBuiltin="1"/>
    <cellStyle name="60% - Énfasis3" xfId="63" builtinId="40" customBuiltin="1"/>
    <cellStyle name="60% - Énfasis4" xfId="20" builtinId="44" customBuiltin="1"/>
    <cellStyle name="60% - Énfasis5" xfId="16" builtinId="48" customBuiltin="1"/>
    <cellStyle name="60% - Énfasis6" xfId="14" builtinId="52" customBuiltin="1"/>
    <cellStyle name="Accent 1 14" xfId="13" xr:uid="{00000000-0005-0000-0000-000012000000}"/>
    <cellStyle name="Accent 13" xfId="1" xr:uid="{00000000-0005-0000-0000-000013000000}"/>
    <cellStyle name="Accent 2 15" xfId="2" xr:uid="{00000000-0005-0000-0000-000014000000}"/>
    <cellStyle name="Accent 3 16" xfId="3" xr:uid="{00000000-0005-0000-0000-000015000000}"/>
    <cellStyle name="Bad 10" xfId="21" xr:uid="{00000000-0005-0000-0000-000016000000}"/>
    <cellStyle name="Bueno" xfId="49" builtinId="26" customBuiltin="1"/>
    <cellStyle name="Cálculo" xfId="48" builtinId="22" customBuiltin="1"/>
    <cellStyle name="Celda de comprobación" xfId="62" builtinId="23" customBuiltin="1"/>
    <cellStyle name="Celda vinculada" xfId="25" builtinId="24" customBuiltin="1"/>
    <cellStyle name="Currency 2" xfId="4" xr:uid="{00000000-0005-0000-0000-00001B000000}"/>
    <cellStyle name="Encabezado 1" xfId="52" builtinId="16" customBuiltin="1"/>
    <cellStyle name="Encabezado 4" xfId="47" builtinId="19" customBuiltin="1"/>
    <cellStyle name="Énfasis1" xfId="34" builtinId="29" customBuiltin="1"/>
    <cellStyle name="Énfasis2" xfId="31" builtinId="33" customBuiltin="1"/>
    <cellStyle name="Énfasis3" xfId="28" builtinId="37" customBuiltin="1"/>
    <cellStyle name="Énfasis4" xfId="24" builtinId="41" customBuiltin="1"/>
    <cellStyle name="Énfasis5" xfId="22" builtinId="45" customBuiltin="1"/>
    <cellStyle name="Énfasis6" xfId="17" builtinId="49" customBuiltin="1"/>
    <cellStyle name="Entrada" xfId="46" builtinId="20" customBuiltin="1"/>
    <cellStyle name="Error 12" xfId="53" xr:uid="{00000000-0005-0000-0000-000025000000}"/>
    <cellStyle name="Footnote 5" xfId="6" xr:uid="{00000000-0005-0000-0000-000026000000}"/>
    <cellStyle name="Good 8" xfId="41" xr:uid="{00000000-0005-0000-0000-000027000000}"/>
    <cellStyle name="Heading 1 1" xfId="7" xr:uid="{00000000-0005-0000-0000-000028000000}"/>
    <cellStyle name="Heading 2 2" xfId="8" xr:uid="{00000000-0005-0000-0000-000029000000}"/>
    <cellStyle name="Hipervínculo" xfId="65" builtinId="8" customBuiltin="1"/>
    <cellStyle name="Hipervínculo visitado" xfId="59" builtinId="9" customBuiltin="1"/>
    <cellStyle name="Hyperlink 6" xfId="10" xr:uid="{00000000-0005-0000-0000-00002C000000}"/>
    <cellStyle name="Incorrecto" xfId="37" builtinId="27" customBuiltin="1"/>
    <cellStyle name="Millares" xfId="61" builtinId="3" customBuiltin="1"/>
    <cellStyle name="Millares [0]" xfId="54" builtinId="6" customBuiltin="1"/>
    <cellStyle name="Moneda" xfId="42" builtinId="4" customBuiltin="1"/>
    <cellStyle name="Moneda [0]" xfId="57" builtinId="7" customBuiltin="1"/>
    <cellStyle name="Neutral" xfId="35" builtinId="28" customBuiltin="1"/>
    <cellStyle name="Neutral 9" xfId="5" xr:uid="{00000000-0005-0000-0000-000033000000}"/>
    <cellStyle name="Normal" xfId="0" builtinId="0" customBuiltin="1"/>
    <cellStyle name="Notas" xfId="44" builtinId="10" customBuiltin="1"/>
    <cellStyle name="Note 4" xfId="9" xr:uid="{00000000-0005-0000-0000-000036000000}"/>
    <cellStyle name="Porcentaje" xfId="64" builtinId="5" customBuiltin="1"/>
    <cellStyle name="Salida" xfId="40" builtinId="21" customBuiltin="1"/>
    <cellStyle name="Status 7" xfId="11" xr:uid="{00000000-0005-0000-0000-000039000000}"/>
    <cellStyle name="Text 3" xfId="12" xr:uid="{00000000-0005-0000-0000-00003A000000}"/>
    <cellStyle name="Texto de advertencia" xfId="58" builtinId="11" customBuiltin="1"/>
    <cellStyle name="Texto explicativo" xfId="51" builtinId="53" customBuiltin="1"/>
    <cellStyle name="Título" xfId="56" builtinId="15" customBuiltin="1"/>
    <cellStyle name="Título 2" xfId="60" builtinId="17" customBuiltin="1"/>
    <cellStyle name="Título 3" xfId="50" builtinId="18" customBuiltin="1"/>
    <cellStyle name="Total" xfId="39" builtinId="25" customBuiltin="1"/>
    <cellStyle name="Warning 11" xfId="45" xr:uid="{00000000-0005-0000-0000-00004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1070879" count="1">
        <pm:charStyle name="Normal" fontId="0" Id="1"/>
      </pm:charStyles>
      <pm:colors xmlns:pm="smNativeData" id="1611070879" count="56">
        <pm:color name="Color 24" rgb="EEECE1"/>
        <pm:color name="Color 25" rgb="800080"/>
        <pm:color name="Color 26" rgb="006100"/>
        <pm:color name="Color 27" rgb="3F3F76"/>
        <pm:color name="Color 28" rgb="CC0000"/>
        <pm:color name="Color 29" rgb="FA7D00"/>
        <pm:color name="Color 30" rgb="006600"/>
        <pm:color name="Color 31" rgb="9C0006"/>
        <pm:color name="Color 32" rgb="9C6500"/>
        <pm:color name="Color 33" rgb="3F3F3F"/>
        <pm:color name="Color 34" rgb="808080"/>
        <pm:color name="Color 35" rgb="0000EE"/>
        <pm:color name="Color 36" rgb="996600"/>
        <pm:color name="Color 37" rgb="92D050"/>
        <pm:color name="Color 38" rgb="FFC000"/>
        <pm:color name="Color 39" rgb="B7DEE8"/>
        <pm:color name="Color 40" rgb="95B3D7"/>
        <pm:color name="Color 41" rgb="DCE6F1"/>
        <pm:color name="Color 42" rgb="FDE9D9"/>
        <pm:color name="Color 43" rgb="FFD964"/>
        <pm:color name="Color 44" rgb="F4AF82"/>
        <pm:color name="Color 45" rgb="FBE3D5"/>
        <pm:color name="Color 46" rgb="558ED5"/>
        <pm:color name="Color 47" rgb="C6EFCE"/>
        <pm:color name="Color 48" rgb="FFCC99"/>
        <pm:color name="Color 49" rgb="FCD5B4"/>
        <pm:color name="Color 50" rgb="FFFFCC"/>
        <pm:color name="Color 51" rgb="F2F2F2"/>
        <pm:color name="Color 52" rgb="EBF1DC"/>
        <pm:color name="Color 53" rgb="CCFFCC"/>
        <pm:color name="Color 54" rgb="FFC7CE"/>
        <pm:color name="Color 55" rgb="C0504D"/>
        <pm:color name="Color 56" rgb="A5A5A5"/>
        <pm:color name="Color 57" rgb="E6B8B7"/>
        <pm:color name="Color 58" rgb="C2D69A"/>
        <pm:color name="Color 59" rgb="9BBB59"/>
        <pm:color name="Color 60" rgb="B8CCE4"/>
        <pm:color name="Color 61" rgb="DDDDDD"/>
        <pm:color name="Color 62" rgb="D7E3BB"/>
        <pm:color name="Color 63" rgb="F2DCDB"/>
        <pm:color name="Color 64" rgb="4F81BD"/>
        <pm:color name="Color 65" rgb="CCC0DA"/>
        <pm:color name="Color 66" rgb="4BACC6"/>
        <pm:color name="Color 67" rgb="FFEB9C"/>
        <pm:color name="Color 68" rgb="DA9694"/>
        <pm:color name="Color 69" rgb="F79646"/>
        <pm:color name="Color 70" rgb="92CDDC"/>
        <pm:color name="Color 71" rgb="FFCCCC"/>
        <pm:color name="Color 72" rgb="DAEEF3"/>
        <pm:color name="Color 73" rgb="FABF8F"/>
        <pm:color name="Color 74" rgb="8064A2"/>
        <pm:color name="Color 75" rgb="E4DFEC"/>
        <pm:color name="Color 76" rgb="B1A0C7"/>
        <pm:color name="Color 77" rgb="A6BEDD"/>
        <pm:color name="Color 78" rgb="B2B2B2"/>
        <pm:color name="Color 79" rgb="FF800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_x0000_t202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C86C5AD-843B-4C8C-92BD-5191C2BBD8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0243" name="Rectangle 3" hidden="1">
          <a:extLst>
            <a:ext uri="{FF2B5EF4-FFF2-40B4-BE49-F238E27FC236}">
              <a16:creationId xmlns:a16="http://schemas.microsoft.com/office/drawing/2014/main" id="{00000000-0008-0000-0A00-0000032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97BB1477-0830-448F-AC3B-2AC974ACF0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1267" name="Rectangle 3" hidden="1">
          <a:extLst>
            <a:ext uri="{FF2B5EF4-FFF2-40B4-BE49-F238E27FC236}">
              <a16:creationId xmlns:a16="http://schemas.microsoft.com/office/drawing/2014/main" id="{00000000-0008-0000-0B00-0000032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F154E42-B4E6-41AA-8DFB-A1ED93976E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2291" name="Rectangle 3" hidden="1">
          <a:extLst>
            <a:ext uri="{FF2B5EF4-FFF2-40B4-BE49-F238E27FC236}">
              <a16:creationId xmlns:a16="http://schemas.microsoft.com/office/drawing/2014/main" id="{00000000-0008-0000-0C00-0000033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74E80DB-464B-426D-A12D-D0D8421B2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3315" name="Rectangle 3" hidden="1">
          <a:extLst>
            <a:ext uri="{FF2B5EF4-FFF2-40B4-BE49-F238E27FC236}">
              <a16:creationId xmlns:a16="http://schemas.microsoft.com/office/drawing/2014/main" id="{00000000-0008-0000-0D00-0000033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CA03053C-4148-49ED-A68D-D517EA424A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4339" name="Rectangle 3" hidden="1">
          <a:extLst>
            <a:ext uri="{FF2B5EF4-FFF2-40B4-BE49-F238E27FC236}">
              <a16:creationId xmlns:a16="http://schemas.microsoft.com/office/drawing/2014/main" id="{00000000-0008-0000-0E00-0000033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7DE666A3-F6C6-4B08-8E2C-CDCDC7CDFE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5363" name="Rectangle 3" hidden="1">
          <a:extLst>
            <a:ext uri="{FF2B5EF4-FFF2-40B4-BE49-F238E27FC236}">
              <a16:creationId xmlns:a16="http://schemas.microsoft.com/office/drawing/2014/main" id="{00000000-0008-0000-0F00-0000033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2759E18-F2A2-48A8-88B2-5BA4C452C3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6387" name="Rectangle 3" hidden="1">
          <a:extLst>
            <a:ext uri="{FF2B5EF4-FFF2-40B4-BE49-F238E27FC236}">
              <a16:creationId xmlns:a16="http://schemas.microsoft.com/office/drawing/2014/main" id="{00000000-0008-0000-1000-0000034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DF00E0FC-FB1D-4D0D-881F-2171F0D396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V8NQ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BOlE6s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17411" name="Rectangle 3" hidden="1">
          <a:extLst>
            <a:ext uri="{FF2B5EF4-FFF2-40B4-BE49-F238E27FC236}">
              <a16:creationId xmlns:a16="http://schemas.microsoft.com/office/drawing/2014/main" id="{00000000-0008-0000-1100-0000034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244FCEE7-1510-41E2-B0CE-78E8D093AA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1BC27AE9-516E-409F-947D-B794566024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61196B4-9AA9-4D06-A6AE-2EA21796C3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00000000-0008-0000-0400-000003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5127C4AA-6152-47F8-8EFA-A0A211AA89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5123" name="Rectangle 3" hidden="1">
          <a:extLst>
            <a:ext uri="{FF2B5EF4-FFF2-40B4-BE49-F238E27FC236}">
              <a16:creationId xmlns:a16="http://schemas.microsoft.com/office/drawing/2014/main" id="{00000000-0008-0000-0500-000003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EB697494-3B10-4DDA-B9DF-57D8E833E5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147" name="Rectangle 3" hidden="1">
          <a:extLst>
            <a:ext uri="{FF2B5EF4-FFF2-40B4-BE49-F238E27FC236}">
              <a16:creationId xmlns:a16="http://schemas.microsoft.com/office/drawing/2014/main" id="{00000000-0008-0000-0600-000003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5BE36C26-27E9-4E17-BBA6-13790E9CCF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171" name="Rectangle 3" hidden="1">
          <a:extLst>
            <a:ext uri="{FF2B5EF4-FFF2-40B4-BE49-F238E27FC236}">
              <a16:creationId xmlns:a16="http://schemas.microsoft.com/office/drawing/2014/main" id="{00000000-0008-0000-0700-000003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40E23EC7-1E61-4EAC-A1A3-9367455B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pQAAAJT0AAAAAAAA="/>
            </a:ext>
          </a:extLst>
        </xdr:cNvSpPr>
      </xdr:nvSpPr>
      <xdr:spPr>
        <a:xfrm>
          <a:off x="0" y="0"/>
          <a:ext cx="1055179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195" name="Rectangle 3" hidden="1">
          <a:extLst>
            <a:ext uri="{FF2B5EF4-FFF2-40B4-BE49-F238E27FC236}">
              <a16:creationId xmlns:a16="http://schemas.microsoft.com/office/drawing/2014/main" id="{00000000-0008-0000-0800-000003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933450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AB3D537B-685D-49A6-92D2-E64308DD49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5" name="_x0000_t202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DCUzC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419100</xdr:colOff>
      <xdr:row>57</xdr:row>
      <xdr:rowOff>0</xdr:rowOff>
    </xdr:to>
    <xdr:sp macro="" textlink="" fLocksText="0">
      <xdr:nvSpPr>
        <xdr:cNvPr id="4" name="Rectángulo1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extLst>
            <a:ext uri="smNativeData">
              <pm:smNativeData xmlns="" xmlns:pm="smNativeData" val="SMDATA_11_n/0GYB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AAAAAAAAAAAAAAAAOQAAAAoAAAAAADgCAAAAAAAAAAD1PwAAJT0AAAAAAAA="/>
            </a:ext>
          </a:extLst>
        </xdr:cNvSpPr>
      </xdr:nvSpPr>
      <xdr:spPr>
        <a:xfrm>
          <a:off x="0" y="0"/>
          <a:ext cx="10396855" cy="99396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9219" name="Rectangle 3" hidden="1">
          <a:extLst>
            <a:ext uri="{FF2B5EF4-FFF2-40B4-BE49-F238E27FC236}">
              <a16:creationId xmlns:a16="http://schemas.microsoft.com/office/drawing/2014/main" id="{00000000-0008-0000-0900-0000032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85725</xdr:colOff>
      <xdr:row>57</xdr:row>
      <xdr:rowOff>0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587BA300-496F-4462-A95E-2B5201259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1"/>
  <sheetViews>
    <sheetView tabSelected="1" zoomScale="80" workbookViewId="0">
      <selection activeCell="J8" sqref="J8:O1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1:24" s="2" customFormat="1" x14ac:dyDescent="0.2">
      <c r="A1" s="2">
        <v>1</v>
      </c>
      <c r="B1" s="2">
        <v>2</v>
      </c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1:24" x14ac:dyDescent="0.2">
      <c r="A2">
        <v>4</v>
      </c>
      <c r="B2">
        <v>3</v>
      </c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/>
      <c r="M2" s="1" t="e">
        <f>G46</f>
        <v>#REF!</v>
      </c>
      <c r="N2" s="94">
        <v>1372.5933427729601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1:24" ht="15" x14ac:dyDescent="0.25">
      <c r="C3" s="7" t="s">
        <v>43</v>
      </c>
      <c r="D3" s="8">
        <v>100</v>
      </c>
      <c r="E3" s="8">
        <v>60</v>
      </c>
      <c r="F3" s="40">
        <v>80</v>
      </c>
      <c r="G3" s="41" t="s">
        <v>19</v>
      </c>
      <c r="H3" s="8" t="s">
        <v>20</v>
      </c>
      <c r="I3" s="73"/>
      <c r="O3" s="96"/>
      <c r="U3" s="110"/>
      <c r="V3" s="85"/>
    </row>
    <row r="4" spans="1:24" x14ac:dyDescent="0.2">
      <c r="C4" s="9" t="s">
        <v>44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1:24" x14ac:dyDescent="0.2">
      <c r="J5" s="206" t="s">
        <v>46</v>
      </c>
      <c r="K5" s="206"/>
      <c r="L5" s="206"/>
      <c r="M5" s="74">
        <v>0.55000000000000004</v>
      </c>
    </row>
    <row r="6" spans="1:24" x14ac:dyDescent="0.2">
      <c r="B6" s="11" t="s">
        <v>47</v>
      </c>
    </row>
    <row r="7" spans="1:24" x14ac:dyDescent="0.2">
      <c r="B7" s="12">
        <v>5</v>
      </c>
      <c r="C7" s="207" t="s">
        <v>48</v>
      </c>
      <c r="D7" s="207"/>
      <c r="E7" s="208" t="s">
        <v>49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1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00" t="s">
        <v>150</v>
      </c>
      <c r="K8" s="200"/>
      <c r="L8" s="200"/>
      <c r="M8" s="200"/>
      <c r="N8" s="200"/>
      <c r="O8" s="200"/>
      <c r="P8" s="6"/>
      <c r="Q8" s="6"/>
    </row>
    <row r="9" spans="1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00"/>
      <c r="K9" s="200"/>
      <c r="L9" s="200"/>
      <c r="M9" s="200"/>
      <c r="N9" s="200"/>
      <c r="O9" s="200"/>
      <c r="Q9" s="34" t="s">
        <v>57</v>
      </c>
      <c r="R9" s="98" t="s">
        <v>21</v>
      </c>
      <c r="S9" s="99"/>
    </row>
    <row r="10" spans="1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00"/>
      <c r="K10" s="200"/>
      <c r="L10" s="200"/>
      <c r="M10" s="200"/>
      <c r="N10" s="200"/>
      <c r="O10" s="200"/>
      <c r="Q10" s="100" t="s">
        <v>58</v>
      </c>
      <c r="R10" s="101" t="s">
        <v>57</v>
      </c>
      <c r="S10" s="99"/>
      <c r="X10" s="5"/>
    </row>
    <row r="11" spans="1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00"/>
      <c r="K11" s="200"/>
      <c r="L11" s="200"/>
      <c r="M11" s="200"/>
      <c r="N11" s="200"/>
      <c r="O11" s="200"/>
      <c r="Q11" s="102" t="str">
        <f>$C$9</f>
        <v>Popplar 4/4</v>
      </c>
      <c r="R11" s="103">
        <f>$B$7*E9</f>
        <v>0.31565656565656569</v>
      </c>
      <c r="S11" s="99"/>
    </row>
    <row r="12" spans="1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1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>VLOOKUP(C13,LISTADOTABLEROSS,4,0)</f>
        <v>#REF!</v>
      </c>
      <c r="G13" s="1" t="e">
        <f t="shared" si="0"/>
        <v>#REF!</v>
      </c>
      <c r="H13" s="48">
        <f t="shared" ref="H13:H19" si="2">E13/32</f>
        <v>0</v>
      </c>
      <c r="J13" s="202"/>
      <c r="K13" s="202"/>
      <c r="L13" s="202"/>
      <c r="M13" s="202"/>
      <c r="N13" s="202"/>
      <c r="O13" s="202"/>
      <c r="Q13" s="104" t="str">
        <f>$C$11</f>
        <v>Popplar 8/4</v>
      </c>
      <c r="R13" s="105">
        <f>$B$7*E11</f>
        <v>0.31565656565656569</v>
      </c>
      <c r="S13" s="99"/>
    </row>
    <row r="14" spans="1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>VLOOKUP(C14,LISTADOTABLEROSS,4,0)</f>
        <v>#REF!</v>
      </c>
      <c r="G14" s="1" t="e">
        <f t="shared" si="0"/>
        <v>#REF!</v>
      </c>
      <c r="H14" s="49">
        <f t="shared" si="2"/>
        <v>0</v>
      </c>
      <c r="J14" s="202"/>
      <c r="K14" s="202"/>
      <c r="L14" s="202"/>
      <c r="M14" s="202"/>
      <c r="N14" s="202"/>
      <c r="O14" s="202"/>
      <c r="Q14" s="106" t="str">
        <f>$C$12</f>
        <v>Pino 3/4</v>
      </c>
      <c r="R14" s="107">
        <f>$B$7*E12</f>
        <v>0</v>
      </c>
      <c r="S14" s="99"/>
    </row>
    <row r="15" spans="1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>VLOOKUP(C15,LISTADOTABLEROSS,4,0)</f>
        <v>#REF!</v>
      </c>
      <c r="G15" s="1" t="e">
        <f t="shared" si="0"/>
        <v>#REF!</v>
      </c>
      <c r="H15" s="49">
        <f t="shared" si="2"/>
        <v>0</v>
      </c>
      <c r="J15" s="203" t="s">
        <v>60</v>
      </c>
      <c r="K15" s="203"/>
      <c r="L15" s="203"/>
      <c r="M15" s="203"/>
      <c r="N15" s="203"/>
      <c r="S15" s="99"/>
    </row>
    <row r="16" spans="1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>VLOOKUP(C16,LISTADOTABLEROSS,4,0)</f>
        <v>#REF!</v>
      </c>
      <c r="G16" s="1" t="e">
        <f t="shared" si="0"/>
        <v>#REF!</v>
      </c>
      <c r="H16" s="49">
        <f t="shared" si="2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>VLOOKUP(C17,LISTADOTABLEROSS,4,0)</f>
        <v>#REF!</v>
      </c>
      <c r="G17" s="1" t="e">
        <f t="shared" si="0"/>
        <v>#REF!</v>
      </c>
      <c r="H17" s="49">
        <f t="shared" si="2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>VLOOKUP(C19,LISTADOTABLEROSS,4,0)</f>
        <v>#REF!</v>
      </c>
      <c r="G19" s="1" t="e">
        <f t="shared" si="0"/>
        <v>#REF!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0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0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95</v>
      </c>
      <c r="K38" s="84">
        <v>0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7.9861111111111105E-2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 t="e">
        <f>(G46/1.1)-G39-G40</f>
        <v>#REF!</v>
      </c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10</v>
      </c>
      <c r="K47" s="65">
        <f>B98+B114+B126+I98+I114+I126+P114</f>
        <v>2</v>
      </c>
      <c r="L47" s="65">
        <f>J47+K47</f>
        <v>12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sola'!$C$9</f>
        <v>Popplar 4/4</v>
      </c>
      <c r="J50" s="32" t="str">
        <f>'parte sola'!$C$10</f>
        <v>Popplar 6/4</v>
      </c>
      <c r="Q50" s="32" t="str">
        <f>'parte sola'!$C$11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sola'!$C$12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2</v>
      </c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2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sola'!$C$13</f>
        <v>19 mm Maple/ Okume MDF</v>
      </c>
      <c r="J101" s="32" t="str">
        <f>'parte sola'!$C$14</f>
        <v>16 mm Maple/ Okume MDF</v>
      </c>
      <c r="Q101" s="32" t="str">
        <f>'parte sola'!$C$15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ref="N106:N113" si="15">(((((L106*2)+(K106*2))*I106)*2.54)/100)</f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5"/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5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5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5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5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5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5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sola'!$C$16</f>
        <v xml:space="preserve">Okume 12 mm </v>
      </c>
      <c r="J117" s="32" t="str">
        <f>'parte sola'!$C$17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/>
      <c r="C132" s="131"/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19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19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19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19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19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19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19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19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19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19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19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19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19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19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19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19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19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19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19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19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19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0">K33</f>
        <v>1</v>
      </c>
      <c r="D162" s="85" t="str">
        <f t="shared" si="20"/>
        <v>si</v>
      </c>
      <c r="E162" s="188">
        <f>L47</f>
        <v>12</v>
      </c>
      <c r="F162" s="188">
        <f>L47</f>
        <v>12</v>
      </c>
      <c r="G162" s="188">
        <f>L47</f>
        <v>12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87</v>
      </c>
      <c r="C163" s="85">
        <f t="shared" si="20"/>
        <v>0</v>
      </c>
      <c r="D163" s="85" t="str">
        <f t="shared" si="20"/>
        <v>si</v>
      </c>
      <c r="E163" s="188"/>
      <c r="F163" s="188"/>
      <c r="G163" s="188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89</v>
      </c>
      <c r="C164" s="85">
        <f t="shared" si="20"/>
        <v>0</v>
      </c>
      <c r="D164" s="85" t="str">
        <f t="shared" si="20"/>
        <v>si</v>
      </c>
      <c r="E164" s="188"/>
      <c r="F164" s="188"/>
      <c r="G164" s="188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91</v>
      </c>
      <c r="C165" s="85">
        <f t="shared" si="20"/>
        <v>0</v>
      </c>
      <c r="D165" s="85" t="str">
        <f t="shared" si="20"/>
        <v>si</v>
      </c>
      <c r="E165" s="188"/>
      <c r="F165" s="188"/>
      <c r="G165" s="188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93</v>
      </c>
      <c r="C166" s="85">
        <f t="shared" si="20"/>
        <v>0</v>
      </c>
      <c r="D166" s="85" t="str">
        <f t="shared" si="20"/>
        <v>si</v>
      </c>
      <c r="E166" s="188"/>
      <c r="F166" s="188"/>
      <c r="G166" s="188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95</v>
      </c>
      <c r="C167" s="85">
        <f t="shared" si="20"/>
        <v>0</v>
      </c>
      <c r="D167" s="85" t="str">
        <f t="shared" si="20"/>
        <v>si</v>
      </c>
      <c r="E167" s="188"/>
      <c r="F167" s="188"/>
      <c r="G167" s="188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12</v>
      </c>
      <c r="F168" s="152">
        <f>IF(J29="x",F162,0)</f>
        <v>12</v>
      </c>
      <c r="G168" s="152">
        <f>IF(K29="x",G162,0)</f>
        <v>12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0.5</v>
      </c>
      <c r="K168" s="152">
        <f>IF(O29="x",SUM(K162:K167),0)</f>
        <v>0</v>
      </c>
      <c r="L168" s="169">
        <f>E168*L160</f>
        <v>7.2134353741496637</v>
      </c>
      <c r="M168" s="176">
        <f>F168*M160</f>
        <v>11.261054421768709</v>
      </c>
      <c r="N168" s="176">
        <f>G168*N160</f>
        <v>12.909013605442199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4.8318452380952337</v>
      </c>
      <c r="R168" s="176">
        <f>IF(O29="x",SUM(R162:R167),0)</f>
        <v>0</v>
      </c>
      <c r="S168" s="94">
        <f>SUM(L168:R168)</f>
        <v>52.367878401360549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1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1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1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100-000008000000}">
          <x14:formula1>
            <xm:f>#REF!</xm:f>
          </x14:formula1>
          <xm:sqref>C25</xm:sqref>
        </x14:dataValidation>
        <x14:dataValidation type="list" allowBlank="1" showErrorMessage="1" xr:uid="{00000000-0002-0000-0100-000009000000}">
          <x14:formula1>
            <xm:f>#REF!</xm:f>
          </x14:formula1>
          <xm:sqref>I29:O29</xm:sqref>
        </x14:dataValidation>
        <x14:dataValidation type="list" allowBlank="1" showErrorMessage="1" xr:uid="{00000000-0002-0000-01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1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81"/>
  <sheetViews>
    <sheetView zoomScale="80" workbookViewId="0">
      <selection activeCell="N19" sqref="N19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>
        <v>1613.8884355355699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80</v>
      </c>
      <c r="F3" s="40">
        <v>60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254</v>
      </c>
      <c r="E4" s="10">
        <f>E3*2.54</f>
        <v>203.2</v>
      </c>
      <c r="F4" s="10">
        <v>152.4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10</v>
      </c>
      <c r="C7" s="207" t="s">
        <v>48</v>
      </c>
      <c r="D7" s="207"/>
      <c r="E7" s="209" t="s">
        <v>137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138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6.9444444444444441E-3</v>
      </c>
      <c r="E9" s="6">
        <f>D9/$M$5</f>
        <v>1.2626262626262624E-2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2.7777777777777776E-2</v>
      </c>
      <c r="E10" s="6">
        <f>D10/$M$5</f>
        <v>5.0505050505050497E-2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2.7777777777777776E-2</v>
      </c>
      <c r="E11" s="6">
        <f>D11/$M$5</f>
        <v>5.0505050505050497E-2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0.50505050505050497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>VLOOKUP(C13,LISTADOTABLEROSS,4,0)</f>
        <v>#REF!</v>
      </c>
      <c r="G13" s="1" t="e">
        <f t="shared" si="0"/>
        <v>#REF!</v>
      </c>
      <c r="H13" s="48">
        <f t="shared" ref="H13:H19" si="2">E13/32</f>
        <v>0</v>
      </c>
      <c r="J13" s="227" t="s">
        <v>139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0.50505050505050497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>VLOOKUP(C14,LISTADOTABLEROSS,4,0)</f>
        <v>#REF!</v>
      </c>
      <c r="G14" s="1" t="e">
        <f t="shared" si="0"/>
        <v>#REF!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>
        <v>17.65625</v>
      </c>
      <c r="G15" s="1">
        <f t="shared" si="0"/>
        <v>0</v>
      </c>
      <c r="H15" s="49">
        <f t="shared" si="2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>VLOOKUP(C16,LISTADOTABLEROSS,4,0)</f>
        <v>#REF!</v>
      </c>
      <c r="G16" s="1" t="e">
        <f t="shared" si="0"/>
        <v>#REF!</v>
      </c>
      <c r="H16" s="49">
        <f t="shared" si="2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>VLOOKUP(C17,LISTADOTABLEROSS,4,0)</f>
        <v>#REF!</v>
      </c>
      <c r="G17" s="1" t="e">
        <f t="shared" si="0"/>
        <v>#REF!</v>
      </c>
      <c r="H17" s="49">
        <f t="shared" si="2"/>
        <v>0</v>
      </c>
      <c r="J17" s="79">
        <v>5</v>
      </c>
      <c r="K17" s="79">
        <v>120</v>
      </c>
      <c r="L17" s="79">
        <v>100</v>
      </c>
      <c r="M17" s="79">
        <v>70</v>
      </c>
      <c r="N17" s="79">
        <v>20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>VLOOKUP(C18,LISTADOTABLEROSS,4,0)</f>
        <v>#REF!</v>
      </c>
      <c r="G18" s="1" t="e">
        <f t="shared" si="0"/>
        <v>#REF!</v>
      </c>
      <c r="H18" s="49">
        <f t="shared" si="2"/>
        <v>0</v>
      </c>
      <c r="J18" s="79">
        <v>5</v>
      </c>
      <c r="K18" s="79">
        <v>100</v>
      </c>
      <c r="L18" s="79">
        <v>80</v>
      </c>
      <c r="M18" s="79">
        <v>70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>VLOOKUP(C19,LISTADOTABLEROSS,4,0)</f>
        <v>#REF!</v>
      </c>
      <c r="G19" s="1" t="e">
        <f t="shared" si="0"/>
        <v>#REF!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0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0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1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95</v>
      </c>
      <c r="K38" s="84">
        <v>0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7.1874999999999994E-2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11</v>
      </c>
      <c r="K47" s="65">
        <f>B98+B114+B126+I98+I114+I126+P114</f>
        <v>5</v>
      </c>
      <c r="L47" s="65">
        <f>J47+K47</f>
        <v>16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cajas'!$C$9</f>
        <v>Popplar 4/4</v>
      </c>
      <c r="J50" s="32" t="str">
        <f>'mueble cajas'!$C$10</f>
        <v>Popplar 6/4</v>
      </c>
      <c r="Q50" s="32" t="str">
        <f>'mueble cajas'!$C$11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6.9444444444444441E-3</v>
      </c>
      <c r="I52" s="91">
        <v>2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1.3888888888888888E-2</v>
      </c>
      <c r="P52" s="35">
        <v>4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2.7777777777777776E-2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5"/>
        <v>1.3888888888888888E-2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4</v>
      </c>
      <c r="J65" s="85"/>
      <c r="K65" s="85"/>
      <c r="L65" s="85"/>
      <c r="M65" s="85"/>
      <c r="N65" s="70">
        <f>SUM(N52:N64)</f>
        <v>2.7777777777777776E-2</v>
      </c>
      <c r="P65" s="85">
        <f>SUM(P52:P64)</f>
        <v>4</v>
      </c>
      <c r="Q65" s="85"/>
      <c r="R65" s="85"/>
      <c r="S65" s="85"/>
      <c r="T65" s="85"/>
      <c r="U65" s="70">
        <f>SUM(U52:U64)</f>
        <v>2.7777777777777776E-2</v>
      </c>
    </row>
    <row r="68" spans="2:21" x14ac:dyDescent="0.2">
      <c r="C68" s="32" t="str">
        <f>'mueble cajas'!$C$12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2</v>
      </c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2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8">((D91*E91)/144)*B91</f>
        <v>0</v>
      </c>
      <c r="I91" s="91">
        <v>2</v>
      </c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cajas'!$C$13</f>
        <v>19 mm Maple/ Okume MDF</v>
      </c>
      <c r="J101" s="32" t="str">
        <f>'mueble cajas'!$C$14</f>
        <v>16 mm Maple/ Okume MDF</v>
      </c>
      <c r="Q101" s="32" t="str">
        <f>'mueble cajas'!$C$15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2</v>
      </c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2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cajas'!$C$16</f>
        <v xml:space="preserve">Okume 12 mm </v>
      </c>
      <c r="J117" s="32" t="str">
        <f>'mueble cajas'!$C$17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/>
      <c r="C132" s="131"/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19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19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19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19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19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19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19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19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19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19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19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19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19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19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19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19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19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19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19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19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19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0">K33</f>
        <v>1</v>
      </c>
      <c r="D162" s="85" t="str">
        <f t="shared" si="20"/>
        <v>si</v>
      </c>
      <c r="E162" s="188">
        <f>L47</f>
        <v>16</v>
      </c>
      <c r="F162" s="188">
        <f>L47</f>
        <v>16</v>
      </c>
      <c r="G162" s="188">
        <f>L47</f>
        <v>16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87</v>
      </c>
      <c r="C163" s="85">
        <f t="shared" si="20"/>
        <v>0</v>
      </c>
      <c r="D163" s="85" t="str">
        <f t="shared" si="20"/>
        <v>si</v>
      </c>
      <c r="E163" s="188"/>
      <c r="F163" s="188"/>
      <c r="G163" s="188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89</v>
      </c>
      <c r="C164" s="85">
        <f t="shared" si="20"/>
        <v>0</v>
      </c>
      <c r="D164" s="85" t="str">
        <f t="shared" si="20"/>
        <v>si</v>
      </c>
      <c r="E164" s="188"/>
      <c r="F164" s="188"/>
      <c r="G164" s="188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91</v>
      </c>
      <c r="C165" s="85">
        <f t="shared" si="20"/>
        <v>1</v>
      </c>
      <c r="D165" s="85" t="str">
        <f t="shared" si="20"/>
        <v>si</v>
      </c>
      <c r="E165" s="188"/>
      <c r="F165" s="188"/>
      <c r="G165" s="188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93</v>
      </c>
      <c r="C166" s="85">
        <f t="shared" si="20"/>
        <v>1</v>
      </c>
      <c r="D166" s="85" t="str">
        <f t="shared" si="20"/>
        <v>si</v>
      </c>
      <c r="E166" s="188"/>
      <c r="F166" s="188"/>
      <c r="G166" s="188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95</v>
      </c>
      <c r="C167" s="85">
        <f t="shared" si="20"/>
        <v>0</v>
      </c>
      <c r="D167" s="85" t="str">
        <f t="shared" si="20"/>
        <v>si</v>
      </c>
      <c r="E167" s="188"/>
      <c r="F167" s="188"/>
      <c r="G167" s="188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16</v>
      </c>
      <c r="F168" s="152">
        <f>IF(J29="x",F162,0)</f>
        <v>16</v>
      </c>
      <c r="G168" s="152">
        <f>IF(K29="x",G162,0)</f>
        <v>16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9.6179138321995516</v>
      </c>
      <c r="M168" s="176">
        <f>F168*M160</f>
        <v>15.014739229024944</v>
      </c>
      <c r="N168" s="176">
        <f>G168*N160</f>
        <v>17.212018140589599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98.30895691609976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A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A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A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A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A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A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A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A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A00-000008000000}">
          <x14:formula1>
            <xm:f>#REF!</xm:f>
          </x14:formula1>
          <xm:sqref>C25</xm:sqref>
        </x14:dataValidation>
        <x14:dataValidation type="list" allowBlank="1" showErrorMessage="1" xr:uid="{00000000-0002-0000-0A00-000009000000}">
          <x14:formula1>
            <xm:f>#REF!</xm:f>
          </x14:formula1>
          <xm:sqref>I29:O29</xm:sqref>
        </x14:dataValidation>
        <x14:dataValidation type="list" allowBlank="1" showErrorMessage="1" xr:uid="{00000000-0002-0000-0A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A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>
        <v>2267.86814467673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80</v>
      </c>
      <c r="F3" s="40">
        <v>60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v>254</v>
      </c>
      <c r="E4" s="10">
        <f>E3*2.54</f>
        <v>203.2</v>
      </c>
      <c r="F4" s="10">
        <f>F3*2.54</f>
        <v>152.4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10</v>
      </c>
      <c r="C7" s="207" t="s">
        <v>48</v>
      </c>
      <c r="D7" s="207"/>
      <c r="E7" s="209" t="s">
        <v>140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141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6.9444444444444441E-3</v>
      </c>
      <c r="E9" s="6">
        <f>D9/$M$5</f>
        <v>1.2626262626262624E-2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2.0833333333333332E-2</v>
      </c>
      <c r="E10" s="6">
        <f>D10/$M$5</f>
        <v>3.7878787878787873E-2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142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95</v>
      </c>
      <c r="K38" s="84">
        <v>0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7.1874999999999994E-2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completo'!$C$9</f>
        <v>Popplar 4/4</v>
      </c>
      <c r="J50" s="32" t="str">
        <f>'mueble completo'!$C$10</f>
        <v>Popplar 6/4</v>
      </c>
      <c r="Q50" s="32" t="str">
        <f>'mueble completo'!$C$11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completo'!$C$12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completo'!$C$13</f>
        <v>19 mm Maple/ Okume MDF</v>
      </c>
      <c r="J101" s="32" t="str">
        <f>'mueble completo'!$C$14</f>
        <v>16 mm Maple/ Okume MDF</v>
      </c>
      <c r="Q101" s="32" t="str">
        <f>'mueble completo'!$C$15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completo'!$C$16</f>
        <v xml:space="preserve">Okume 12 mm </v>
      </c>
      <c r="J117" s="32" t="str">
        <f>'mueble completo'!$C$17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 t="e">
        <f>E133*B133+E132*B132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2</v>
      </c>
      <c r="C132" s="131" t="s">
        <v>28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26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1</v>
      </c>
      <c r="D162" s="85" t="str">
        <f t="shared" si="21"/>
        <v>si</v>
      </c>
      <c r="E162" s="188">
        <f>L47</f>
        <v>19</v>
      </c>
      <c r="F162" s="188">
        <f>L47</f>
        <v>19</v>
      </c>
      <c r="G162" s="188">
        <f>L47</f>
        <v>19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si</v>
      </c>
      <c r="E163" s="188"/>
      <c r="F163" s="188"/>
      <c r="G163" s="188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1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95</v>
      </c>
      <c r="C167" s="85">
        <f t="shared" si="21"/>
        <v>0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169.10795776643988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B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B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B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B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B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B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B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B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B00-000008000000}">
          <x14:formula1>
            <xm:f>#REF!</xm:f>
          </x14:formula1>
          <xm:sqref>C25</xm:sqref>
        </x14:dataValidation>
        <x14:dataValidation type="list" allowBlank="1" showErrorMessage="1" xr:uid="{00000000-0002-0000-0B00-000009000000}">
          <x14:formula1>
            <xm:f>#REF!</xm:f>
          </x14:formula1>
          <xm:sqref>I29:O29</xm:sqref>
        </x14:dataValidation>
        <x14:dataValidation type="list" allowBlank="1" showErrorMessage="1" xr:uid="{00000000-0002-0000-0B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B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>
        <v>1869.8052012243493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80</v>
      </c>
      <c r="F3" s="40">
        <v>60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254</v>
      </c>
      <c r="E4" s="10">
        <f>E3*2.54</f>
        <v>203.2</v>
      </c>
      <c r="F4" s="10">
        <f>F3*2.54</f>
        <v>152.4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10</v>
      </c>
      <c r="C7" s="207" t="s">
        <v>48</v>
      </c>
      <c r="D7" s="207"/>
      <c r="E7" s="209" t="s">
        <v>143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141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6.9444444444444441E-3</v>
      </c>
      <c r="E9" s="6">
        <f>D9/$M$5</f>
        <v>1.2626262626262624E-2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2.0833333333333332E-2</v>
      </c>
      <c r="E10" s="6">
        <f>D10/$M$5</f>
        <v>3.7878787878787873E-2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142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13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13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13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13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93</v>
      </c>
      <c r="K37" s="84">
        <v>1</v>
      </c>
      <c r="L37" s="85" t="s">
        <v>13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95</v>
      </c>
      <c r="K38" s="84">
        <v>0</v>
      </c>
      <c r="L38" s="85" t="s">
        <v>13</v>
      </c>
      <c r="N38" s="5"/>
    </row>
    <row r="39" spans="2:14" x14ac:dyDescent="0.2">
      <c r="B39" s="6"/>
      <c r="C39" s="23" t="s">
        <v>96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7.1874999999999994E-2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pintar'!$C$9</f>
        <v>Popplar 4/4</v>
      </c>
      <c r="J50" s="32" t="str">
        <f>'mueble sin pintar'!$C$10</f>
        <v>Popplar 6/4</v>
      </c>
      <c r="Q50" s="32" t="str">
        <f>'mueble sin pintar'!$C$11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pintar'!$C$12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pintar'!$C$13</f>
        <v>19 mm Maple/ Okume MDF</v>
      </c>
      <c r="J101" s="32" t="str">
        <f>'mueble sin pintar'!$C$14</f>
        <v>16 mm Maple/ Okume MDF</v>
      </c>
      <c r="Q101" s="32" t="str">
        <f>'mueble sin pintar'!$C$15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pintar'!$C$16</f>
        <v xml:space="preserve">Okume 12 mm </v>
      </c>
      <c r="J117" s="32" t="str">
        <f>'mueble sin pintar'!$C$17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 t="e">
        <f>E133*B133+E132*B132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2</v>
      </c>
      <c r="C132" s="131" t="s">
        <v>28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4</v>
      </c>
      <c r="C133" s="134" t="s">
        <v>26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1</v>
      </c>
      <c r="D162" s="85" t="str">
        <f t="shared" si="21"/>
        <v>no</v>
      </c>
      <c r="E162" s="188">
        <f>L47</f>
        <v>19</v>
      </c>
      <c r="F162" s="188">
        <f>L47</f>
        <v>19</v>
      </c>
      <c r="G162" s="188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no</v>
      </c>
      <c r="E163" s="188"/>
      <c r="F163" s="188"/>
      <c r="G163" s="188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no</v>
      </c>
      <c r="E164" s="188"/>
      <c r="F164" s="188"/>
      <c r="G164" s="188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no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1</v>
      </c>
      <c r="D166" s="85" t="str">
        <f t="shared" si="21"/>
        <v>no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95</v>
      </c>
      <c r="C167" s="85">
        <f t="shared" si="21"/>
        <v>0</v>
      </c>
      <c r="D167" s="85" t="str">
        <f t="shared" si="21"/>
        <v>no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19</v>
      </c>
      <c r="F168" s="152">
        <f>IF(J29="x",F162,0)</f>
        <v>19</v>
      </c>
      <c r="G168" s="152">
        <f>IF(K29="x",G162,0)</f>
        <v>19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2</v>
      </c>
      <c r="K168" s="152">
        <f>IF(O29="x",SUM(K162:K167),0)</f>
        <v>2</v>
      </c>
      <c r="L168" s="169">
        <f>E168*L160</f>
        <v>11.421272675736967</v>
      </c>
      <c r="M168" s="176">
        <f>F168*M160</f>
        <v>17.83000283446712</v>
      </c>
      <c r="N168" s="176">
        <f>G168*N160</f>
        <v>20.439271541950149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88.345308956916114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C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C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C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C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C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C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C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C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C00-000008000000}">
          <x14:formula1>
            <xm:f>#REF!</xm:f>
          </x14:formula1>
          <xm:sqref>C25</xm:sqref>
        </x14:dataValidation>
        <x14:dataValidation type="list" allowBlank="1" showErrorMessage="1" xr:uid="{00000000-0002-0000-0C00-000009000000}">
          <x14:formula1>
            <xm:f>#REF!</xm:f>
          </x14:formula1>
          <xm:sqref>I29:O29</xm:sqref>
        </x14:dataValidation>
        <x14:dataValidation type="list" allowBlank="1" showErrorMessage="1" xr:uid="{00000000-0002-0000-0C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C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>
        <v>1155.6188424375</v>
      </c>
      <c r="O2" s="1">
        <v>1444.5235530468799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80</v>
      </c>
      <c r="F3" s="40">
        <v>60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254</v>
      </c>
      <c r="E4" s="10">
        <v>203.2</v>
      </c>
      <c r="F4" s="10">
        <f>F3*2.54</f>
        <v>152.4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10</v>
      </c>
      <c r="C7" s="207" t="s">
        <v>48</v>
      </c>
      <c r="D7" s="207"/>
      <c r="E7" s="209" t="s">
        <v>144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141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6.9444444444444441E-3</v>
      </c>
      <c r="E9" s="6">
        <f>D9/$M$5</f>
        <v>1.2626262626262624E-2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2.0833333333333332E-2</v>
      </c>
      <c r="E10" s="6">
        <f>D10/$M$5</f>
        <v>3.7878787878787873E-2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0.12626262626262624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142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/>
      <c r="L29" s="81"/>
      <c r="M29" s="81"/>
      <c r="N29" s="81"/>
      <c r="O29" s="81"/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13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13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13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13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9.5503999999999998</v>
      </c>
      <c r="F37" s="57">
        <v>5.5</v>
      </c>
      <c r="G37" s="58">
        <f t="shared" si="0"/>
        <v>52.527200000000001</v>
      </c>
      <c r="H37" s="6"/>
      <c r="J37" s="83" t="s">
        <v>93</v>
      </c>
      <c r="K37" s="84">
        <v>1</v>
      </c>
      <c r="L37" s="85" t="s">
        <v>13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20.929600000000001</v>
      </c>
      <c r="F38" s="1">
        <v>3.5</v>
      </c>
      <c r="G38" s="60">
        <f t="shared" si="0"/>
        <v>73.253600000000006</v>
      </c>
      <c r="H38" s="6"/>
      <c r="J38" s="83" t="s">
        <v>95</v>
      </c>
      <c r="K38" s="84">
        <v>0</v>
      </c>
      <c r="L38" s="85" t="s">
        <v>13</v>
      </c>
      <c r="N38" s="5"/>
    </row>
    <row r="39" spans="2:14" x14ac:dyDescent="0.2">
      <c r="B39" s="6"/>
      <c r="C39" s="23" t="s">
        <v>96</v>
      </c>
      <c r="D39" s="17"/>
      <c r="E39" s="59">
        <f>E37*5</f>
        <v>47.751999999999995</v>
      </c>
      <c r="F39" s="1">
        <v>2</v>
      </c>
      <c r="G39" s="60">
        <f t="shared" si="0"/>
        <v>95.503999999999991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7.1874999999999994E-2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12</v>
      </c>
      <c r="K47" s="65">
        <f>B98+B114+B126+I98+I114+I126+P114</f>
        <v>7</v>
      </c>
      <c r="L47" s="65">
        <f>J47+K47</f>
        <v>19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sin deptos'!$C$9</f>
        <v>Popplar 4/4</v>
      </c>
      <c r="J50" s="32" t="str">
        <f>'mueble sin deptos'!$C$10</f>
        <v>Popplar 6/4</v>
      </c>
      <c r="Q50" s="32" t="str">
        <f>'mueble sin deptos'!$C$11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6.9444444444444441E-3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2</v>
      </c>
      <c r="J53" s="35"/>
      <c r="K53" s="35">
        <v>1</v>
      </c>
      <c r="L53" s="35">
        <v>1</v>
      </c>
      <c r="M53" s="68">
        <v>1</v>
      </c>
      <c r="N53" s="70">
        <f t="shared" si="6"/>
        <v>1.3888888888888888E-2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</v>
      </c>
      <c r="C65" s="85"/>
      <c r="D65" s="85"/>
      <c r="E65" s="85"/>
      <c r="F65" s="85"/>
      <c r="G65" s="70">
        <f>SUM(G52:G64)</f>
        <v>6.9444444444444441E-3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sin deptos'!$C$12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sin deptos'!$C$13</f>
        <v>19 mm Maple/ Okume MDF</v>
      </c>
      <c r="J101" s="32" t="str">
        <f>'mueble sin deptos'!$C$14</f>
        <v>16 mm Maple/ Okume MDF</v>
      </c>
      <c r="Q101" s="32" t="str">
        <f>'mueble sin deptos'!$C$15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sin deptos'!$C$16</f>
        <v xml:space="preserve">Okume 12 mm </v>
      </c>
      <c r="J117" s="32" t="str">
        <f>'mueble sin deptos'!$C$17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178" t="e">
        <f>E132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26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1</v>
      </c>
      <c r="D162" s="85" t="str">
        <f t="shared" si="21"/>
        <v>no</v>
      </c>
      <c r="E162" s="188">
        <f>L47</f>
        <v>19</v>
      </c>
      <c r="F162" s="188">
        <f>L47</f>
        <v>19</v>
      </c>
      <c r="G162" s="188">
        <f>L47</f>
        <v>19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no</v>
      </c>
      <c r="E163" s="188"/>
      <c r="F163" s="188"/>
      <c r="G163" s="188"/>
      <c r="H163" s="151">
        <f t="shared" si="22"/>
        <v>0</v>
      </c>
      <c r="I163" s="166">
        <f t="shared" si="23"/>
        <v>0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no</v>
      </c>
      <c r="E164" s="188"/>
      <c r="F164" s="188"/>
      <c r="G164" s="188"/>
      <c r="H164" s="151">
        <f t="shared" si="22"/>
        <v>0</v>
      </c>
      <c r="I164" s="166">
        <f t="shared" si="23"/>
        <v>0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no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1</v>
      </c>
      <c r="D166" s="85" t="str">
        <f t="shared" si="21"/>
        <v>no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95</v>
      </c>
      <c r="C167" s="85">
        <f t="shared" si="21"/>
        <v>0</v>
      </c>
      <c r="D167" s="85" t="str">
        <f t="shared" si="21"/>
        <v>no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0</v>
      </c>
      <c r="H168" s="153">
        <f>IF(L29="x",SUM(H162:H167),0)</f>
        <v>0</v>
      </c>
      <c r="I168" s="152">
        <f>IF(M29="x",SUM(I162:I167),0)</f>
        <v>0</v>
      </c>
      <c r="J168" s="152">
        <f>IF(N29="x",SUM(J162:J167),0)</f>
        <v>0</v>
      </c>
      <c r="K168" s="152">
        <f>IF(O29="x",SUM(K162:K167),0)</f>
        <v>0</v>
      </c>
      <c r="L168" s="169">
        <f>E168*L160</f>
        <v>0</v>
      </c>
      <c r="M168" s="176">
        <f>F168*M160</f>
        <v>0</v>
      </c>
      <c r="N168" s="176">
        <f>G168*N160</f>
        <v>0</v>
      </c>
      <c r="O168" s="176">
        <f>IF(L29="x",SUM(O162:O167),0)</f>
        <v>0</v>
      </c>
      <c r="P168" s="176">
        <f>IF(M29="x",SUM(P162:P167),0)</f>
        <v>0</v>
      </c>
      <c r="Q168" s="176">
        <f>IF(N29="x",SUM(Q162:Q167),0)</f>
        <v>0</v>
      </c>
      <c r="R168" s="176">
        <f>IF(O29="x",SUM(R162:R167),0)</f>
        <v>0</v>
      </c>
      <c r="S168" s="94">
        <f>SUM(L168:R168)</f>
        <v>0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D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D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D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D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D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D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D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D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D00-000008000000}">
          <x14:formula1>
            <xm:f>#REF!</xm:f>
          </x14:formula1>
          <xm:sqref>C25</xm:sqref>
        </x14:dataValidation>
        <x14:dataValidation type="list" allowBlank="1" showErrorMessage="1" xr:uid="{00000000-0002-0000-0D00-000009000000}">
          <x14:formula1>
            <xm:f>#REF!</xm:f>
          </x14:formula1>
          <xm:sqref>I29:O29</xm:sqref>
        </x14:dataValidation>
        <x14:dataValidation type="list" allowBlank="1" showErrorMessage="1" xr:uid="{00000000-0002-0000-0D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D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/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60</v>
      </c>
      <c r="F3" s="40">
        <v>80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5</v>
      </c>
      <c r="C7" s="207" t="s">
        <v>48</v>
      </c>
      <c r="D7" s="207"/>
      <c r="E7" s="208" t="s">
        <v>145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/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>VLOOKUP(C13,LISTADOTABLEROSS,4,0)</f>
        <v>#REF!</v>
      </c>
      <c r="G13" s="1" t="e">
        <f t="shared" si="0"/>
        <v>#REF!</v>
      </c>
      <c r="H13" s="48">
        <f t="shared" ref="H13:H19" si="2">E13/32</f>
        <v>0</v>
      </c>
      <c r="J13" s="227"/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>VLOOKUP(C14,LISTADOTABLEROSS,4,0)</f>
        <v>#REF!</v>
      </c>
      <c r="G14" s="1" t="e">
        <f t="shared" si="0"/>
        <v>#REF!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>VLOOKUP(C15,LISTADOTABLEROSS,4,0)</f>
        <v>#REF!</v>
      </c>
      <c r="G15" s="1" t="e">
        <f t="shared" si="0"/>
        <v>#REF!</v>
      </c>
      <c r="H15" s="49">
        <f t="shared" si="2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>VLOOKUP(C16,LISTADOTABLEROSS,4,0)</f>
        <v>#REF!</v>
      </c>
      <c r="G16" s="1" t="e">
        <f t="shared" si="0"/>
        <v>#REF!</v>
      </c>
      <c r="H16" s="49">
        <f t="shared" si="2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>VLOOKUP(C17,LISTADOTABLEROSS,4,0)</f>
        <v>#REF!</v>
      </c>
      <c r="G17" s="1" t="e">
        <f t="shared" si="0"/>
        <v>#REF!</v>
      </c>
      <c r="H17" s="49">
        <f t="shared" si="2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>
        <v>9.5625</v>
      </c>
      <c r="G18" s="1">
        <f t="shared" si="0"/>
        <v>0</v>
      </c>
      <c r="H18" s="49">
        <f t="shared" si="2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>VLOOKUP(C19,LISTADOTABLEROSS,4,0)</f>
        <v>#REF!</v>
      </c>
      <c r="G19" s="1" t="e">
        <f t="shared" si="0"/>
        <v>#REF!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13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13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7.9861111111111105E-2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F'!$C$9</f>
        <v>Popplar 4/4</v>
      </c>
      <c r="J50" s="32" t="str">
        <f>'parte ng F'!$C$10</f>
        <v>Popplar 6/4</v>
      </c>
      <c r="Q50" s="32" t="str">
        <f>'parte ng F'!$C$11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F'!$C$12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F'!$C$13</f>
        <v>19 mm Maple/ Okume MDF</v>
      </c>
      <c r="J101" s="32" t="str">
        <f>'parte ng F'!$C$14</f>
        <v>16 mm Maple/ Okume MDF</v>
      </c>
      <c r="Q101" s="32" t="str">
        <f>'parte ng F'!$C$15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F'!$C$16</f>
        <v xml:space="preserve">Okume 12 mm </v>
      </c>
      <c r="J117" s="32" t="str">
        <f>'parte ng F'!$C$17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32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19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28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19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19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19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19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19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19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19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19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19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19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19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19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19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19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19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19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19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19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19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19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0">K33</f>
        <v>1</v>
      </c>
      <c r="D162" s="85" t="str">
        <f t="shared" si="20"/>
        <v>no</v>
      </c>
      <c r="E162" s="188">
        <f>L47</f>
        <v>10</v>
      </c>
      <c r="F162" s="188">
        <f>L47</f>
        <v>10</v>
      </c>
      <c r="G162" s="188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87</v>
      </c>
      <c r="C163" s="85">
        <f t="shared" si="20"/>
        <v>1</v>
      </c>
      <c r="D163" s="85" t="str">
        <f t="shared" si="20"/>
        <v>no</v>
      </c>
      <c r="E163" s="188"/>
      <c r="F163" s="188"/>
      <c r="G163" s="188"/>
      <c r="H163" s="151">
        <f t="shared" si="21"/>
        <v>0</v>
      </c>
      <c r="I163" s="166">
        <f t="shared" si="22"/>
        <v>0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89</v>
      </c>
      <c r="C164" s="85">
        <f t="shared" si="20"/>
        <v>1</v>
      </c>
      <c r="D164" s="85" t="str">
        <f t="shared" si="20"/>
        <v>si</v>
      </c>
      <c r="E164" s="188"/>
      <c r="F164" s="188"/>
      <c r="G164" s="188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91</v>
      </c>
      <c r="C165" s="85">
        <f t="shared" si="20"/>
        <v>0</v>
      </c>
      <c r="D165" s="85" t="str">
        <f t="shared" si="20"/>
        <v>si</v>
      </c>
      <c r="E165" s="188"/>
      <c r="F165" s="188"/>
      <c r="G165" s="188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93</v>
      </c>
      <c r="C166" s="85">
        <f t="shared" si="20"/>
        <v>0</v>
      </c>
      <c r="D166" s="85" t="str">
        <f t="shared" si="20"/>
        <v>si</v>
      </c>
      <c r="E166" s="188"/>
      <c r="F166" s="188"/>
      <c r="G166" s="188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95</v>
      </c>
      <c r="C167" s="85">
        <f t="shared" si="20"/>
        <v>1</v>
      </c>
      <c r="D167" s="85" t="str">
        <f t="shared" si="20"/>
        <v>si</v>
      </c>
      <c r="E167" s="188"/>
      <c r="F167" s="188"/>
      <c r="G167" s="188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2.5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24.159226190476168</v>
      </c>
      <c r="R168" s="176">
        <f>IF(O29="x",SUM(R162:R167),0)</f>
        <v>9.6636904761904674</v>
      </c>
      <c r="S168" s="94">
        <f>SUM(L168:R168)</f>
        <v>92.280895691609942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E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E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E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E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E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E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E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E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E00-000008000000}">
          <x14:formula1>
            <xm:f>#REF!</xm:f>
          </x14:formula1>
          <xm:sqref>C25</xm:sqref>
        </x14:dataValidation>
        <x14:dataValidation type="list" allowBlank="1" showErrorMessage="1" xr:uid="{00000000-0002-0000-0E00-000009000000}">
          <x14:formula1>
            <xm:f>#REF!</xm:f>
          </x14:formula1>
          <xm:sqref>I29:O29</xm:sqref>
        </x14:dataValidation>
        <x14:dataValidation type="list" allowBlank="1" showErrorMessage="1" xr:uid="{00000000-0002-0000-0E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E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81"/>
  <sheetViews>
    <sheetView zoomScale="80" workbookViewId="0">
      <selection activeCell="H41" sqref="H41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/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60</v>
      </c>
      <c r="F3" s="40">
        <v>80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5</v>
      </c>
      <c r="C7" s="207" t="s">
        <v>48</v>
      </c>
      <c r="D7" s="207"/>
      <c r="E7" s="208" t="s">
        <v>145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146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>VLOOKUP(C13,LISTADOTABLEROSS,4,0)</f>
        <v>#REF!</v>
      </c>
      <c r="G13" s="1" t="e">
        <f t="shared" si="0"/>
        <v>#REF!</v>
      </c>
      <c r="H13" s="48">
        <f t="shared" ref="H13:H19" si="2">E13/32</f>
        <v>0</v>
      </c>
      <c r="J13" s="227" t="s">
        <v>147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>
        <v>19.78125</v>
      </c>
      <c r="G14" s="1">
        <f t="shared" si="0"/>
        <v>0</v>
      </c>
      <c r="H14" s="49">
        <f t="shared" si="2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>VLOOKUP(C15,LISTADOTABLEROSS,4,0)</f>
        <v>#REF!</v>
      </c>
      <c r="G15" s="1" t="e">
        <f t="shared" si="0"/>
        <v>#REF!</v>
      </c>
      <c r="H15" s="49">
        <f t="shared" si="2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>VLOOKUP(C16,LISTADOTABLEROSS,4,0)</f>
        <v>#REF!</v>
      </c>
      <c r="G16" s="1" t="e">
        <f t="shared" si="0"/>
        <v>#REF!</v>
      </c>
      <c r="H16" s="49">
        <f t="shared" si="2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>VLOOKUP(C17,LISTADOTABLEROSS,4,0)</f>
        <v>#REF!</v>
      </c>
      <c r="G17" s="1" t="e">
        <f t="shared" si="0"/>
        <v>#REF!</v>
      </c>
      <c r="H17" s="49">
        <f t="shared" si="2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>VLOOKUP(C18,LISTADOTABLEROSS,4,0)</f>
        <v>#REF!</v>
      </c>
      <c r="G18" s="1" t="e">
        <f t="shared" si="0"/>
        <v>#REF!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>VLOOKUP(C19,LISTADOTABLEROSS,4,0)</f>
        <v>#REF!</v>
      </c>
      <c r="G19" s="1" t="e">
        <f t="shared" si="0"/>
        <v>#REF!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13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95</v>
      </c>
      <c r="K38" s="84">
        <v>0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7.9861111111111105E-2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 M'!$C$9</f>
        <v>Popplar 4/4</v>
      </c>
      <c r="J50" s="32" t="str">
        <f>'parte ng M'!$C$10</f>
        <v>Popplar 6/4</v>
      </c>
      <c r="Q50" s="32" t="str">
        <f>'parte ng M'!$C$11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 M'!$C$12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 M'!$C$13</f>
        <v>19 mm Maple/ Okume MDF</v>
      </c>
      <c r="J101" s="32" t="str">
        <f>'parte ng M'!$C$14</f>
        <v>16 mm Maple/ Okume MDF</v>
      </c>
      <c r="Q101" s="32" t="str">
        <f>'parte ng M'!$C$15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 M'!$C$16</f>
        <v xml:space="preserve">Okume 12 mm </v>
      </c>
      <c r="J117" s="32" t="str">
        <f>'parte ng M'!$C$17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>
        <v>125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26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19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33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19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19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19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19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19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19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19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19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19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19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19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19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19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19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19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19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19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19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19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19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0">K33</f>
        <v>1</v>
      </c>
      <c r="D162" s="85" t="str">
        <f t="shared" si="20"/>
        <v>no</v>
      </c>
      <c r="E162" s="188">
        <f>L47</f>
        <v>10</v>
      </c>
      <c r="F162" s="188">
        <f>L47</f>
        <v>10</v>
      </c>
      <c r="G162" s="188">
        <f>L47</f>
        <v>10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87</v>
      </c>
      <c r="C163" s="85">
        <f t="shared" si="20"/>
        <v>1</v>
      </c>
      <c r="D163" s="85" t="str">
        <f t="shared" si="20"/>
        <v>si</v>
      </c>
      <c r="E163" s="188"/>
      <c r="F163" s="188"/>
      <c r="G163" s="188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89</v>
      </c>
      <c r="C164" s="85">
        <f t="shared" si="20"/>
        <v>1</v>
      </c>
      <c r="D164" s="85" t="str">
        <f t="shared" si="20"/>
        <v>si</v>
      </c>
      <c r="E164" s="188"/>
      <c r="F164" s="188"/>
      <c r="G164" s="188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91</v>
      </c>
      <c r="C165" s="85">
        <f t="shared" si="20"/>
        <v>0</v>
      </c>
      <c r="D165" s="85" t="str">
        <f t="shared" si="20"/>
        <v>si</v>
      </c>
      <c r="E165" s="188"/>
      <c r="F165" s="188"/>
      <c r="G165" s="188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93</v>
      </c>
      <c r="C166" s="85">
        <f t="shared" si="20"/>
        <v>1</v>
      </c>
      <c r="D166" s="85" t="str">
        <f t="shared" si="20"/>
        <v>si</v>
      </c>
      <c r="E166" s="188"/>
      <c r="F166" s="188"/>
      <c r="G166" s="188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95</v>
      </c>
      <c r="C167" s="85">
        <f t="shared" si="20"/>
        <v>0</v>
      </c>
      <c r="D167" s="85" t="str">
        <f t="shared" si="20"/>
        <v>si</v>
      </c>
      <c r="E167" s="188"/>
      <c r="F167" s="188"/>
      <c r="G167" s="188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2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19.327380952380935</v>
      </c>
      <c r="S168" s="94">
        <f>SUM(L168:R168)</f>
        <v>129.41780045351467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F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F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F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F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F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F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F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F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F00-000008000000}">
          <x14:formula1>
            <xm:f>#REF!</xm:f>
          </x14:formula1>
          <xm:sqref>C25</xm:sqref>
        </x14:dataValidation>
        <x14:dataValidation type="list" allowBlank="1" showErrorMessage="1" xr:uid="{00000000-0002-0000-0F00-000009000000}">
          <x14:formula1>
            <xm:f>#REF!</xm:f>
          </x14:formula1>
          <xm:sqref>I29:O29</xm:sqref>
        </x14:dataValidation>
        <x14:dataValidation type="list" allowBlank="1" showErrorMessage="1" xr:uid="{00000000-0002-0000-0F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F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181"/>
  <sheetViews>
    <sheetView zoomScale="80" workbookViewId="0">
      <selection activeCell="H43" sqref="H43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>
        <v>1491.14702148325</v>
      </c>
      <c r="O2" s="1">
        <v>1863.9337768540602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140</v>
      </c>
      <c r="E3" s="8">
        <v>60</v>
      </c>
      <c r="F3" s="40">
        <v>101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v>355.6</v>
      </c>
      <c r="E4" s="10">
        <f>E3*2.54</f>
        <v>152.4</v>
      </c>
      <c r="F4" s="10">
        <f>F3*2.54</f>
        <v>256.54000000000002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5</v>
      </c>
      <c r="C7" s="207" t="s">
        <v>48</v>
      </c>
      <c r="D7" s="207"/>
      <c r="E7" s="208" t="s">
        <v>145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146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6.9444444444444448E-2</v>
      </c>
      <c r="E9" s="6">
        <f>D9/$M$5</f>
        <v>0.12626262626262627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147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>
        <v>5</v>
      </c>
      <c r="K17" s="79">
        <v>200</v>
      </c>
      <c r="L17" s="79">
        <v>200</v>
      </c>
      <c r="M17" s="79">
        <v>100</v>
      </c>
      <c r="N17" s="79">
        <v>20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>
        <v>5</v>
      </c>
      <c r="K18" s="79">
        <v>50</v>
      </c>
      <c r="L18" s="79">
        <v>10</v>
      </c>
      <c r="M18" s="79">
        <v>60</v>
      </c>
      <c r="N18" s="79">
        <v>10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/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0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0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1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0.11979166666666666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'parte ng M'!G42+'parte ng F'!G42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 t="e">
        <f>H42+'parte ng M'!I128+'parte ng F'!I128</f>
        <v>#REF!</v>
      </c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30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ng'!$C$9</f>
        <v>Popplar 4/4</v>
      </c>
      <c r="J50" s="32" t="str">
        <f>'item con partes ng'!$C$10</f>
        <v>Popplar 6/4</v>
      </c>
      <c r="Q50" s="32" t="str">
        <f>'item con partes ng'!$C$11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ng'!$C$12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ng'!$C$13</f>
        <v>19 mm Maple/ Okume MDF</v>
      </c>
      <c r="J101" s="32" t="str">
        <f>'item con partes ng'!$C$14</f>
        <v>16 mm Maple/ Okume MDF</v>
      </c>
      <c r="Q101" s="32" t="str">
        <f>'item con partes ng'!$C$15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ng'!$C$16</f>
        <v xml:space="preserve">Okume 12 mm </v>
      </c>
      <c r="J117" s="32" t="str">
        <f>'item con partes ng'!$C$17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/>
      <c r="C132" s="131"/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15</v>
      </c>
      <c r="F162" s="188">
        <f>L47</f>
        <v>15</v>
      </c>
      <c r="G162" s="188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0</v>
      </c>
      <c r="D163" s="85" t="str">
        <f t="shared" si="21"/>
        <v>si</v>
      </c>
      <c r="E163" s="188"/>
      <c r="F163" s="188"/>
      <c r="G163" s="188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0</v>
      </c>
      <c r="D164" s="85" t="str">
        <f t="shared" si="21"/>
        <v>si</v>
      </c>
      <c r="E164" s="188"/>
      <c r="F164" s="188"/>
      <c r="G164" s="188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91</v>
      </c>
      <c r="C165" s="85">
        <f t="shared" si="21"/>
        <v>1</v>
      </c>
      <c r="D165" s="85" t="str">
        <f t="shared" si="21"/>
        <v>si</v>
      </c>
      <c r="E165" s="188"/>
      <c r="F165" s="188"/>
      <c r="G165" s="188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93</v>
      </c>
      <c r="C166" s="85">
        <f t="shared" si="21"/>
        <v>1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10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0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10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10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10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10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10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10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1000-000008000000}">
          <x14:formula1>
            <xm:f>#REF!</xm:f>
          </x14:formula1>
          <xm:sqref>C25</xm:sqref>
        </x14:dataValidation>
        <x14:dataValidation type="list" allowBlank="1" showErrorMessage="1" xr:uid="{00000000-0002-0000-1000-000009000000}">
          <x14:formula1>
            <xm:f>#REF!</xm:f>
          </x14:formula1>
          <xm:sqref>I29:O29</xm:sqref>
        </x14:dataValidation>
        <x14:dataValidation type="list" allowBlank="1" showErrorMessage="1" xr:uid="{00000000-0002-0000-10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10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140</v>
      </c>
      <c r="E3" s="8">
        <v>60</v>
      </c>
      <c r="F3" s="40">
        <v>101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15</v>
      </c>
      <c r="C7" s="207" t="s">
        <v>48</v>
      </c>
      <c r="D7" s="207"/>
      <c r="E7" s="209" t="s">
        <v>148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131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6.9444444444444441E-3</v>
      </c>
      <c r="E10" s="6">
        <f>D10/$M$5</f>
        <v>1.2626262626262624E-2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149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8.7847222222222229E-2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C'!$C$9</f>
        <v>Popplar 4/4</v>
      </c>
      <c r="J50" s="32" t="str">
        <f>'mueble ng C'!$C$10</f>
        <v>Popplar 6/4</v>
      </c>
      <c r="Q50" s="32" t="str">
        <f>'mueble ng C'!$C$11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C'!$C$12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C'!$C$13</f>
        <v>19 mm Maple/ Okume MDF</v>
      </c>
      <c r="J101" s="32" t="str">
        <f>'mueble ng C'!$C$14</f>
        <v>16 mm Maple/ Okume MDF</v>
      </c>
      <c r="Q101" s="32" t="str">
        <f>'mueble ng C'!$C$15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>(((((L103*2)+(K103*2))*I103)*2.54)/100)</f>
        <v>0</v>
      </c>
      <c r="P103" s="116"/>
      <c r="Q103" s="116"/>
      <c r="R103" s="116"/>
      <c r="S103" s="119"/>
      <c r="T103" s="70">
        <f t="shared" ref="T103:T113" si="13">((R103*S103)/144)*P103</f>
        <v>0</v>
      </c>
      <c r="U103" s="85">
        <f t="shared" ref="U103:U113" si="14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>(((((L104*2)+(K104*2))*I104)*2.54)/100)</f>
        <v>0</v>
      </c>
      <c r="P104" s="35"/>
      <c r="Q104" s="35"/>
      <c r="R104" s="35"/>
      <c r="S104" s="68"/>
      <c r="T104" s="70">
        <f t="shared" si="13"/>
        <v>0</v>
      </c>
      <c r="U104" s="85">
        <f t="shared" si="14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>(((((L105*2)+(K105*2))*I105)*2.54)/100)</f>
        <v>0</v>
      </c>
      <c r="P105" s="35"/>
      <c r="Q105" s="35"/>
      <c r="R105" s="35"/>
      <c r="S105" s="68"/>
      <c r="T105" s="70">
        <f t="shared" si="13"/>
        <v>0</v>
      </c>
      <c r="U105" s="85">
        <f t="shared" si="14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v>0</v>
      </c>
      <c r="I106" s="91"/>
      <c r="J106" s="35"/>
      <c r="K106" s="35"/>
      <c r="L106" s="68"/>
      <c r="M106" s="70">
        <f t="shared" si="12"/>
        <v>0</v>
      </c>
      <c r="N106" s="85">
        <v>0</v>
      </c>
      <c r="P106" s="35"/>
      <c r="Q106" s="35"/>
      <c r="R106" s="35"/>
      <c r="S106" s="68"/>
      <c r="T106" s="70">
        <f t="shared" si="13"/>
        <v>0</v>
      </c>
      <c r="U106" s="85">
        <f t="shared" si="14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ref="G107:G113" si="15"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ref="N107:N113" si="16">(((((L107*2)+(K107*2))*I107)*2.54)/100)</f>
        <v>0</v>
      </c>
      <c r="P107" s="35"/>
      <c r="Q107" s="35"/>
      <c r="R107" s="35"/>
      <c r="S107" s="68"/>
      <c r="T107" s="70">
        <f t="shared" si="13"/>
        <v>0</v>
      </c>
      <c r="U107" s="85">
        <f t="shared" si="14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5"/>
        <v>0</v>
      </c>
      <c r="I108" s="91"/>
      <c r="J108" s="35"/>
      <c r="K108" s="35"/>
      <c r="L108" s="68"/>
      <c r="M108" s="70">
        <f t="shared" si="12"/>
        <v>0</v>
      </c>
      <c r="N108" s="85">
        <f t="shared" si="16"/>
        <v>0</v>
      </c>
      <c r="P108" s="35"/>
      <c r="Q108" s="35"/>
      <c r="R108" s="35"/>
      <c r="S108" s="68"/>
      <c r="T108" s="70">
        <f t="shared" si="13"/>
        <v>0</v>
      </c>
      <c r="U108" s="85">
        <f t="shared" si="14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5"/>
        <v>0</v>
      </c>
      <c r="I109" s="91"/>
      <c r="J109" s="35"/>
      <c r="K109" s="35"/>
      <c r="L109" s="68"/>
      <c r="M109" s="70">
        <f t="shared" si="12"/>
        <v>0</v>
      </c>
      <c r="N109" s="85">
        <f t="shared" si="16"/>
        <v>0</v>
      </c>
      <c r="P109" s="35"/>
      <c r="Q109" s="35"/>
      <c r="R109" s="35"/>
      <c r="S109" s="68"/>
      <c r="T109" s="70">
        <f t="shared" si="13"/>
        <v>0</v>
      </c>
      <c r="U109" s="85">
        <f t="shared" si="14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5"/>
        <v>0</v>
      </c>
      <c r="I110" s="91"/>
      <c r="J110" s="35"/>
      <c r="K110" s="35"/>
      <c r="L110" s="68"/>
      <c r="M110" s="70">
        <f t="shared" si="12"/>
        <v>0</v>
      </c>
      <c r="N110" s="85">
        <f t="shared" si="16"/>
        <v>0</v>
      </c>
      <c r="P110" s="35"/>
      <c r="Q110" s="35"/>
      <c r="R110" s="35"/>
      <c r="S110" s="68"/>
      <c r="T110" s="70">
        <f t="shared" si="13"/>
        <v>0</v>
      </c>
      <c r="U110" s="85">
        <f t="shared" si="14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5"/>
        <v>0</v>
      </c>
      <c r="I111" s="91"/>
      <c r="J111" s="35"/>
      <c r="K111" s="35"/>
      <c r="L111" s="68"/>
      <c r="M111" s="70">
        <f t="shared" si="12"/>
        <v>0</v>
      </c>
      <c r="N111" s="85">
        <f t="shared" si="16"/>
        <v>0</v>
      </c>
      <c r="P111" s="35"/>
      <c r="Q111" s="35"/>
      <c r="R111" s="35"/>
      <c r="S111" s="68"/>
      <c r="T111" s="70">
        <f t="shared" si="13"/>
        <v>0</v>
      </c>
      <c r="U111" s="85">
        <f t="shared" si="14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5"/>
        <v>0</v>
      </c>
      <c r="I112" s="91"/>
      <c r="J112" s="35"/>
      <c r="K112" s="35"/>
      <c r="L112" s="68"/>
      <c r="M112" s="70">
        <f t="shared" si="12"/>
        <v>0</v>
      </c>
      <c r="N112" s="85">
        <f t="shared" si="16"/>
        <v>0</v>
      </c>
      <c r="P112" s="35"/>
      <c r="Q112" s="35"/>
      <c r="R112" s="35"/>
      <c r="S112" s="68"/>
      <c r="T112" s="70">
        <f t="shared" si="13"/>
        <v>0</v>
      </c>
      <c r="U112" s="85">
        <f t="shared" si="14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5"/>
        <v>0</v>
      </c>
      <c r="I113" s="92"/>
      <c r="J113" s="36"/>
      <c r="K113" s="36"/>
      <c r="L113" s="71"/>
      <c r="M113" s="70">
        <f t="shared" si="12"/>
        <v>0</v>
      </c>
      <c r="N113" s="85">
        <f t="shared" si="16"/>
        <v>0</v>
      </c>
      <c r="P113" s="36"/>
      <c r="Q113" s="36"/>
      <c r="R113" s="36"/>
      <c r="S113" s="71"/>
      <c r="T113" s="70">
        <f t="shared" si="13"/>
        <v>0</v>
      </c>
      <c r="U113" s="85">
        <f t="shared" si="14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C'!$C$16</f>
        <v xml:space="preserve">Okume 12 mm </v>
      </c>
      <c r="J117" s="32" t="str">
        <f>'mueble ng C'!$C$17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34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35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36</v>
      </c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21</v>
      </c>
      <c r="F162" s="188">
        <f>L47</f>
        <v>21</v>
      </c>
      <c r="G162" s="188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si</v>
      </c>
      <c r="E163" s="188"/>
      <c r="F163" s="188"/>
      <c r="G163" s="188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0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11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11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11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11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11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11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11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11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1100-000008000000}">
          <x14:formula1>
            <xm:f>#REF!</xm:f>
          </x14:formula1>
          <xm:sqref>C25</xm:sqref>
        </x14:dataValidation>
        <x14:dataValidation type="list" allowBlank="1" showErrorMessage="1" xr:uid="{00000000-0002-0000-1100-000009000000}">
          <x14:formula1>
            <xm:f>#REF!</xm:f>
          </x14:formula1>
          <xm:sqref>I29:O29</xm:sqref>
        </x14:dataValidation>
        <x14:dataValidation type="list" allowBlank="1" showErrorMessage="1" xr:uid="{00000000-0002-0000-11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11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1"/>
  <sheetViews>
    <sheetView zoomScale="80" workbookViewId="0">
      <selection activeCell="L128" sqref="L128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/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100</v>
      </c>
      <c r="E3" s="8">
        <v>60</v>
      </c>
      <c r="F3" s="40">
        <v>80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254</v>
      </c>
      <c r="E4" s="10">
        <f>E3*2.54</f>
        <v>152.4</v>
      </c>
      <c r="F4" s="10">
        <f>F3*2.54</f>
        <v>203.2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5</v>
      </c>
      <c r="C7" s="207" t="s">
        <v>48</v>
      </c>
      <c r="D7" s="207"/>
      <c r="E7" s="208" t="s">
        <v>49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00"/>
      <c r="K8" s="200"/>
      <c r="L8" s="200"/>
      <c r="M8" s="200"/>
      <c r="N8" s="200"/>
      <c r="O8" s="200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00"/>
      <c r="K9" s="200"/>
      <c r="L9" s="200"/>
      <c r="M9" s="200"/>
      <c r="N9" s="200"/>
      <c r="O9" s="200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00"/>
      <c r="K10" s="200"/>
      <c r="L10" s="200"/>
      <c r="M10" s="200"/>
      <c r="N10" s="200"/>
      <c r="O10" s="200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00"/>
      <c r="K11" s="200"/>
      <c r="L11" s="200"/>
      <c r="M11" s="200"/>
      <c r="N11" s="200"/>
      <c r="O11" s="200"/>
      <c r="Q11" s="102" t="str">
        <f>$C$9</f>
        <v>Popplar 4/4</v>
      </c>
      <c r="R11" s="103">
        <f>$B$7*E9</f>
        <v>0.31565656565656569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>VLOOKUP(C13,LISTADOTABLEROSS,4,0)</f>
        <v>#REF!</v>
      </c>
      <c r="G13" s="1" t="e">
        <f t="shared" si="0"/>
        <v>#REF!</v>
      </c>
      <c r="H13" s="48">
        <f t="shared" ref="H13:H19" si="2">E13/32</f>
        <v>0</v>
      </c>
      <c r="J13" s="202"/>
      <c r="K13" s="202"/>
      <c r="L13" s="202"/>
      <c r="M13" s="202"/>
      <c r="N13" s="202"/>
      <c r="O13" s="202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>VLOOKUP(C14,LISTADOTABLEROSS,4,0)</f>
        <v>#REF!</v>
      </c>
      <c r="G14" s="1" t="e">
        <f t="shared" si="0"/>
        <v>#REF!</v>
      </c>
      <c r="H14" s="49">
        <f t="shared" si="2"/>
        <v>0</v>
      </c>
      <c r="J14" s="202"/>
      <c r="K14" s="202"/>
      <c r="L14" s="202"/>
      <c r="M14" s="202"/>
      <c r="N14" s="202"/>
      <c r="O14" s="20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>VLOOKUP(C15,LISTADOTABLEROSS,4,0)</f>
        <v>#REF!</v>
      </c>
      <c r="G15" s="1" t="e">
        <f t="shared" si="0"/>
        <v>#REF!</v>
      </c>
      <c r="H15" s="49">
        <f t="shared" si="2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>
        <v>13.125</v>
      </c>
      <c r="G16" s="1">
        <f t="shared" si="0"/>
        <v>0</v>
      </c>
      <c r="H16" s="49">
        <f t="shared" si="2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>VLOOKUP(C17,LISTADOTABLEROSS,4,0)</f>
        <v>#REF!</v>
      </c>
      <c r="G17" s="1" t="e">
        <f t="shared" si="0"/>
        <v>#REF!</v>
      </c>
      <c r="H17" s="49">
        <f t="shared" si="2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>VLOOKUP(C18,LISTADOTABLEROSS,4,0)</f>
        <v>#REF!</v>
      </c>
      <c r="G18" s="1" t="e">
        <f t="shared" si="0"/>
        <v>#REF!</v>
      </c>
      <c r="H18" s="49">
        <f t="shared" si="2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3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>VLOOKUP(C19,LISTADOTABLEROSS,4,0)</f>
        <v>#REF!</v>
      </c>
      <c r="G19" s="1" t="e">
        <f t="shared" si="0"/>
        <v>#REF!</v>
      </c>
      <c r="H19" s="51">
        <f t="shared" si="2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3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3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3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3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3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3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8.4328000000000003</v>
      </c>
      <c r="F37" s="57">
        <v>5.5</v>
      </c>
      <c r="G37" s="58">
        <f t="shared" si="0"/>
        <v>46.380400000000002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22.148800000000001</v>
      </c>
      <c r="F38" s="1">
        <v>3.5</v>
      </c>
      <c r="G38" s="60">
        <f t="shared" si="0"/>
        <v>77.520800000000008</v>
      </c>
      <c r="H38" s="6"/>
      <c r="J38" s="83" t="s">
        <v>95</v>
      </c>
      <c r="K38" s="84">
        <v>0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42.164000000000001</v>
      </c>
      <c r="F39" s="1">
        <v>2</v>
      </c>
      <c r="G39" s="60">
        <f t="shared" si="0"/>
        <v>84.328000000000003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7.9861111111111105E-2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 t="e">
        <f>G46-K128</f>
        <v>#REF!</v>
      </c>
      <c r="J46" s="195"/>
      <c r="K46" s="195"/>
      <c r="L46" s="197"/>
      <c r="M46" s="6"/>
    </row>
    <row r="47" spans="2:14" x14ac:dyDescent="0.2">
      <c r="E47" s="199"/>
      <c r="F47" s="199"/>
      <c r="G47" s="6"/>
      <c r="H47" t="e">
        <f>(H46/1.1)-G39-G40</f>
        <v>#REF!</v>
      </c>
      <c r="J47" s="65">
        <f>B65+B85+I65+P65</f>
        <v>10</v>
      </c>
      <c r="K47" s="65">
        <f>B98+B114+B126+I98+I114+I126+P114</f>
        <v>0</v>
      </c>
      <c r="L47" s="65">
        <f>J47+K47</f>
        <v>10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ng'!$C$9</f>
        <v>Popplar 4/4</v>
      </c>
      <c r="J50" s="32" t="str">
        <f>'parte ng'!$C$10</f>
        <v>Popplar 6/4</v>
      </c>
      <c r="Q50" s="32" t="str">
        <f>'parte ng'!$C$11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4">((D52*E52*F52)/144)*B52</f>
        <v>3.4722222222222224E-2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5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6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4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5"/>
        <v>0</v>
      </c>
      <c r="P53" s="35"/>
      <c r="Q53" s="35"/>
      <c r="R53" s="35"/>
      <c r="S53" s="35"/>
      <c r="T53" s="35"/>
      <c r="U53" s="113">
        <f t="shared" si="6"/>
        <v>0</v>
      </c>
    </row>
    <row r="54" spans="1:24" x14ac:dyDescent="0.2">
      <c r="B54" s="35"/>
      <c r="C54" s="35"/>
      <c r="D54" s="35"/>
      <c r="E54" s="35"/>
      <c r="F54" s="68"/>
      <c r="G54" s="70">
        <f t="shared" si="4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5"/>
        <v>0</v>
      </c>
      <c r="P54" s="35"/>
      <c r="Q54" s="35"/>
      <c r="R54" s="35"/>
      <c r="S54" s="35"/>
      <c r="T54" s="35"/>
      <c r="U54" s="113">
        <f t="shared" si="6"/>
        <v>0</v>
      </c>
    </row>
    <row r="55" spans="1:24" x14ac:dyDescent="0.2">
      <c r="B55" s="35"/>
      <c r="C55" s="35"/>
      <c r="D55" s="35"/>
      <c r="E55" s="35"/>
      <c r="F55" s="68"/>
      <c r="G55" s="70">
        <f t="shared" si="4"/>
        <v>0</v>
      </c>
      <c r="I55" s="91"/>
      <c r="J55" s="35"/>
      <c r="K55" s="35"/>
      <c r="L55" s="35"/>
      <c r="M55" s="68"/>
      <c r="N55" s="70">
        <f t="shared" si="5"/>
        <v>0</v>
      </c>
      <c r="P55" s="35"/>
      <c r="Q55" s="35"/>
      <c r="R55" s="35"/>
      <c r="S55" s="35"/>
      <c r="T55" s="35"/>
      <c r="U55" s="113">
        <f t="shared" si="6"/>
        <v>0</v>
      </c>
    </row>
    <row r="56" spans="1:24" x14ac:dyDescent="0.2">
      <c r="B56" s="35"/>
      <c r="C56" s="35"/>
      <c r="D56" s="35"/>
      <c r="E56" s="35"/>
      <c r="F56" s="68"/>
      <c r="G56" s="70">
        <f t="shared" si="4"/>
        <v>0</v>
      </c>
      <c r="I56" s="91"/>
      <c r="J56" s="35"/>
      <c r="K56" s="35"/>
      <c r="L56" s="35"/>
      <c r="M56" s="68"/>
      <c r="N56" s="70">
        <f t="shared" si="5"/>
        <v>0</v>
      </c>
      <c r="P56" s="35"/>
      <c r="Q56" s="35"/>
      <c r="R56" s="35"/>
      <c r="S56" s="35"/>
      <c r="T56" s="35"/>
      <c r="U56" s="113">
        <f t="shared" si="6"/>
        <v>0</v>
      </c>
    </row>
    <row r="57" spans="1:24" x14ac:dyDescent="0.2">
      <c r="B57" s="35"/>
      <c r="C57" s="35"/>
      <c r="D57" s="35"/>
      <c r="E57" s="35"/>
      <c r="F57" s="68"/>
      <c r="G57" s="70">
        <f t="shared" si="4"/>
        <v>0</v>
      </c>
      <c r="I57" s="91"/>
      <c r="J57" s="35"/>
      <c r="K57" s="35"/>
      <c r="L57" s="35"/>
      <c r="M57" s="68"/>
      <c r="N57" s="70">
        <f t="shared" si="5"/>
        <v>0</v>
      </c>
      <c r="P57" s="35"/>
      <c r="Q57" s="35"/>
      <c r="R57" s="35"/>
      <c r="S57" s="35"/>
      <c r="T57" s="35"/>
      <c r="U57" s="113">
        <f t="shared" si="6"/>
        <v>0</v>
      </c>
    </row>
    <row r="58" spans="1:24" x14ac:dyDescent="0.2">
      <c r="B58" s="35"/>
      <c r="C58" s="35"/>
      <c r="D58" s="35"/>
      <c r="E58" s="35"/>
      <c r="F58" s="68"/>
      <c r="G58" s="70">
        <f t="shared" si="4"/>
        <v>0</v>
      </c>
      <c r="I58" s="91"/>
      <c r="J58" s="35"/>
      <c r="K58" s="35"/>
      <c r="L58" s="35"/>
      <c r="M58" s="68"/>
      <c r="N58" s="70">
        <f t="shared" si="5"/>
        <v>0</v>
      </c>
      <c r="P58" s="35"/>
      <c r="Q58" s="35"/>
      <c r="R58" s="35"/>
      <c r="S58" s="35"/>
      <c r="T58" s="35"/>
      <c r="U58" s="113">
        <f t="shared" si="6"/>
        <v>0</v>
      </c>
    </row>
    <row r="59" spans="1:24" x14ac:dyDescent="0.2">
      <c r="B59" s="35"/>
      <c r="C59" s="35"/>
      <c r="D59" s="35"/>
      <c r="E59" s="35"/>
      <c r="F59" s="68"/>
      <c r="G59" s="70">
        <f t="shared" si="4"/>
        <v>0</v>
      </c>
      <c r="I59" s="91"/>
      <c r="J59" s="35"/>
      <c r="K59" s="35"/>
      <c r="L59" s="35"/>
      <c r="M59" s="68"/>
      <c r="N59" s="70">
        <f t="shared" si="5"/>
        <v>0</v>
      </c>
      <c r="P59" s="35"/>
      <c r="Q59" s="35"/>
      <c r="R59" s="35"/>
      <c r="S59" s="35"/>
      <c r="T59" s="35"/>
      <c r="U59" s="113">
        <f t="shared" si="6"/>
        <v>0</v>
      </c>
    </row>
    <row r="60" spans="1:24" x14ac:dyDescent="0.2">
      <c r="B60" s="35"/>
      <c r="C60" s="35"/>
      <c r="D60" s="35"/>
      <c r="E60" s="35"/>
      <c r="F60" s="68"/>
      <c r="G60" s="70">
        <f t="shared" si="4"/>
        <v>0</v>
      </c>
      <c r="I60" s="91"/>
      <c r="J60" s="35"/>
      <c r="K60" s="35"/>
      <c r="L60" s="35"/>
      <c r="M60" s="68"/>
      <c r="N60" s="70">
        <f t="shared" si="5"/>
        <v>0</v>
      </c>
      <c r="P60" s="35"/>
      <c r="Q60" s="35"/>
      <c r="R60" s="35"/>
      <c r="S60" s="35"/>
      <c r="T60" s="35"/>
      <c r="U60" s="113">
        <f t="shared" si="6"/>
        <v>0</v>
      </c>
    </row>
    <row r="61" spans="1:24" x14ac:dyDescent="0.2">
      <c r="B61" s="35"/>
      <c r="C61" s="35"/>
      <c r="D61" s="35"/>
      <c r="E61" s="35"/>
      <c r="F61" s="68"/>
      <c r="G61" s="70">
        <f t="shared" si="4"/>
        <v>0</v>
      </c>
      <c r="I61" s="91"/>
      <c r="J61" s="35"/>
      <c r="K61" s="35"/>
      <c r="L61" s="35"/>
      <c r="M61" s="68"/>
      <c r="N61" s="70">
        <f t="shared" si="5"/>
        <v>0</v>
      </c>
      <c r="P61" s="35"/>
      <c r="Q61" s="35"/>
      <c r="R61" s="35"/>
      <c r="S61" s="35"/>
      <c r="T61" s="35"/>
      <c r="U61" s="113">
        <f t="shared" si="6"/>
        <v>0</v>
      </c>
    </row>
    <row r="62" spans="1:24" x14ac:dyDescent="0.2">
      <c r="B62" s="35"/>
      <c r="C62" s="35"/>
      <c r="D62" s="35"/>
      <c r="E62" s="35"/>
      <c r="F62" s="68"/>
      <c r="G62" s="70">
        <f t="shared" si="4"/>
        <v>0</v>
      </c>
      <c r="I62" s="91"/>
      <c r="J62" s="35"/>
      <c r="K62" s="35"/>
      <c r="L62" s="35"/>
      <c r="M62" s="68"/>
      <c r="N62" s="70">
        <f t="shared" si="5"/>
        <v>0</v>
      </c>
      <c r="P62" s="35"/>
      <c r="Q62" s="35"/>
      <c r="R62" s="35"/>
      <c r="S62" s="35"/>
      <c r="T62" s="35"/>
      <c r="U62" s="113">
        <f t="shared" si="6"/>
        <v>0</v>
      </c>
    </row>
    <row r="63" spans="1:24" x14ac:dyDescent="0.2">
      <c r="B63" s="35"/>
      <c r="C63" s="35"/>
      <c r="D63" s="35"/>
      <c r="E63" s="35"/>
      <c r="F63" s="68"/>
      <c r="G63" s="70">
        <f t="shared" si="4"/>
        <v>0</v>
      </c>
      <c r="I63" s="91"/>
      <c r="J63" s="35"/>
      <c r="K63" s="35"/>
      <c r="L63" s="35"/>
      <c r="M63" s="68"/>
      <c r="N63" s="70">
        <f t="shared" si="5"/>
        <v>0</v>
      </c>
      <c r="P63" s="35"/>
      <c r="Q63" s="35"/>
      <c r="R63" s="35"/>
      <c r="S63" s="35"/>
      <c r="T63" s="35"/>
      <c r="U63" s="113">
        <f t="shared" si="6"/>
        <v>0</v>
      </c>
    </row>
    <row r="64" spans="1:24" x14ac:dyDescent="0.2">
      <c r="B64" s="36"/>
      <c r="C64" s="36"/>
      <c r="D64" s="36"/>
      <c r="E64" s="36"/>
      <c r="F64" s="71"/>
      <c r="G64" s="70">
        <f t="shared" si="4"/>
        <v>0</v>
      </c>
      <c r="I64" s="92"/>
      <c r="J64" s="36"/>
      <c r="K64" s="36"/>
      <c r="L64" s="36"/>
      <c r="M64" s="71"/>
      <c r="N64" s="70">
        <f t="shared" si="5"/>
        <v>0</v>
      </c>
      <c r="P64" s="36"/>
      <c r="Q64" s="36"/>
      <c r="R64" s="36"/>
      <c r="S64" s="36"/>
      <c r="T64" s="36"/>
      <c r="U64" s="113">
        <f t="shared" si="6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ng'!$C$12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7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7"/>
        <v>0</v>
      </c>
    </row>
    <row r="72" spans="2:21" x14ac:dyDescent="0.2">
      <c r="B72" s="35"/>
      <c r="C72" s="35"/>
      <c r="D72" s="35"/>
      <c r="E72" s="35"/>
      <c r="F72" s="68"/>
      <c r="G72" s="69">
        <f t="shared" si="7"/>
        <v>0</v>
      </c>
    </row>
    <row r="73" spans="2:21" x14ac:dyDescent="0.2">
      <c r="B73" s="35"/>
      <c r="C73" s="35"/>
      <c r="D73" s="35"/>
      <c r="E73" s="35"/>
      <c r="F73" s="68"/>
      <c r="G73" s="69">
        <f t="shared" si="7"/>
        <v>0</v>
      </c>
    </row>
    <row r="74" spans="2:21" x14ac:dyDescent="0.2">
      <c r="B74" s="35"/>
      <c r="C74" s="35"/>
      <c r="D74" s="35"/>
      <c r="E74" s="35"/>
      <c r="F74" s="68"/>
      <c r="G74" s="69">
        <f t="shared" si="7"/>
        <v>0</v>
      </c>
    </row>
    <row r="75" spans="2:21" x14ac:dyDescent="0.2">
      <c r="B75" s="35"/>
      <c r="C75" s="35"/>
      <c r="D75" s="35"/>
      <c r="E75" s="35"/>
      <c r="F75" s="68"/>
      <c r="G75" s="69">
        <f t="shared" si="7"/>
        <v>0</v>
      </c>
    </row>
    <row r="76" spans="2:21" x14ac:dyDescent="0.2">
      <c r="B76" s="35"/>
      <c r="C76" s="35"/>
      <c r="D76" s="35"/>
      <c r="E76" s="35"/>
      <c r="F76" s="68"/>
      <c r="G76" s="69">
        <f t="shared" si="7"/>
        <v>0</v>
      </c>
    </row>
    <row r="77" spans="2:21" x14ac:dyDescent="0.2">
      <c r="B77" s="35"/>
      <c r="C77" s="35"/>
      <c r="D77" s="35"/>
      <c r="E77" s="35"/>
      <c r="F77" s="68"/>
      <c r="G77" s="69">
        <f t="shared" si="7"/>
        <v>0</v>
      </c>
    </row>
    <row r="78" spans="2:21" x14ac:dyDescent="0.2">
      <c r="B78" s="35"/>
      <c r="C78" s="35"/>
      <c r="D78" s="35"/>
      <c r="E78" s="35"/>
      <c r="F78" s="68"/>
      <c r="G78" s="69">
        <f t="shared" si="7"/>
        <v>0</v>
      </c>
    </row>
    <row r="79" spans="2:21" x14ac:dyDescent="0.2">
      <c r="B79" s="35"/>
      <c r="C79" s="35"/>
      <c r="D79" s="35"/>
      <c r="E79" s="35"/>
      <c r="F79" s="68"/>
      <c r="G79" s="69">
        <f t="shared" si="7"/>
        <v>0</v>
      </c>
    </row>
    <row r="80" spans="2:21" x14ac:dyDescent="0.2">
      <c r="B80" s="35"/>
      <c r="C80" s="35"/>
      <c r="D80" s="35"/>
      <c r="E80" s="35"/>
      <c r="F80" s="68"/>
      <c r="G80" s="69">
        <f t="shared" si="7"/>
        <v>0</v>
      </c>
    </row>
    <row r="81" spans="1:24" x14ac:dyDescent="0.2">
      <c r="B81" s="35"/>
      <c r="C81" s="35"/>
      <c r="D81" s="35"/>
      <c r="E81" s="35"/>
      <c r="F81" s="68"/>
      <c r="G81" s="69">
        <f t="shared" si="7"/>
        <v>0</v>
      </c>
    </row>
    <row r="82" spans="1:24" x14ac:dyDescent="0.2">
      <c r="B82" s="35"/>
      <c r="C82" s="35"/>
      <c r="D82" s="35"/>
      <c r="E82" s="35"/>
      <c r="F82" s="68"/>
      <c r="G82" s="69">
        <f t="shared" si="7"/>
        <v>0</v>
      </c>
    </row>
    <row r="83" spans="1:24" x14ac:dyDescent="0.2">
      <c r="B83" s="35"/>
      <c r="C83" s="35"/>
      <c r="D83" s="35"/>
      <c r="E83" s="35"/>
      <c r="F83" s="68"/>
      <c r="G83" s="69">
        <f t="shared" si="7"/>
        <v>0</v>
      </c>
    </row>
    <row r="84" spans="1:24" x14ac:dyDescent="0.2">
      <c r="B84" s="36"/>
      <c r="C84" s="36"/>
      <c r="D84" s="36"/>
      <c r="E84" s="36"/>
      <c r="F84" s="71"/>
      <c r="G84" s="69">
        <f t="shared" si="7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8">((D91*E91)/144)*B91</f>
        <v>0</v>
      </c>
      <c r="I91" s="91"/>
      <c r="J91" s="35"/>
      <c r="K91" s="35"/>
      <c r="L91" s="68"/>
      <c r="M91" s="70">
        <f t="shared" ref="M91:M97" si="9">((K91*L91)/144)*I91</f>
        <v>0</v>
      </c>
    </row>
    <row r="92" spans="1:24" x14ac:dyDescent="0.2">
      <c r="B92" s="35"/>
      <c r="C92" s="35"/>
      <c r="D92" s="35"/>
      <c r="E92" s="68"/>
      <c r="F92" s="70">
        <f t="shared" si="8"/>
        <v>0</v>
      </c>
      <c r="I92" s="91"/>
      <c r="J92" s="35"/>
      <c r="K92" s="35"/>
      <c r="L92" s="68"/>
      <c r="M92" s="70">
        <f t="shared" si="9"/>
        <v>0</v>
      </c>
    </row>
    <row r="93" spans="1:24" x14ac:dyDescent="0.2">
      <c r="B93" s="35"/>
      <c r="C93" s="35"/>
      <c r="D93" s="35"/>
      <c r="E93" s="68"/>
      <c r="F93" s="70">
        <f t="shared" si="8"/>
        <v>0</v>
      </c>
      <c r="I93" s="91"/>
      <c r="J93" s="35"/>
      <c r="K93" s="35"/>
      <c r="L93" s="68"/>
      <c r="M93" s="70">
        <f t="shared" si="9"/>
        <v>0</v>
      </c>
    </row>
    <row r="94" spans="1:24" x14ac:dyDescent="0.2">
      <c r="B94" s="35"/>
      <c r="C94" s="35"/>
      <c r="D94" s="35"/>
      <c r="E94" s="68"/>
      <c r="F94" s="70">
        <f t="shared" si="8"/>
        <v>0</v>
      </c>
      <c r="I94" s="91"/>
      <c r="J94" s="35"/>
      <c r="K94" s="35"/>
      <c r="L94" s="68"/>
      <c r="M94" s="70">
        <f t="shared" si="9"/>
        <v>0</v>
      </c>
    </row>
    <row r="95" spans="1:24" x14ac:dyDescent="0.2">
      <c r="B95" s="35"/>
      <c r="C95" s="35"/>
      <c r="D95" s="35"/>
      <c r="E95" s="68"/>
      <c r="F95" s="70">
        <f t="shared" si="8"/>
        <v>0</v>
      </c>
      <c r="I95" s="91"/>
      <c r="J95" s="35"/>
      <c r="K95" s="35"/>
      <c r="L95" s="68"/>
      <c r="M95" s="70">
        <f t="shared" si="9"/>
        <v>0</v>
      </c>
    </row>
    <row r="96" spans="1:24" x14ac:dyDescent="0.2">
      <c r="B96" s="35"/>
      <c r="C96" s="35"/>
      <c r="D96" s="35"/>
      <c r="E96" s="68"/>
      <c r="F96" s="70">
        <f t="shared" si="8"/>
        <v>0</v>
      </c>
      <c r="I96" s="91"/>
      <c r="J96" s="35"/>
      <c r="K96" s="35"/>
      <c r="L96" s="68"/>
      <c r="M96" s="70">
        <f t="shared" si="9"/>
        <v>0</v>
      </c>
    </row>
    <row r="97" spans="2:21" x14ac:dyDescent="0.2">
      <c r="B97" s="36"/>
      <c r="C97" s="36"/>
      <c r="D97" s="36"/>
      <c r="E97" s="120"/>
      <c r="F97" s="70">
        <f t="shared" si="8"/>
        <v>0</v>
      </c>
      <c r="I97" s="92"/>
      <c r="J97" s="36"/>
      <c r="K97" s="36"/>
      <c r="L97" s="71"/>
      <c r="M97" s="70">
        <f t="shared" si="9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ng'!$C$13</f>
        <v>19 mm Maple/ Okume MDF</v>
      </c>
      <c r="J101" s="32" t="str">
        <f>'parte ng'!$C$14</f>
        <v>16 mm Maple/ Okume MDF</v>
      </c>
      <c r="Q101" s="32" t="str">
        <f>'parte ng'!$C$15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0">((D103*E103)/144)*B103</f>
        <v>0</v>
      </c>
      <c r="G103" s="85">
        <f t="shared" ref="G103:G113" si="11"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0"/>
        <v>0</v>
      </c>
      <c r="G104" s="85">
        <f t="shared" si="11"/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0"/>
        <v>0</v>
      </c>
      <c r="G105" s="85">
        <f t="shared" si="11"/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0"/>
        <v>0</v>
      </c>
      <c r="G106" s="85">
        <f t="shared" si="11"/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0"/>
        <v>0</v>
      </c>
      <c r="G107" s="85">
        <f t="shared" si="11"/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0"/>
        <v>0</v>
      </c>
      <c r="G108" s="85">
        <f t="shared" si="11"/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0"/>
        <v>0</v>
      </c>
      <c r="G109" s="85">
        <f t="shared" si="11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0"/>
        <v>0</v>
      </c>
      <c r="G110" s="85">
        <f t="shared" si="11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0"/>
        <v>0</v>
      </c>
      <c r="G111" s="85">
        <f t="shared" si="11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0"/>
        <v>0</v>
      </c>
      <c r="G112" s="85">
        <f t="shared" si="11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0"/>
        <v>0</v>
      </c>
      <c r="G113" s="85">
        <f t="shared" si="11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ng'!$C$16</f>
        <v xml:space="preserve">Okume 12 mm </v>
      </c>
      <c r="J117" s="32" t="str">
        <f>'parte ng'!$C$17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K128" s="6">
        <v>125</v>
      </c>
    </row>
    <row r="129" spans="1:24" x14ac:dyDescent="0.2">
      <c r="E129" t="e">
        <f>E132+E133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26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19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28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19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19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19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19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19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19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19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19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19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19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19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19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19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19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19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19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19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19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19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19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0">K33</f>
        <v>1</v>
      </c>
      <c r="D162" s="85" t="str">
        <f t="shared" si="20"/>
        <v>si</v>
      </c>
      <c r="E162" s="188">
        <f>L47</f>
        <v>10</v>
      </c>
      <c r="F162" s="188">
        <f>L47</f>
        <v>10</v>
      </c>
      <c r="G162" s="188">
        <f>L47</f>
        <v>10</v>
      </c>
      <c r="H162" s="151">
        <f t="shared" ref="H162:H167" si="21">IF(D162="si",C162*H170,0)</f>
        <v>0.5</v>
      </c>
      <c r="I162" s="166">
        <f t="shared" ref="I162:I167" si="22">IF(D162="si",C162*I170,0)</f>
        <v>0.5</v>
      </c>
      <c r="J162" s="166">
        <f t="shared" ref="J162:J167" si="23">C162*J170</f>
        <v>0.5</v>
      </c>
      <c r="K162" s="167">
        <f t="shared" ref="K162:K167" si="24">C162*K170</f>
        <v>0</v>
      </c>
      <c r="O162" s="174">
        <f t="shared" ref="O162:O167" si="25">H162*$O$160</f>
        <v>6.1599702380952497</v>
      </c>
      <c r="P162" s="174">
        <f t="shared" ref="P162:P167" si="26">I162*$P$160</f>
        <v>9.9925595238095006</v>
      </c>
      <c r="Q162" s="174">
        <f t="shared" ref="Q162:Q167" si="27">J162*$Q$160</f>
        <v>4.8318452380952337</v>
      </c>
      <c r="R162" s="174">
        <f t="shared" ref="R162:R167" si="28">K162*$R$160</f>
        <v>0</v>
      </c>
    </row>
    <row r="163" spans="2:19" hidden="1" x14ac:dyDescent="0.2">
      <c r="B163" s="139" t="s">
        <v>87</v>
      </c>
      <c r="C163" s="85">
        <f t="shared" si="20"/>
        <v>1</v>
      </c>
      <c r="D163" s="85" t="str">
        <f t="shared" si="20"/>
        <v>si</v>
      </c>
      <c r="E163" s="188"/>
      <c r="F163" s="188"/>
      <c r="G163" s="188"/>
      <c r="H163" s="151">
        <f t="shared" si="21"/>
        <v>1</v>
      </c>
      <c r="I163" s="166">
        <f t="shared" si="22"/>
        <v>1</v>
      </c>
      <c r="J163" s="166">
        <f t="shared" si="23"/>
        <v>1</v>
      </c>
      <c r="K163" s="167">
        <f t="shared" si="24"/>
        <v>0</v>
      </c>
      <c r="L163" s="168"/>
      <c r="M163" s="175"/>
      <c r="N163" s="175"/>
      <c r="O163" s="174">
        <f t="shared" si="25"/>
        <v>12.319940476190499</v>
      </c>
      <c r="P163" s="174">
        <f t="shared" si="26"/>
        <v>19.985119047619001</v>
      </c>
      <c r="Q163" s="174">
        <f t="shared" si="27"/>
        <v>9.6636904761904674</v>
      </c>
      <c r="R163" s="174">
        <f t="shared" si="28"/>
        <v>0</v>
      </c>
    </row>
    <row r="164" spans="2:19" hidden="1" x14ac:dyDescent="0.2">
      <c r="B164" s="139" t="s">
        <v>89</v>
      </c>
      <c r="C164" s="85">
        <f t="shared" si="20"/>
        <v>1</v>
      </c>
      <c r="D164" s="85" t="str">
        <f t="shared" si="20"/>
        <v>si</v>
      </c>
      <c r="E164" s="188"/>
      <c r="F164" s="188"/>
      <c r="G164" s="188"/>
      <c r="H164" s="151">
        <f t="shared" si="21"/>
        <v>1</v>
      </c>
      <c r="I164" s="166">
        <f t="shared" si="22"/>
        <v>1</v>
      </c>
      <c r="J164" s="166">
        <f t="shared" si="23"/>
        <v>0.5</v>
      </c>
      <c r="K164" s="167">
        <f t="shared" si="24"/>
        <v>1</v>
      </c>
      <c r="L164" s="168"/>
      <c r="M164" s="175"/>
      <c r="N164" s="175"/>
      <c r="O164" s="174">
        <f t="shared" si="25"/>
        <v>12.319940476190499</v>
      </c>
      <c r="P164" s="174">
        <f t="shared" si="26"/>
        <v>19.985119047619001</v>
      </c>
      <c r="Q164" s="174">
        <f t="shared" si="27"/>
        <v>4.8318452380952337</v>
      </c>
      <c r="R164" s="174">
        <f t="shared" si="28"/>
        <v>9.6636904761904674</v>
      </c>
    </row>
    <row r="165" spans="2:19" hidden="1" x14ac:dyDescent="0.2">
      <c r="B165" s="139" t="s">
        <v>91</v>
      </c>
      <c r="C165" s="85">
        <f t="shared" si="20"/>
        <v>0</v>
      </c>
      <c r="D165" s="85" t="str">
        <f t="shared" si="20"/>
        <v>si</v>
      </c>
      <c r="E165" s="188"/>
      <c r="F165" s="188"/>
      <c r="G165" s="188"/>
      <c r="H165" s="151">
        <f t="shared" si="21"/>
        <v>0</v>
      </c>
      <c r="I165" s="166">
        <f t="shared" si="22"/>
        <v>0</v>
      </c>
      <c r="J165" s="166">
        <f t="shared" si="23"/>
        <v>0</v>
      </c>
      <c r="K165" s="167">
        <f t="shared" si="24"/>
        <v>0</v>
      </c>
      <c r="L165" s="168"/>
      <c r="M165" s="175"/>
      <c r="N165" s="175"/>
      <c r="O165" s="174">
        <f t="shared" si="25"/>
        <v>0</v>
      </c>
      <c r="P165" s="174">
        <f t="shared" si="26"/>
        <v>0</v>
      </c>
      <c r="Q165" s="174">
        <f t="shared" si="27"/>
        <v>0</v>
      </c>
      <c r="R165" s="174">
        <f t="shared" si="28"/>
        <v>0</v>
      </c>
    </row>
    <row r="166" spans="2:19" hidden="1" x14ac:dyDescent="0.2">
      <c r="B166" s="139" t="s">
        <v>93</v>
      </c>
      <c r="C166" s="85">
        <f t="shared" si="20"/>
        <v>0</v>
      </c>
      <c r="D166" s="85" t="str">
        <f t="shared" si="20"/>
        <v>si</v>
      </c>
      <c r="E166" s="188"/>
      <c r="F166" s="188"/>
      <c r="G166" s="188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0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0</v>
      </c>
    </row>
    <row r="167" spans="2:19" hidden="1" x14ac:dyDescent="0.2">
      <c r="B167" s="139" t="s">
        <v>95</v>
      </c>
      <c r="C167" s="85">
        <f t="shared" si="20"/>
        <v>0</v>
      </c>
      <c r="D167" s="85" t="str">
        <f t="shared" si="20"/>
        <v>si</v>
      </c>
      <c r="E167" s="188"/>
      <c r="F167" s="188"/>
      <c r="G167" s="188"/>
      <c r="H167" s="151">
        <f t="shared" si="21"/>
        <v>0</v>
      </c>
      <c r="I167" s="166">
        <f t="shared" si="22"/>
        <v>0</v>
      </c>
      <c r="J167" s="166">
        <f t="shared" si="23"/>
        <v>0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0</v>
      </c>
      <c r="R167" s="174">
        <f t="shared" si="28"/>
        <v>0</v>
      </c>
    </row>
    <row r="168" spans="2:19" hidden="1" x14ac:dyDescent="0.2">
      <c r="E168" s="152">
        <f>IF(I29="x",E162,0)</f>
        <v>10</v>
      </c>
      <c r="F168" s="152">
        <f>IF(J29="x",F162,0)</f>
        <v>10</v>
      </c>
      <c r="G168" s="152">
        <f>IF(K29="x",G162,0)</f>
        <v>10</v>
      </c>
      <c r="H168" s="153">
        <f>IF(L29="x",SUM(H162:H167),0)</f>
        <v>2.5</v>
      </c>
      <c r="I168" s="152">
        <f>IF(M29="x",SUM(I162:I167),0)</f>
        <v>2.5</v>
      </c>
      <c r="J168" s="152">
        <f>IF(N29="x",SUM(J162:J167),0)</f>
        <v>2</v>
      </c>
      <c r="K168" s="152">
        <f>IF(O29="x",SUM(K162:K167),0)</f>
        <v>1</v>
      </c>
      <c r="L168" s="169">
        <f>E168*L160</f>
        <v>6.0111961451247193</v>
      </c>
      <c r="M168" s="176">
        <f>F168*M160</f>
        <v>9.3842120181405893</v>
      </c>
      <c r="N168" s="176">
        <f>G168*N160</f>
        <v>10.7575113378685</v>
      </c>
      <c r="O168" s="176">
        <f>IF(L29="x",SUM(O162:O167),0)</f>
        <v>30.79985119047625</v>
      </c>
      <c r="P168" s="176">
        <f>IF(M29="x",SUM(P162:P167),0)</f>
        <v>49.962797619047507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135.90663973922898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2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2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2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2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2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2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2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2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200-000008000000}">
          <x14:formula1>
            <xm:f>#REF!</xm:f>
          </x14:formula1>
          <xm:sqref>C25</xm:sqref>
        </x14:dataValidation>
        <x14:dataValidation type="list" allowBlank="1" showErrorMessage="1" xr:uid="{00000000-0002-0000-0200-000009000000}">
          <x14:formula1>
            <xm:f>#REF!</xm:f>
          </x14:formula1>
          <xm:sqref>I29:O29</xm:sqref>
        </x14:dataValidation>
        <x14:dataValidation type="list" allowBlank="1" showErrorMessage="1" xr:uid="{00000000-0002-0000-02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2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zoomScale="80" workbookViewId="0">
      <selection activeCell="E7" sqref="E7:G7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/>
      <c r="M2" s="1" t="e">
        <f>G46</f>
        <v>#REF!</v>
      </c>
      <c r="N2" s="94">
        <v>1291.7606849051901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70</v>
      </c>
      <c r="E3" s="8">
        <v>30</v>
      </c>
      <c r="F3" s="40">
        <v>50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v>177.8</v>
      </c>
      <c r="E4" s="10">
        <f>E3*2.54</f>
        <v>76.2</v>
      </c>
      <c r="F4" s="10">
        <f>F3*2.54</f>
        <v>127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5</v>
      </c>
      <c r="C7" s="207" t="s">
        <v>48</v>
      </c>
      <c r="D7" s="207"/>
      <c r="E7" s="208" t="s">
        <v>49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00"/>
      <c r="K8" s="200"/>
      <c r="L8" s="200"/>
      <c r="M8" s="200"/>
      <c r="N8" s="200"/>
      <c r="O8" s="200"/>
      <c r="P8" s="6"/>
      <c r="Q8" s="6"/>
    </row>
    <row r="9" spans="2:24" ht="13.5" customHeight="1" x14ac:dyDescent="0.2">
      <c r="B9" s="6"/>
      <c r="C9" t="s">
        <v>1</v>
      </c>
      <c r="D9" s="14">
        <f>$G$65</f>
        <v>2.7777777777777776E-2</v>
      </c>
      <c r="E9" s="6">
        <f>D9/$M$5</f>
        <v>5.0505050505050497E-2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00"/>
      <c r="K9" s="200"/>
      <c r="L9" s="200"/>
      <c r="M9" s="200"/>
      <c r="N9" s="200"/>
      <c r="O9" s="200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00"/>
      <c r="K10" s="200"/>
      <c r="L10" s="200"/>
      <c r="M10" s="200"/>
      <c r="N10" s="200"/>
      <c r="O10" s="200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00"/>
      <c r="K11" s="200"/>
      <c r="L11" s="200"/>
      <c r="M11" s="200"/>
      <c r="N11" s="200"/>
      <c r="O11" s="200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02"/>
      <c r="K13" s="202"/>
      <c r="L13" s="202"/>
      <c r="M13" s="202"/>
      <c r="N13" s="202"/>
      <c r="O13" s="202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02"/>
      <c r="K14" s="202"/>
      <c r="L14" s="202"/>
      <c r="M14" s="202"/>
      <c r="N14" s="202"/>
      <c r="O14" s="20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>
        <v>2</v>
      </c>
      <c r="K18" s="79">
        <v>80</v>
      </c>
      <c r="L18" s="79">
        <v>35</v>
      </c>
      <c r="M18" s="79">
        <v>20</v>
      </c>
      <c r="N18" s="79">
        <v>4</v>
      </c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/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0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0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1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7.1874999999999994E-2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14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 t="e">
        <f>(G46/1.1)-G39-G40</f>
        <v>#REF!</v>
      </c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9</v>
      </c>
      <c r="K47" s="65">
        <f>B98+B114+B126+I98+I114+I126+P114</f>
        <v>0</v>
      </c>
      <c r="L47" s="65">
        <f>J47+K47</f>
        <v>9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cajas'!$C$9</f>
        <v>Popplar 4/4</v>
      </c>
      <c r="J50" s="32" t="str">
        <f>'parte cajas'!$C$10</f>
        <v>Popplar 6/4</v>
      </c>
      <c r="Q50" s="32" t="str">
        <f>'parte cajas'!$C$11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4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2.7777777777777776E-2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4</v>
      </c>
      <c r="C65" s="85"/>
      <c r="D65" s="85"/>
      <c r="E65" s="85"/>
      <c r="F65" s="85"/>
      <c r="G65" s="70">
        <f>SUM(G52:G64)</f>
        <v>2.7777777777777776E-2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cajas'!$C$12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cajas'!$C$13</f>
        <v>19 mm Maple/ Okume MDF</v>
      </c>
      <c r="J101" s="32" t="str">
        <f>'parte cajas'!$C$14</f>
        <v>16 mm Maple/ Okume MDF</v>
      </c>
      <c r="Q101" s="32" t="str">
        <f>'parte cajas'!$C$15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>(((((S104*2)+(R104*2))*P104)*2.54)/100)</f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>(((((S105*2)+(R105*2))*P105)*2.54)/100)</f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ref="U107:U113" si="16">(((((S107*2)+(R107*2))*P107)*2.54)/100)</f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cajas'!$C$16</f>
        <v xml:space="preserve">Okume 12 mm </v>
      </c>
      <c r="J117" s="32" t="str">
        <f>'parte cajas'!$C$17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/>
      <c r="C132" s="131"/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9</v>
      </c>
      <c r="F162" s="188">
        <f>L47</f>
        <v>9</v>
      </c>
      <c r="G162" s="188">
        <f>L47</f>
        <v>9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0</v>
      </c>
      <c r="D163" s="85" t="str">
        <f t="shared" si="21"/>
        <v>si</v>
      </c>
      <c r="E163" s="188"/>
      <c r="F163" s="188"/>
      <c r="G163" s="188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0</v>
      </c>
      <c r="D164" s="85" t="str">
        <f t="shared" si="21"/>
        <v>si</v>
      </c>
      <c r="E164" s="188"/>
      <c r="F164" s="188"/>
      <c r="G164" s="188"/>
      <c r="H164" s="151">
        <f t="shared" si="22"/>
        <v>0</v>
      </c>
      <c r="I164" s="166">
        <f t="shared" si="23"/>
        <v>0</v>
      </c>
      <c r="J164" s="166">
        <f t="shared" si="24"/>
        <v>0</v>
      </c>
      <c r="K164" s="167">
        <f t="shared" si="25"/>
        <v>0</v>
      </c>
      <c r="L164" s="168"/>
      <c r="M164" s="175"/>
      <c r="N164" s="175"/>
      <c r="O164" s="174">
        <f t="shared" si="26"/>
        <v>0</v>
      </c>
      <c r="P164" s="174">
        <f t="shared" si="27"/>
        <v>0</v>
      </c>
      <c r="Q164" s="174">
        <f t="shared" si="28"/>
        <v>0</v>
      </c>
      <c r="R164" s="174">
        <f t="shared" si="29"/>
        <v>0</v>
      </c>
    </row>
    <row r="165" spans="2:19" hidden="1" x14ac:dyDescent="0.2">
      <c r="B165" s="139" t="s">
        <v>91</v>
      </c>
      <c r="C165" s="85">
        <f t="shared" si="21"/>
        <v>1</v>
      </c>
      <c r="D165" s="85" t="str">
        <f t="shared" si="21"/>
        <v>si</v>
      </c>
      <c r="E165" s="188"/>
      <c r="F165" s="188"/>
      <c r="G165" s="188"/>
      <c r="H165" s="151">
        <f t="shared" si="22"/>
        <v>0.5</v>
      </c>
      <c r="I165" s="166">
        <f t="shared" si="23"/>
        <v>0.5</v>
      </c>
      <c r="J165" s="166">
        <f t="shared" si="24"/>
        <v>0.5</v>
      </c>
      <c r="K165" s="167">
        <f t="shared" si="25"/>
        <v>0.5</v>
      </c>
      <c r="L165" s="168"/>
      <c r="M165" s="175"/>
      <c r="N165" s="175"/>
      <c r="O165" s="174">
        <f t="shared" si="26"/>
        <v>6.1599702380952497</v>
      </c>
      <c r="P165" s="174">
        <f t="shared" si="27"/>
        <v>9.9925595238095006</v>
      </c>
      <c r="Q165" s="174">
        <f t="shared" si="28"/>
        <v>4.8318452380952337</v>
      </c>
      <c r="R165" s="174">
        <f t="shared" si="29"/>
        <v>4.8318452380952337</v>
      </c>
    </row>
    <row r="166" spans="2:19" hidden="1" x14ac:dyDescent="0.2">
      <c r="B166" s="139" t="s">
        <v>93</v>
      </c>
      <c r="C166" s="85">
        <f t="shared" si="21"/>
        <v>1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9</v>
      </c>
      <c r="F168" s="152">
        <f>IF(J29="x",F162,0)</f>
        <v>9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5.4100765306122476</v>
      </c>
      <c r="M168" s="176">
        <f>F168*M160</f>
        <v>8.4457908163265305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54.167623299319693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3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3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3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3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3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3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3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3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300-000008000000}">
          <x14:formula1>
            <xm:f>#REF!</xm:f>
          </x14:formula1>
          <xm:sqref>C25</xm:sqref>
        </x14:dataValidation>
        <x14:dataValidation type="list" allowBlank="1" showErrorMessage="1" xr:uid="{00000000-0002-0000-0300-000009000000}">
          <x14:formula1>
            <xm:f>#REF!</xm:f>
          </x14:formula1>
          <xm:sqref>I29:O29</xm:sqref>
        </x14:dataValidation>
        <x14:dataValidation type="list" allowBlank="1" showErrorMessage="1" xr:uid="{00000000-0002-0000-03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3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81"/>
  <sheetViews>
    <sheetView topLeftCell="A19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/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70</v>
      </c>
      <c r="E3" s="8">
        <v>30</v>
      </c>
      <c r="F3" s="40">
        <v>50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177.8</v>
      </c>
      <c r="E4" s="10">
        <f>E3*2.54</f>
        <v>76.2</v>
      </c>
      <c r="F4" s="10">
        <f>F3*2.54</f>
        <v>127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5</v>
      </c>
      <c r="C7" s="207" t="s">
        <v>48</v>
      </c>
      <c r="D7" s="207"/>
      <c r="E7" s="208" t="s">
        <v>49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00"/>
      <c r="K8" s="200"/>
      <c r="L8" s="200"/>
      <c r="M8" s="200"/>
      <c r="N8" s="200"/>
      <c r="O8" s="200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6.9444444444444448E-2</v>
      </c>
      <c r="E9" s="6">
        <f>D9/$M$5</f>
        <v>0.12626262626262627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00"/>
      <c r="K9" s="200"/>
      <c r="L9" s="200"/>
      <c r="M9" s="200"/>
      <c r="N9" s="200"/>
      <c r="O9" s="200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00"/>
      <c r="K10" s="200"/>
      <c r="L10" s="200"/>
      <c r="M10" s="200"/>
      <c r="N10" s="200"/>
      <c r="O10" s="200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00"/>
      <c r="K11" s="200"/>
      <c r="L11" s="200"/>
      <c r="M11" s="200"/>
      <c r="N11" s="200"/>
      <c r="O11" s="200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02"/>
      <c r="K13" s="202"/>
      <c r="L13" s="202"/>
      <c r="M13" s="202"/>
      <c r="N13" s="202"/>
      <c r="O13" s="202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02"/>
      <c r="K14" s="202"/>
      <c r="L14" s="202"/>
      <c r="M14" s="202"/>
      <c r="N14" s="202"/>
      <c r="O14" s="20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>
        <v>2</v>
      </c>
      <c r="K17" s="79">
        <v>100</v>
      </c>
      <c r="L17" s="79">
        <v>35</v>
      </c>
      <c r="M17" s="79">
        <v>130</v>
      </c>
      <c r="N17" s="79">
        <v>10</v>
      </c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/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0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5.2324000000000002</v>
      </c>
      <c r="F37" s="57">
        <v>5.5</v>
      </c>
      <c r="G37" s="58">
        <f t="shared" si="0"/>
        <v>28.778200000000002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14.224</v>
      </c>
      <c r="F38" s="1">
        <v>3.5</v>
      </c>
      <c r="G38" s="60">
        <f t="shared" si="0"/>
        <v>49.783999999999999</v>
      </c>
      <c r="H38" s="6"/>
      <c r="J38" s="83" t="s">
        <v>95</v>
      </c>
      <c r="K38" s="84">
        <v>0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26.161999999999999</v>
      </c>
      <c r="F39" s="1">
        <v>2</v>
      </c>
      <c r="G39" s="60">
        <f t="shared" si="0"/>
        <v>52.323999999999998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0.11979166666666666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10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 t="e">
        <f>G46-J128</f>
        <v>#REF!</v>
      </c>
      <c r="J46" s="195"/>
      <c r="K46" s="195"/>
      <c r="L46" s="197"/>
      <c r="M46" s="6"/>
    </row>
    <row r="47" spans="2:14" x14ac:dyDescent="0.2">
      <c r="E47" s="199"/>
      <c r="F47" s="199"/>
      <c r="G47" s="6"/>
      <c r="H47" t="e">
        <f>(H46/1.1)-G40-G39</f>
        <v>#REF!</v>
      </c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'parte todo'!$C$9</f>
        <v>Popplar 4/4</v>
      </c>
      <c r="J50" s="32" t="str">
        <f>'parte todo'!$C$10</f>
        <v>Popplar 6/4</v>
      </c>
      <c r="Q50" s="32" t="str">
        <f>'parte todo'!$C$11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'parte todo'!$C$12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'parte todo'!$C$13</f>
        <v>19 mm Maple/ Okume MDF</v>
      </c>
      <c r="J101" s="32" t="str">
        <f>'parte todo'!$C$14</f>
        <v>16 mm Maple/ Okume MDF</v>
      </c>
      <c r="Q101" s="32" t="str">
        <f>'parte todo'!$C$15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'parte todo'!$C$16</f>
        <v xml:space="preserve">Okume 12 mm </v>
      </c>
      <c r="J117" s="32" t="str">
        <f>'parte todo'!$C$17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v>350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29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27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15</v>
      </c>
      <c r="F162" s="188">
        <f>L47</f>
        <v>15</v>
      </c>
      <c r="G162" s="188">
        <f>L47</f>
        <v>15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0</v>
      </c>
      <c r="D163" s="85" t="str">
        <f t="shared" si="21"/>
        <v>si</v>
      </c>
      <c r="E163" s="188"/>
      <c r="F163" s="188"/>
      <c r="G163" s="188"/>
      <c r="H163" s="151">
        <f t="shared" si="22"/>
        <v>0</v>
      </c>
      <c r="I163" s="166">
        <f t="shared" si="23"/>
        <v>0</v>
      </c>
      <c r="J163" s="166">
        <f t="shared" si="24"/>
        <v>0</v>
      </c>
      <c r="K163" s="167">
        <f t="shared" si="25"/>
        <v>0</v>
      </c>
      <c r="L163" s="168"/>
      <c r="M163" s="175"/>
      <c r="N163" s="175"/>
      <c r="O163" s="174">
        <f t="shared" si="26"/>
        <v>0</v>
      </c>
      <c r="P163" s="174">
        <f t="shared" si="27"/>
        <v>0</v>
      </c>
      <c r="Q163" s="174">
        <f t="shared" si="28"/>
        <v>0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0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95</v>
      </c>
      <c r="C167" s="85">
        <f t="shared" si="21"/>
        <v>0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0</v>
      </c>
      <c r="R167" s="174">
        <f t="shared" si="29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1</v>
      </c>
      <c r="I168" s="152">
        <f>IF(M29="x",SUM(I162:I167),0)</f>
        <v>1</v>
      </c>
      <c r="J168" s="152">
        <f>IF(N29="x",SUM(J162:J167),0)</f>
        <v>0.5</v>
      </c>
      <c r="K168" s="152">
        <f>IF(O29="x",SUM(K162:K167),0)</f>
        <v>1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12.319940476190499</v>
      </c>
      <c r="P168" s="176">
        <f>IF(M29="x",SUM(P162:P167),0)</f>
        <v>19.985119047619001</v>
      </c>
      <c r="Q168" s="176">
        <f>IF(N29="x",SUM(Q162:Q167),0)</f>
        <v>4.8318452380952337</v>
      </c>
      <c r="R168" s="176">
        <f>IF(O29="x",SUM(R162:R167),0)</f>
        <v>9.6636904761904674</v>
      </c>
      <c r="S168" s="94">
        <f>SUM(L168:R168)</f>
        <v>69.893707482993165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4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4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4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4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4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4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4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4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400-000008000000}">
          <x14:formula1>
            <xm:f>#REF!</xm:f>
          </x14:formula1>
          <xm:sqref>C25</xm:sqref>
        </x14:dataValidation>
        <x14:dataValidation type="list" allowBlank="1" showErrorMessage="1" xr:uid="{00000000-0002-0000-0400-000009000000}">
          <x14:formula1>
            <xm:f>#REF!</xm:f>
          </x14:formula1>
          <xm:sqref>I29:O29</xm:sqref>
        </x14:dataValidation>
        <x14:dataValidation type="list" allowBlank="1" showErrorMessage="1" xr:uid="{00000000-0002-0000-04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4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1"/>
  <sheetViews>
    <sheetView zoomScale="80" workbookViewId="0">
      <selection activeCell="G46" sqref="G46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187" t="s">
        <v>9</v>
      </c>
      <c r="M2" s="1">
        <f>G46</f>
        <v>0</v>
      </c>
      <c r="N2" s="94">
        <v>1491.14702148325</v>
      </c>
      <c r="O2" s="1">
        <v>1863.9337768540602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179">
        <v>140</v>
      </c>
      <c r="E3" s="179">
        <v>60</v>
      </c>
      <c r="F3" s="180">
        <v>101</v>
      </c>
      <c r="G3" s="181" t="s">
        <v>19</v>
      </c>
      <c r="H3" s="179" t="s">
        <v>20</v>
      </c>
      <c r="I3" s="73"/>
      <c r="O3" s="96"/>
      <c r="U3" s="110"/>
      <c r="V3" s="85"/>
    </row>
    <row r="4" spans="2:24" x14ac:dyDescent="0.2">
      <c r="C4" s="9" t="s">
        <v>44</v>
      </c>
      <c r="D4" s="182">
        <f>D3*2.54</f>
        <v>355.6</v>
      </c>
      <c r="E4" s="182">
        <f>E3*2.54</f>
        <v>152.4</v>
      </c>
      <c r="F4" s="182">
        <f>F3*2.54</f>
        <v>256.54000000000002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83">
        <v>5</v>
      </c>
      <c r="C7" s="207" t="s">
        <v>48</v>
      </c>
      <c r="D7" s="207"/>
      <c r="E7" s="221" t="s">
        <v>49</v>
      </c>
      <c r="F7" s="222"/>
      <c r="G7" s="223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12" t="s">
        <v>125</v>
      </c>
      <c r="K8" s="213"/>
      <c r="L8" s="213"/>
      <c r="M8" s="213"/>
      <c r="N8" s="213"/>
      <c r="O8" s="214"/>
      <c r="P8" s="6"/>
      <c r="Q8" s="6"/>
    </row>
    <row r="9" spans="2:24" ht="13.5" customHeight="1" x14ac:dyDescent="0.2">
      <c r="B9" s="6"/>
      <c r="C9" t="s">
        <v>1</v>
      </c>
      <c r="D9" s="14">
        <f>$G$65</f>
        <v>6.9444444444444448E-2</v>
      </c>
      <c r="E9" s="6">
        <f>D9/$M$5</f>
        <v>0.12626262626262627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12"/>
      <c r="K9" s="213"/>
      <c r="L9" s="213"/>
      <c r="M9" s="213"/>
      <c r="N9" s="213"/>
      <c r="O9" s="214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0</v>
      </c>
      <c r="E10" s="6">
        <f>D10/$M$5</f>
        <v>0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12"/>
      <c r="K10" s="213"/>
      <c r="L10" s="213"/>
      <c r="M10" s="213"/>
      <c r="N10" s="213"/>
      <c r="O10" s="214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12"/>
      <c r="K11" s="213"/>
      <c r="L11" s="213"/>
      <c r="M11" s="213"/>
      <c r="N11" s="213"/>
      <c r="O11" s="214"/>
      <c r="Q11" s="102" t="str">
        <f>$C$9</f>
        <v>Popplar 4/4</v>
      </c>
      <c r="R11" s="103">
        <f>$B$7*E9</f>
        <v>0.63131313131313138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15" t="s">
        <v>126</v>
      </c>
      <c r="K13" s="216"/>
      <c r="L13" s="216"/>
      <c r="M13" s="216"/>
      <c r="N13" s="216"/>
      <c r="O13" s="217"/>
      <c r="Q13" s="104" t="str">
        <f>$C$11</f>
        <v>Popplar 8/4</v>
      </c>
      <c r="R13" s="105">
        <f>$B$7*E11</f>
        <v>0.31565656565656569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18"/>
      <c r="K14" s="219"/>
      <c r="L14" s="219"/>
      <c r="M14" s="219"/>
      <c r="N14" s="219"/>
      <c r="O14" s="220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/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0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0</v>
      </c>
      <c r="L35" s="85" t="s">
        <v>9</v>
      </c>
      <c r="M35" s="5"/>
      <c r="N35" s="5"/>
    </row>
    <row r="36" spans="2:14" ht="15" x14ac:dyDescent="0.25">
      <c r="B36" s="6"/>
      <c r="C36" s="185" t="s">
        <v>90</v>
      </c>
      <c r="D36" s="17"/>
      <c r="E36" s="6">
        <v>1</v>
      </c>
      <c r="F36" s="184">
        <v>15</v>
      </c>
      <c r="G36" s="1">
        <f t="shared" si="0"/>
        <v>15</v>
      </c>
      <c r="H36" s="6"/>
      <c r="J36" s="83" t="s">
        <v>91</v>
      </c>
      <c r="K36" s="84">
        <v>1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0.11979166666666666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>
        <v>0</v>
      </c>
      <c r="H42" s="6" t="e">
        <f>'parte todo'!G42+'parte cajas'!G42+'parte ng'!G42+'parte sola'!G42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>
        <f>G42*($C$43)</f>
        <v>0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211" t="s">
        <v>103</v>
      </c>
      <c r="F46" s="211"/>
      <c r="G46" s="186">
        <f>SUM(G42:G45)</f>
        <v>0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15</v>
      </c>
      <c r="K47" s="65">
        <f>B98+B114+B126+I98+I114+I126+P114</f>
        <v>0</v>
      </c>
      <c r="L47" s="65">
        <f>J47+K47</f>
        <v>15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'item con partes de todo tipo'!$C$9</f>
        <v>Popplar 4/4</v>
      </c>
      <c r="J50" s="32" t="str">
        <f>'item con partes de todo tipo'!$C$10</f>
        <v>Popplar 6/4</v>
      </c>
      <c r="Q50" s="32" t="str">
        <f>'item con partes de todo tipo'!$C$11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10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6.9444444444444448E-2</v>
      </c>
      <c r="I52" s="91">
        <v>0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0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10</v>
      </c>
      <c r="C65" s="85"/>
      <c r="D65" s="85"/>
      <c r="E65" s="85"/>
      <c r="F65" s="85"/>
      <c r="G65" s="70">
        <f>SUM(G52:G64)</f>
        <v>6.9444444444444448E-2</v>
      </c>
      <c r="I65" s="5">
        <f>SUM(I52:I64)</f>
        <v>0</v>
      </c>
      <c r="J65" s="85"/>
      <c r="K65" s="85"/>
      <c r="L65" s="85"/>
      <c r="M65" s="85"/>
      <c r="N65" s="70">
        <f>SUM(N52:N64)</f>
        <v>0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'item con partes de todo tipo'!$C$12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/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0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'item con partes de todo tipo'!$C$13</f>
        <v>19 mm Maple/ Okume MDF</v>
      </c>
      <c r="J101" s="32" t="str">
        <f>'item con partes de todo tipo'!$C$14</f>
        <v>16 mm Maple/ Okume MDF</v>
      </c>
      <c r="Q101" s="32" t="str">
        <f>'item con partes de todo tipo'!$C$15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>(((((E107*2)+(D107*2))*B107)*2.54)/100)</f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>(((((E109*2)+(D109*2))*B109)*2.54)/100)</f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>(((((E110*2)+(D110*2))*B110)*2.54)/100)</f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>(((((E111*2)+(D111*2))*B111)*2.54)/100)</f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>(((((E112*2)+(D112*2))*B112)*2.54)/100)</f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>(((((E113*2)+(D113*2))*B113)*2.54)/100)</f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'item con partes de todo tipo'!$C$16</f>
        <v xml:space="preserve">Okume 12 mm </v>
      </c>
      <c r="J117" s="32" t="str">
        <f>'item con partes de todo tipo'!$C$17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6">((D119*E119)/144)*B119</f>
        <v>0</v>
      </c>
      <c r="G119" s="85">
        <f t="shared" ref="G119:G125" si="17">(((((E119*2)+(D119*2))*B119)*2.54)/100)</f>
        <v>0</v>
      </c>
      <c r="I119" s="123"/>
      <c r="J119" s="116"/>
      <c r="K119" s="116"/>
      <c r="L119" s="119"/>
      <c r="M119" s="70">
        <f t="shared" ref="M119:M125" si="18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6"/>
        <v>0</v>
      </c>
      <c r="G120" s="85">
        <f t="shared" si="17"/>
        <v>0</v>
      </c>
      <c r="I120" s="91"/>
      <c r="J120" s="35"/>
      <c r="K120" s="35"/>
      <c r="L120" s="68"/>
      <c r="M120" s="70">
        <f t="shared" si="18"/>
        <v>0</v>
      </c>
    </row>
    <row r="121" spans="2:21" x14ac:dyDescent="0.2">
      <c r="B121" s="35"/>
      <c r="C121" s="35"/>
      <c r="D121" s="35"/>
      <c r="E121" s="68"/>
      <c r="F121" s="70">
        <f t="shared" si="16"/>
        <v>0</v>
      </c>
      <c r="G121" s="85">
        <f t="shared" si="17"/>
        <v>0</v>
      </c>
      <c r="I121" s="91"/>
      <c r="J121" s="35"/>
      <c r="K121" s="35"/>
      <c r="L121" s="68"/>
      <c r="M121" s="70">
        <f t="shared" si="18"/>
        <v>0</v>
      </c>
    </row>
    <row r="122" spans="2:21" x14ac:dyDescent="0.2">
      <c r="B122" s="35"/>
      <c r="C122" s="35"/>
      <c r="D122" s="35"/>
      <c r="E122" s="68"/>
      <c r="F122" s="70">
        <f t="shared" si="16"/>
        <v>0</v>
      </c>
      <c r="G122" s="85">
        <f t="shared" si="17"/>
        <v>0</v>
      </c>
      <c r="I122" s="91"/>
      <c r="J122" s="35"/>
      <c r="K122" s="35"/>
      <c r="L122" s="68"/>
      <c r="M122" s="70">
        <f t="shared" si="18"/>
        <v>0</v>
      </c>
    </row>
    <row r="123" spans="2:21" x14ac:dyDescent="0.2">
      <c r="B123" s="35"/>
      <c r="C123" s="35"/>
      <c r="D123" s="35"/>
      <c r="E123" s="68"/>
      <c r="F123" s="70">
        <f t="shared" si="16"/>
        <v>0</v>
      </c>
      <c r="G123" s="85">
        <f t="shared" si="17"/>
        <v>0</v>
      </c>
      <c r="I123" s="91"/>
      <c r="J123" s="35"/>
      <c r="K123" s="35"/>
      <c r="L123" s="68"/>
      <c r="M123" s="70">
        <f t="shared" si="18"/>
        <v>0</v>
      </c>
    </row>
    <row r="124" spans="2:21" x14ac:dyDescent="0.2">
      <c r="B124" s="35"/>
      <c r="C124" s="35"/>
      <c r="D124" s="35"/>
      <c r="E124" s="68"/>
      <c r="F124" s="70">
        <f t="shared" si="16"/>
        <v>0</v>
      </c>
      <c r="G124" s="85">
        <f t="shared" si="17"/>
        <v>0</v>
      </c>
      <c r="I124" s="91"/>
      <c r="J124" s="35"/>
      <c r="K124" s="35"/>
      <c r="L124" s="68"/>
      <c r="M124" s="70">
        <f t="shared" si="18"/>
        <v>0</v>
      </c>
    </row>
    <row r="125" spans="2:21" x14ac:dyDescent="0.2">
      <c r="B125" s="36"/>
      <c r="C125" s="36"/>
      <c r="D125" s="36"/>
      <c r="E125" s="71"/>
      <c r="F125" s="70">
        <f t="shared" si="16"/>
        <v>0</v>
      </c>
      <c r="G125" s="85">
        <f t="shared" si="17"/>
        <v>0</v>
      </c>
      <c r="I125" s="92"/>
      <c r="J125" s="36"/>
      <c r="K125" s="36"/>
      <c r="L125" s="71"/>
      <c r="M125" s="70">
        <f t="shared" si="18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J128" s="6">
        <f>'parte todo'!J128+'parte ng'!K128</f>
        <v>475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/>
      <c r="C132" s="131"/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19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19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19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19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19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19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19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19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19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19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19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19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19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19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19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19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19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19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19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19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19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0">K33</f>
        <v>0</v>
      </c>
      <c r="D162" s="85" t="str">
        <f t="shared" si="20"/>
        <v>si</v>
      </c>
      <c r="E162" s="188">
        <f>L47</f>
        <v>15</v>
      </c>
      <c r="F162" s="188">
        <f>L47</f>
        <v>15</v>
      </c>
      <c r="G162" s="188">
        <f>L47</f>
        <v>15</v>
      </c>
      <c r="H162" s="151">
        <f t="shared" ref="H162:H167" si="21">IF(D162="si",C162*H170,0)</f>
        <v>0</v>
      </c>
      <c r="I162" s="166">
        <f t="shared" ref="I162:I167" si="22">IF(D162="si",C162*I170,0)</f>
        <v>0</v>
      </c>
      <c r="J162" s="166">
        <f t="shared" ref="J162:J167" si="23">C162*J170</f>
        <v>0</v>
      </c>
      <c r="K162" s="167">
        <f t="shared" ref="K162:K167" si="24">C162*K170</f>
        <v>0</v>
      </c>
      <c r="O162" s="174">
        <f t="shared" ref="O162:O167" si="25">H162*$O$160</f>
        <v>0</v>
      </c>
      <c r="P162" s="174">
        <f t="shared" ref="P162:P167" si="26">I162*$P$160</f>
        <v>0</v>
      </c>
      <c r="Q162" s="174">
        <f t="shared" ref="Q162:Q167" si="27">J162*$Q$160</f>
        <v>0</v>
      </c>
      <c r="R162" s="174">
        <f t="shared" ref="R162:R167" si="28">K162*$R$160</f>
        <v>0</v>
      </c>
    </row>
    <row r="163" spans="2:19" hidden="1" x14ac:dyDescent="0.2">
      <c r="B163" s="139" t="s">
        <v>87</v>
      </c>
      <c r="C163" s="85">
        <f t="shared" si="20"/>
        <v>0</v>
      </c>
      <c r="D163" s="85" t="str">
        <f t="shared" si="20"/>
        <v>si</v>
      </c>
      <c r="E163" s="188"/>
      <c r="F163" s="188"/>
      <c r="G163" s="188"/>
      <c r="H163" s="151">
        <f t="shared" si="21"/>
        <v>0</v>
      </c>
      <c r="I163" s="166">
        <f t="shared" si="22"/>
        <v>0</v>
      </c>
      <c r="J163" s="166">
        <f t="shared" si="23"/>
        <v>0</v>
      </c>
      <c r="K163" s="167">
        <f t="shared" si="24"/>
        <v>0</v>
      </c>
      <c r="L163" s="168"/>
      <c r="M163" s="175"/>
      <c r="N163" s="175"/>
      <c r="O163" s="174">
        <f t="shared" si="25"/>
        <v>0</v>
      </c>
      <c r="P163" s="174">
        <f t="shared" si="26"/>
        <v>0</v>
      </c>
      <c r="Q163" s="174">
        <f t="shared" si="27"/>
        <v>0</v>
      </c>
      <c r="R163" s="174">
        <f t="shared" si="28"/>
        <v>0</v>
      </c>
    </row>
    <row r="164" spans="2:19" hidden="1" x14ac:dyDescent="0.2">
      <c r="B164" s="139" t="s">
        <v>89</v>
      </c>
      <c r="C164" s="85">
        <f t="shared" si="20"/>
        <v>0</v>
      </c>
      <c r="D164" s="85" t="str">
        <f t="shared" si="20"/>
        <v>si</v>
      </c>
      <c r="E164" s="188"/>
      <c r="F164" s="188"/>
      <c r="G164" s="188"/>
      <c r="H164" s="151">
        <f t="shared" si="21"/>
        <v>0</v>
      </c>
      <c r="I164" s="166">
        <f t="shared" si="22"/>
        <v>0</v>
      </c>
      <c r="J164" s="166">
        <f t="shared" si="23"/>
        <v>0</v>
      </c>
      <c r="K164" s="167">
        <f t="shared" si="24"/>
        <v>0</v>
      </c>
      <c r="L164" s="168"/>
      <c r="M164" s="175"/>
      <c r="N164" s="175"/>
      <c r="O164" s="174">
        <f t="shared" si="25"/>
        <v>0</v>
      </c>
      <c r="P164" s="174">
        <f t="shared" si="26"/>
        <v>0</v>
      </c>
      <c r="Q164" s="174">
        <f t="shared" si="27"/>
        <v>0</v>
      </c>
      <c r="R164" s="174">
        <f t="shared" si="28"/>
        <v>0</v>
      </c>
    </row>
    <row r="165" spans="2:19" hidden="1" x14ac:dyDescent="0.2">
      <c r="B165" s="139" t="s">
        <v>91</v>
      </c>
      <c r="C165" s="85">
        <f t="shared" si="20"/>
        <v>1</v>
      </c>
      <c r="D165" s="85" t="str">
        <f t="shared" si="20"/>
        <v>si</v>
      </c>
      <c r="E165" s="188"/>
      <c r="F165" s="188"/>
      <c r="G165" s="188"/>
      <c r="H165" s="151">
        <f t="shared" si="21"/>
        <v>0.5</v>
      </c>
      <c r="I165" s="166">
        <f t="shared" si="22"/>
        <v>0.5</v>
      </c>
      <c r="J165" s="166">
        <f t="shared" si="23"/>
        <v>0.5</v>
      </c>
      <c r="K165" s="167">
        <f t="shared" si="24"/>
        <v>0.5</v>
      </c>
      <c r="L165" s="168"/>
      <c r="M165" s="175"/>
      <c r="N165" s="175"/>
      <c r="O165" s="174">
        <f t="shared" si="25"/>
        <v>6.1599702380952497</v>
      </c>
      <c r="P165" s="174">
        <f t="shared" si="26"/>
        <v>9.9925595238095006</v>
      </c>
      <c r="Q165" s="174">
        <f t="shared" si="27"/>
        <v>4.8318452380952337</v>
      </c>
      <c r="R165" s="174">
        <f t="shared" si="28"/>
        <v>4.8318452380952337</v>
      </c>
    </row>
    <row r="166" spans="2:19" hidden="1" x14ac:dyDescent="0.2">
      <c r="B166" s="139" t="s">
        <v>93</v>
      </c>
      <c r="C166" s="85">
        <f t="shared" si="20"/>
        <v>1</v>
      </c>
      <c r="D166" s="85" t="str">
        <f t="shared" si="20"/>
        <v>si</v>
      </c>
      <c r="E166" s="188"/>
      <c r="F166" s="188"/>
      <c r="G166" s="188"/>
      <c r="H166" s="151">
        <f t="shared" si="21"/>
        <v>0</v>
      </c>
      <c r="I166" s="166">
        <f t="shared" si="22"/>
        <v>0</v>
      </c>
      <c r="J166" s="166">
        <f t="shared" si="23"/>
        <v>0</v>
      </c>
      <c r="K166" s="167">
        <f t="shared" si="24"/>
        <v>1</v>
      </c>
      <c r="L166" s="168"/>
      <c r="M166" s="175"/>
      <c r="N166" s="175"/>
      <c r="O166" s="174">
        <f t="shared" si="25"/>
        <v>0</v>
      </c>
      <c r="P166" s="174">
        <f t="shared" si="26"/>
        <v>0</v>
      </c>
      <c r="Q166" s="174">
        <f t="shared" si="27"/>
        <v>0</v>
      </c>
      <c r="R166" s="174">
        <f t="shared" si="28"/>
        <v>9.6636904761904674</v>
      </c>
    </row>
    <row r="167" spans="2:19" hidden="1" x14ac:dyDescent="0.2">
      <c r="B167" s="139" t="s">
        <v>95</v>
      </c>
      <c r="C167" s="85">
        <f t="shared" si="20"/>
        <v>1</v>
      </c>
      <c r="D167" s="85" t="str">
        <f t="shared" si="20"/>
        <v>si</v>
      </c>
      <c r="E167" s="188"/>
      <c r="F167" s="188"/>
      <c r="G167" s="188"/>
      <c r="H167" s="151">
        <f t="shared" si="21"/>
        <v>0</v>
      </c>
      <c r="I167" s="166">
        <f t="shared" si="22"/>
        <v>0</v>
      </c>
      <c r="J167" s="166">
        <f t="shared" si="23"/>
        <v>0.5</v>
      </c>
      <c r="K167" s="167">
        <f t="shared" si="24"/>
        <v>0</v>
      </c>
      <c r="L167" s="168"/>
      <c r="M167" s="175"/>
      <c r="N167" s="175"/>
      <c r="O167" s="174">
        <f t="shared" si="25"/>
        <v>0</v>
      </c>
      <c r="P167" s="174">
        <f t="shared" si="26"/>
        <v>0</v>
      </c>
      <c r="Q167" s="174">
        <f t="shared" si="27"/>
        <v>4.8318452380952337</v>
      </c>
      <c r="R167" s="174">
        <f t="shared" si="28"/>
        <v>0</v>
      </c>
    </row>
    <row r="168" spans="2:19" hidden="1" x14ac:dyDescent="0.2">
      <c r="E168" s="152">
        <f>IF(I29="x",E162,0)</f>
        <v>15</v>
      </c>
      <c r="F168" s="152">
        <f>IF(J29="x",F162,0)</f>
        <v>15</v>
      </c>
      <c r="G168" s="152">
        <f>IF(K29="x",G162,0)</f>
        <v>0</v>
      </c>
      <c r="H168" s="153">
        <f>IF(L29="x",SUM(H162:H167),0)</f>
        <v>0.5</v>
      </c>
      <c r="I168" s="152">
        <f>IF(M29="x",SUM(I162:I167),0)</f>
        <v>0.5</v>
      </c>
      <c r="J168" s="152">
        <f>IF(N29="x",SUM(J162:J167),0)</f>
        <v>1</v>
      </c>
      <c r="K168" s="152">
        <f>IF(O29="x",SUM(K162:K167),0)</f>
        <v>1.5</v>
      </c>
      <c r="L168" s="169">
        <f>E168*L160</f>
        <v>9.0167942176870799</v>
      </c>
      <c r="M168" s="176">
        <f>F168*M160</f>
        <v>14.076318027210885</v>
      </c>
      <c r="N168" s="176">
        <f>G168*N160</f>
        <v>0</v>
      </c>
      <c r="O168" s="176">
        <f>IF(L29="x",SUM(O162:O167),0)</f>
        <v>6.1599702380952497</v>
      </c>
      <c r="P168" s="176">
        <f>IF(M29="x",SUM(P162:P167),0)</f>
        <v>9.9925595238095006</v>
      </c>
      <c r="Q168" s="176">
        <f>IF(N29="x",SUM(Q162:Q167),0)</f>
        <v>9.6636904761904674</v>
      </c>
      <c r="R168" s="176">
        <f>IF(O29="x",SUM(R162:R167),0)</f>
        <v>14.495535714285701</v>
      </c>
      <c r="S168" s="94">
        <f>SUM(L168:R168)</f>
        <v>63.40486819727888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5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5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5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5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5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5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5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5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500-000008000000}">
          <x14:formula1>
            <xm:f>#REF!</xm:f>
          </x14:formula1>
          <xm:sqref>C25</xm:sqref>
        </x14:dataValidation>
        <x14:dataValidation type="list" allowBlank="1" showErrorMessage="1" xr:uid="{00000000-0002-0000-0500-000009000000}">
          <x14:formula1>
            <xm:f>#REF!</xm:f>
          </x14:formula1>
          <xm:sqref>I29:O29</xm:sqref>
        </x14:dataValidation>
        <x14:dataValidation type="list" allowBlank="1" showErrorMessage="1" xr:uid="{00000000-0002-0000-05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5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 t="e">
        <f>((D178+G46)*1.05)+(S168*1.22)+(S168*1.22*3.04)+D177</f>
        <v>#REF!</v>
      </c>
      <c r="O2" s="1">
        <v>2173.36217186968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80</v>
      </c>
      <c r="E3" s="8">
        <v>40</v>
      </c>
      <c r="F3" s="40">
        <v>40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203.2</v>
      </c>
      <c r="E4" s="10">
        <f>E3*2.54</f>
        <v>101.6</v>
      </c>
      <c r="F4" s="10">
        <f>F3*2.54</f>
        <v>101.6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10</v>
      </c>
      <c r="C7" s="207" t="s">
        <v>48</v>
      </c>
      <c r="D7" s="207"/>
      <c r="E7" s="209" t="s">
        <v>127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128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1.3888888888888888E-2</v>
      </c>
      <c r="E9" s="6">
        <f>D9/$M$5</f>
        <v>2.5252525252525249E-2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2.0833333333333332E-2</v>
      </c>
      <c r="E10" s="6">
        <f>D10/$M$5</f>
        <v>3.7878787878787873E-2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0.25252525252525249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0.37878787878787873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129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0.63131313131313138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 t="s">
        <v>16</v>
      </c>
      <c r="J29" s="81" t="s">
        <v>16</v>
      </c>
      <c r="K29" s="81" t="s">
        <v>16</v>
      </c>
      <c r="L29" s="81"/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1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6.2991999999999999</v>
      </c>
      <c r="F37" s="57">
        <v>5.5</v>
      </c>
      <c r="G37" s="58">
        <f t="shared" si="0"/>
        <v>34.645600000000002</v>
      </c>
      <c r="H37" s="6"/>
      <c r="J37" s="83" t="s">
        <v>93</v>
      </c>
      <c r="K37" s="84">
        <v>1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14.6304</v>
      </c>
      <c r="F38" s="1">
        <v>3.5</v>
      </c>
      <c r="G38" s="60">
        <f t="shared" si="0"/>
        <v>51.206400000000002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31.495999999999999</v>
      </c>
      <c r="F39" s="1">
        <v>2</v>
      </c>
      <c r="G39" s="60">
        <f t="shared" si="0"/>
        <v>62.991999999999997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7.9861111111111105E-2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/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14</v>
      </c>
      <c r="K47" s="65">
        <f>B98+B114+B126+I98+I114+I126+P114</f>
        <v>4</v>
      </c>
      <c r="L47" s="65">
        <f>J47+K47</f>
        <v>18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solo'!$C$9</f>
        <v>Popplar 4/4</v>
      </c>
      <c r="J50" s="32" t="str">
        <f>'mueble solo'!$C$10</f>
        <v>Popplar 6/4</v>
      </c>
      <c r="Q50" s="32" t="str">
        <f>'mueble solo'!$C$11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2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1.3888888888888888E-2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1</v>
      </c>
      <c r="J53" s="35"/>
      <c r="K53" s="35">
        <v>1</v>
      </c>
      <c r="L53" s="35">
        <v>1</v>
      </c>
      <c r="M53" s="68">
        <v>1</v>
      </c>
      <c r="N53" s="70">
        <f t="shared" si="6"/>
        <v>6.9444444444444441E-3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1</v>
      </c>
      <c r="J54" s="35"/>
      <c r="K54" s="35">
        <v>1</v>
      </c>
      <c r="L54" s="35">
        <v>1</v>
      </c>
      <c r="M54" s="68">
        <v>1</v>
      </c>
      <c r="N54" s="70">
        <f t="shared" si="6"/>
        <v>6.9444444444444441E-3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2</v>
      </c>
      <c r="C65" s="85"/>
      <c r="D65" s="85"/>
      <c r="E65" s="85"/>
      <c r="F65" s="85"/>
      <c r="G65" s="70">
        <f>SUM(G52:G64)</f>
        <v>1.3888888888888888E-2</v>
      </c>
      <c r="I65" s="5">
        <f>SUM(I52:I64)</f>
        <v>3</v>
      </c>
      <c r="J65" s="85"/>
      <c r="K65" s="85"/>
      <c r="L65" s="85"/>
      <c r="M65" s="85"/>
      <c r="N65" s="70">
        <f>SUM(N52:N64)</f>
        <v>2.0833333333333332E-2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solo'!$C$12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4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4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/>
      <c r="C91" s="116"/>
      <c r="D91" s="116"/>
      <c r="E91" s="119"/>
      <c r="F91" s="70">
        <f t="shared" ref="F91:F97" si="9">((D91*E91)/144)*B91</f>
        <v>0</v>
      </c>
      <c r="I91" s="91"/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0</v>
      </c>
      <c r="C98" s="85"/>
      <c r="D98" s="85"/>
      <c r="E98" s="85"/>
      <c r="F98" s="70">
        <f>SUM(F91:F97)</f>
        <v>0</v>
      </c>
      <c r="I98" s="5">
        <f>SUM(I91:I97)</f>
        <v>0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solo'!$C$13</f>
        <v>19 mm Maple/ Okume MDF</v>
      </c>
      <c r="J101" s="32" t="str">
        <f>'mueble solo'!$C$14</f>
        <v>16 mm Maple/ Okume MDF</v>
      </c>
      <c r="Q101" s="32" t="str">
        <f>'mueble solo'!$C$15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/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0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solo'!$C$16</f>
        <v xml:space="preserve">Okume 12 mm </v>
      </c>
      <c r="J117" s="32" t="str">
        <f>'mueble solo'!$C$17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>
        <v>4</v>
      </c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4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/>
      <c r="C132" s="131"/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/>
      <c r="C133" s="134"/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/>
      <c r="C134" s="134"/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1</v>
      </c>
      <c r="D162" s="85" t="str">
        <f t="shared" si="21"/>
        <v>si</v>
      </c>
      <c r="E162" s="188">
        <f>L47</f>
        <v>18</v>
      </c>
      <c r="F162" s="188">
        <f>L47</f>
        <v>18</v>
      </c>
      <c r="G162" s="188">
        <f>L47</f>
        <v>18</v>
      </c>
      <c r="H162" s="151">
        <f t="shared" ref="H162:H167" si="22">IF(D162="si",C162*H170,0)</f>
        <v>0.5</v>
      </c>
      <c r="I162" s="166">
        <f t="shared" ref="I162:I167" si="23">IF(D162="si",C162*I170,0)</f>
        <v>0.5</v>
      </c>
      <c r="J162" s="166">
        <f t="shared" ref="J162:J167" si="24">C162*J170</f>
        <v>0.5</v>
      </c>
      <c r="K162" s="167">
        <f t="shared" ref="K162:K167" si="25">C162*K170</f>
        <v>0</v>
      </c>
      <c r="O162" s="174">
        <f t="shared" ref="O162:O167" si="26">H162*$O$160</f>
        <v>6.1599702380952497</v>
      </c>
      <c r="P162" s="174">
        <f t="shared" ref="P162:P167" si="27">I162*$P$160</f>
        <v>9.9925595238095006</v>
      </c>
      <c r="Q162" s="174">
        <f t="shared" ref="Q162:Q167" si="28">J162*$Q$160</f>
        <v>4.8318452380952337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si</v>
      </c>
      <c r="E163" s="188"/>
      <c r="F163" s="188"/>
      <c r="G163" s="188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1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1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9.6636904761904674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18</v>
      </c>
      <c r="F168" s="152">
        <f>IF(J29="x",F162,0)</f>
        <v>18</v>
      </c>
      <c r="G168" s="152">
        <f>IF(K29="x",G162,0)</f>
        <v>18</v>
      </c>
      <c r="H168" s="153">
        <f>IF(L29="x",SUM(H162:H167),0)</f>
        <v>0</v>
      </c>
      <c r="I168" s="152">
        <f>IF(M29="x",SUM(I162:I167),0)</f>
        <v>2.5</v>
      </c>
      <c r="J168" s="152">
        <f>IF(N29="x",SUM(J162:J167),0)</f>
        <v>2.5</v>
      </c>
      <c r="K168" s="152">
        <f>IF(O29="x",SUM(K162:K167),0)</f>
        <v>2</v>
      </c>
      <c r="L168" s="169">
        <f>E168*L160</f>
        <v>10.820153061224495</v>
      </c>
      <c r="M168" s="176">
        <f>F168*M160</f>
        <v>16.891581632653061</v>
      </c>
      <c r="N168" s="176">
        <f>G168*N160</f>
        <v>19.3635204081633</v>
      </c>
      <c r="O168" s="176">
        <f>IF(L29="x",SUM(O162:O167),0)</f>
        <v>0</v>
      </c>
      <c r="P168" s="176">
        <f>IF(M29="x",SUM(P162:P167),0)</f>
        <v>49.962797619047507</v>
      </c>
      <c r="Q168" s="176">
        <f>IF(N29="x",SUM(Q162:Q167),0)</f>
        <v>24.159226190476168</v>
      </c>
      <c r="R168" s="176">
        <f>IF(O29="x",SUM(R162:R167),0)</f>
        <v>19.327380952380935</v>
      </c>
      <c r="S168" s="94">
        <f>SUM(L168:R168)</f>
        <v>140.52465986394546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6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6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6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6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6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6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6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6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600-000008000000}">
          <x14:formula1>
            <xm:f>#REF!</xm:f>
          </x14:formula1>
          <xm:sqref>C25</xm:sqref>
        </x14:dataValidation>
        <x14:dataValidation type="list" allowBlank="1" showErrorMessage="1" xr:uid="{00000000-0002-0000-0600-000009000000}">
          <x14:formula1>
            <xm:f>#REF!</xm:f>
          </x14:formula1>
          <xm:sqref>I29:O29</xm:sqref>
        </x14:dataValidation>
        <x14:dataValidation type="list" allowBlank="1" showErrorMessage="1" xr:uid="{00000000-0002-0000-06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6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81"/>
  <sheetViews>
    <sheetView topLeftCell="A25"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140</v>
      </c>
      <c r="E3" s="8">
        <v>60</v>
      </c>
      <c r="F3" s="40">
        <v>101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15</v>
      </c>
      <c r="C7" s="207" t="s">
        <v>48</v>
      </c>
      <c r="D7" s="207"/>
      <c r="E7" s="209" t="s">
        <v>130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131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6.9444444444444441E-3</v>
      </c>
      <c r="E10" s="6">
        <f>D10/$M$5</f>
        <v>1.2626262626262624E-2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132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16</v>
      </c>
      <c r="L29" s="81"/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8.7847222222222229E-2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M'!$C$9</f>
        <v>Popplar 4/4</v>
      </c>
      <c r="J50" s="32" t="str">
        <f>'mueble ng M'!$C$10</f>
        <v>Popplar 6/4</v>
      </c>
      <c r="Q50" s="32" t="str">
        <f>'mueble ng M'!$C$11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M'!$C$12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M'!$C$13</f>
        <v>19 mm Maple/ Okume MDF</v>
      </c>
      <c r="J101" s="32" t="str">
        <f>'mueble ng M'!$C$14</f>
        <v>16 mm Maple/ Okume MDF</v>
      </c>
      <c r="Q101" s="32" t="str">
        <f>'mueble ng M'!$C$15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M'!$C$16</f>
        <v xml:space="preserve">Okume 12 mm </v>
      </c>
      <c r="J117" s="32" t="str">
        <f>'mueble ng M'!$C$17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 t="e">
        <f>E134*B134+E133+E132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30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1</v>
      </c>
      <c r="C133" s="134" t="s">
        <v>31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>
        <v>2</v>
      </c>
      <c r="C134" s="134" t="s">
        <v>26</v>
      </c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21</v>
      </c>
      <c r="F162" s="188">
        <f>L47</f>
        <v>21</v>
      </c>
      <c r="G162" s="188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si</v>
      </c>
      <c r="E163" s="188"/>
      <c r="F163" s="188"/>
      <c r="G163" s="188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0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0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0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91.552083333333258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7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7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7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7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7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7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7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7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700-000008000000}">
          <x14:formula1>
            <xm:f>#REF!</xm:f>
          </x14:formula1>
          <xm:sqref>C25</xm:sqref>
        </x14:dataValidation>
        <x14:dataValidation type="list" allowBlank="1" showErrorMessage="1" xr:uid="{00000000-0002-0000-0700-000009000000}">
          <x14:formula1>
            <xm:f>#REF!</xm:f>
          </x14:formula1>
          <xm:sqref>I29:O29</xm:sqref>
        </x14:dataValidation>
        <x14:dataValidation type="list" allowBlank="1" showErrorMessage="1" xr:uid="{00000000-0002-0000-07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7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2.855468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>
        <v>2274.8954773505998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140</v>
      </c>
      <c r="E3" s="8">
        <v>60</v>
      </c>
      <c r="F3" s="40">
        <v>101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355.6</v>
      </c>
      <c r="E4" s="10">
        <v>152.4</v>
      </c>
      <c r="F4" s="10">
        <f>F3*2.54</f>
        <v>256.54000000000002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15</v>
      </c>
      <c r="C7" s="207" t="s">
        <v>48</v>
      </c>
      <c r="D7" s="207"/>
      <c r="E7" s="209" t="s">
        <v>133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131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6.9444444444444441E-3</v>
      </c>
      <c r="E10" s="6">
        <f>D10/$M$5</f>
        <v>1.2626262626262624E-2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134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8.7847222222222229E-2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 t="e">
        <f>(G42*0.9)+I128</f>
        <v>#REF!</v>
      </c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 F'!$C$9</f>
        <v>Popplar 4/4</v>
      </c>
      <c r="J50" s="32" t="str">
        <f>'mueble ng F'!$C$10</f>
        <v>Popplar 6/4</v>
      </c>
      <c r="Q50" s="32" t="str">
        <f>'mueble ng F'!$C$11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 F'!$C$12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 F'!$C$13</f>
        <v>19 mm Maple/ Okume MDF</v>
      </c>
      <c r="J101" s="32" t="str">
        <f>'mueble ng F'!$C$14</f>
        <v>16 mm Maple/ Okume MDF</v>
      </c>
      <c r="Q101" s="32" t="str">
        <f>'mueble ng F'!$C$15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>(((((E103*2)+(D103*2))*B103)*2.54)/100)</f>
        <v>0</v>
      </c>
      <c r="I103" s="123"/>
      <c r="J103" s="116"/>
      <c r="K103" s="116"/>
      <c r="L103" s="119"/>
      <c r="M103" s="70">
        <f t="shared" ref="M103:M113" si="12">((K103*L103)/144)*I103</f>
        <v>0</v>
      </c>
      <c r="N103" s="85">
        <f t="shared" ref="N103:N113" si="13">(((((L103*2)+(K103*2))*I103)*2.54)/100)</f>
        <v>0</v>
      </c>
      <c r="P103" s="116"/>
      <c r="Q103" s="116"/>
      <c r="R103" s="116"/>
      <c r="S103" s="119"/>
      <c r="T103" s="70">
        <f t="shared" ref="T103:T113" si="14">((R103*S103)/144)*P103</f>
        <v>0</v>
      </c>
      <c r="U103" s="85">
        <f t="shared" ref="U103:U113" si="15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>(((((E104*2)+(D104*2))*B104)*2.54)/100)</f>
        <v>0</v>
      </c>
      <c r="I104" s="91"/>
      <c r="J104" s="35"/>
      <c r="K104" s="35"/>
      <c r="L104" s="68"/>
      <c r="M104" s="70">
        <f t="shared" si="12"/>
        <v>0</v>
      </c>
      <c r="N104" s="85">
        <f t="shared" si="13"/>
        <v>0</v>
      </c>
      <c r="P104" s="35"/>
      <c r="Q104" s="35"/>
      <c r="R104" s="35"/>
      <c r="S104" s="68"/>
      <c r="T104" s="70">
        <f t="shared" si="14"/>
        <v>0</v>
      </c>
      <c r="U104" s="85">
        <f t="shared" si="15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>(((((E105*2)+(D105*2))*B105)*2.54)/100)</f>
        <v>0</v>
      </c>
      <c r="I105" s="91"/>
      <c r="J105" s="35"/>
      <c r="K105" s="35"/>
      <c r="L105" s="68"/>
      <c r="M105" s="70">
        <f t="shared" si="12"/>
        <v>0</v>
      </c>
      <c r="N105" s="85">
        <f t="shared" si="13"/>
        <v>0</v>
      </c>
      <c r="P105" s="35"/>
      <c r="Q105" s="35"/>
      <c r="R105" s="35"/>
      <c r="S105" s="68"/>
      <c r="T105" s="70">
        <f t="shared" si="14"/>
        <v>0</v>
      </c>
      <c r="U105" s="85">
        <f t="shared" si="15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>(((((E106*2)+(D106*2))*B106)*2.54)/100)</f>
        <v>0</v>
      </c>
      <c r="I106" s="91"/>
      <c r="J106" s="35"/>
      <c r="K106" s="35"/>
      <c r="L106" s="68"/>
      <c r="M106" s="70">
        <f t="shared" si="12"/>
        <v>0</v>
      </c>
      <c r="N106" s="85">
        <f t="shared" si="13"/>
        <v>0</v>
      </c>
      <c r="P106" s="35"/>
      <c r="Q106" s="35"/>
      <c r="R106" s="35"/>
      <c r="S106" s="68"/>
      <c r="T106" s="70">
        <f t="shared" si="14"/>
        <v>0</v>
      </c>
      <c r="U106" s="85">
        <f t="shared" si="15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v>0</v>
      </c>
      <c r="I107" s="91"/>
      <c r="J107" s="35"/>
      <c r="K107" s="35"/>
      <c r="L107" s="68"/>
      <c r="M107" s="70">
        <f t="shared" si="12"/>
        <v>0</v>
      </c>
      <c r="N107" s="85">
        <f t="shared" si="13"/>
        <v>0</v>
      </c>
      <c r="P107" s="35"/>
      <c r="Q107" s="35"/>
      <c r="R107" s="35"/>
      <c r="S107" s="68"/>
      <c r="T107" s="70">
        <f t="shared" si="14"/>
        <v>0</v>
      </c>
      <c r="U107" s="85">
        <f t="shared" si="15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ref="G108:G113" si="16">(((((E108*2)+(D108*2))*B108)*2.54)/100)</f>
        <v>0</v>
      </c>
      <c r="I108" s="91"/>
      <c r="J108" s="35"/>
      <c r="K108" s="35"/>
      <c r="L108" s="68"/>
      <c r="M108" s="70">
        <f t="shared" si="12"/>
        <v>0</v>
      </c>
      <c r="N108" s="85">
        <f t="shared" si="13"/>
        <v>0</v>
      </c>
      <c r="P108" s="35"/>
      <c r="Q108" s="35"/>
      <c r="R108" s="35"/>
      <c r="S108" s="68"/>
      <c r="T108" s="70">
        <f t="shared" si="14"/>
        <v>0</v>
      </c>
      <c r="U108" s="85">
        <f t="shared" si="15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6"/>
        <v>0</v>
      </c>
      <c r="I109" s="91"/>
      <c r="J109" s="35"/>
      <c r="K109" s="35"/>
      <c r="L109" s="68"/>
      <c r="M109" s="70">
        <f t="shared" si="12"/>
        <v>0</v>
      </c>
      <c r="N109" s="85">
        <f t="shared" si="13"/>
        <v>0</v>
      </c>
      <c r="P109" s="35"/>
      <c r="Q109" s="35"/>
      <c r="R109" s="35"/>
      <c r="S109" s="68"/>
      <c r="T109" s="70">
        <f t="shared" si="14"/>
        <v>0</v>
      </c>
      <c r="U109" s="85">
        <f t="shared" si="15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6"/>
        <v>0</v>
      </c>
      <c r="I110" s="91"/>
      <c r="J110" s="35"/>
      <c r="K110" s="35"/>
      <c r="L110" s="68"/>
      <c r="M110" s="70">
        <f t="shared" si="12"/>
        <v>0</v>
      </c>
      <c r="N110" s="85">
        <f t="shared" si="13"/>
        <v>0</v>
      </c>
      <c r="P110" s="35"/>
      <c r="Q110" s="35"/>
      <c r="R110" s="35"/>
      <c r="S110" s="68"/>
      <c r="T110" s="70">
        <f t="shared" si="14"/>
        <v>0</v>
      </c>
      <c r="U110" s="85">
        <f t="shared" si="15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6"/>
        <v>0</v>
      </c>
      <c r="I111" s="91"/>
      <c r="J111" s="35"/>
      <c r="K111" s="35"/>
      <c r="L111" s="68"/>
      <c r="M111" s="70">
        <f t="shared" si="12"/>
        <v>0</v>
      </c>
      <c r="N111" s="85">
        <f t="shared" si="13"/>
        <v>0</v>
      </c>
      <c r="P111" s="35"/>
      <c r="Q111" s="35"/>
      <c r="R111" s="35"/>
      <c r="S111" s="68"/>
      <c r="T111" s="70">
        <f t="shared" si="14"/>
        <v>0</v>
      </c>
      <c r="U111" s="85">
        <f t="shared" si="15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6"/>
        <v>0</v>
      </c>
      <c r="I112" s="91"/>
      <c r="J112" s="35"/>
      <c r="K112" s="35"/>
      <c r="L112" s="68"/>
      <c r="M112" s="70">
        <f t="shared" si="12"/>
        <v>0</v>
      </c>
      <c r="N112" s="85">
        <f t="shared" si="13"/>
        <v>0</v>
      </c>
      <c r="P112" s="35"/>
      <c r="Q112" s="35"/>
      <c r="R112" s="35"/>
      <c r="S112" s="68"/>
      <c r="T112" s="70">
        <f t="shared" si="14"/>
        <v>0</v>
      </c>
      <c r="U112" s="85">
        <f t="shared" si="15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6"/>
        <v>0</v>
      </c>
      <c r="I113" s="92"/>
      <c r="J113" s="36"/>
      <c r="K113" s="36"/>
      <c r="L113" s="71"/>
      <c r="M113" s="70">
        <f t="shared" si="12"/>
        <v>0</v>
      </c>
      <c r="N113" s="85">
        <f t="shared" si="13"/>
        <v>0</v>
      </c>
      <c r="P113" s="36"/>
      <c r="Q113" s="36"/>
      <c r="R113" s="36"/>
      <c r="S113" s="71"/>
      <c r="T113" s="70">
        <f t="shared" si="14"/>
        <v>0</v>
      </c>
      <c r="U113" s="85">
        <f t="shared" si="15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 F'!$C$16</f>
        <v xml:space="preserve">Okume 12 mm </v>
      </c>
      <c r="J117" s="32" t="str">
        <f>'mueble ng F'!$C$17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73" t="e">
        <f>(E134*B134)+(E133*B133)+E132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27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29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32</v>
      </c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/>
      <c r="C135" s="134"/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21</v>
      </c>
      <c r="F162" s="188">
        <f>L47</f>
        <v>21</v>
      </c>
      <c r="G162" s="188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si</v>
      </c>
      <c r="E163" s="188"/>
      <c r="F163" s="188"/>
      <c r="G163" s="188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0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8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8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8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8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8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8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8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8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800-000008000000}">
          <x14:formula1>
            <xm:f>#REF!</xm:f>
          </x14:formula1>
          <xm:sqref>C25</xm:sqref>
        </x14:dataValidation>
        <x14:dataValidation type="list" allowBlank="1" showErrorMessage="1" xr:uid="{00000000-0002-0000-0800-000009000000}">
          <x14:formula1>
            <xm:f>#REF!</xm:f>
          </x14:formula1>
          <xm:sqref>I29:O29</xm:sqref>
        </x14:dataValidation>
        <x14:dataValidation type="list" allowBlank="1" showErrorMessage="1" xr:uid="{00000000-0002-0000-08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8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81"/>
  <sheetViews>
    <sheetView zoomScale="80" workbookViewId="0">
      <selection activeCell="H42" sqref="H42"/>
    </sheetView>
  </sheetViews>
  <sheetFormatPr baseColWidth="10" defaultColWidth="9.140625" defaultRowHeight="12.75" x14ac:dyDescent="0.2"/>
  <cols>
    <col min="1" max="1" width="3.140625" customWidth="1"/>
    <col min="2" max="2" width="7.85546875" customWidth="1"/>
    <col min="3" max="3" width="25.85546875" customWidth="1"/>
    <col min="4" max="4" width="15.42578125" customWidth="1"/>
    <col min="5" max="5" width="14.5703125" customWidth="1"/>
    <col min="6" max="6" width="14.140625" customWidth="1"/>
    <col min="7" max="7" width="17.7109375" customWidth="1"/>
    <col min="8" max="8" width="17.28515625" customWidth="1"/>
    <col min="9" max="9" width="10.7109375" style="5" customWidth="1"/>
    <col min="10" max="10" width="14.85546875" style="6" customWidth="1"/>
    <col min="11" max="11" width="10.7109375" style="6" customWidth="1"/>
    <col min="12" max="12" width="14.140625" customWidth="1"/>
    <col min="13" max="13" width="10.28515625" customWidth="1"/>
    <col min="14" max="14" width="17.5703125" customWidth="1"/>
    <col min="15" max="15" width="11.140625" customWidth="1"/>
    <col min="16" max="16" width="10" customWidth="1"/>
    <col min="17" max="17" width="26.42578125" customWidth="1"/>
    <col min="20" max="20" width="10.28515625" customWidth="1"/>
    <col min="21" max="21" width="17.85546875" customWidth="1"/>
    <col min="22" max="1025" width="11.42578125" customWidth="1"/>
  </cols>
  <sheetData>
    <row r="1" spans="2:24" s="2" customFormat="1" x14ac:dyDescent="0.2">
      <c r="E1" s="37"/>
      <c r="F1" s="37"/>
      <c r="G1" s="37"/>
      <c r="H1" s="6"/>
      <c r="I1" s="5"/>
      <c r="J1" s="37"/>
      <c r="K1" s="37"/>
      <c r="M1" s="93" t="s">
        <v>37</v>
      </c>
      <c r="N1" s="93" t="s">
        <v>38</v>
      </c>
      <c r="O1" s="93" t="s">
        <v>39</v>
      </c>
    </row>
    <row r="2" spans="2:24" x14ac:dyDescent="0.2">
      <c r="D2" s="205" t="s">
        <v>40</v>
      </c>
      <c r="E2" s="205"/>
      <c r="F2" s="205"/>
      <c r="G2" s="38" t="s">
        <v>41</v>
      </c>
      <c r="H2" s="39" t="s">
        <v>42</v>
      </c>
      <c r="I2" s="42"/>
      <c r="J2" s="45" t="s">
        <v>7</v>
      </c>
      <c r="K2" s="72" t="s">
        <v>9</v>
      </c>
      <c r="M2" s="1" t="e">
        <f>G46</f>
        <v>#REF!</v>
      </c>
      <c r="N2" s="94" t="e">
        <f>((D178+G46)*1.05)+(S168*1.22)+(S168*1.22*3.04)+D177</f>
        <v>#REF!</v>
      </c>
      <c r="O2" s="1" t="e">
        <f>IF(#REF!="Nacional",((N2-D177)/0.8)+(D177/0.83),IF(#REF!="Extranjero",(((N2-D177)/0.85)+(D177/0.85))/#REF!,0))</f>
        <v>#REF!</v>
      </c>
      <c r="P2" s="95" t="e">
        <f>IF(#REF!="Nacional",(O2-N2)/O2,IF(#REF!="Extranjero",((O2*#REF!)-N2)/(#REF!*O2),0))</f>
        <v>#REF!</v>
      </c>
    </row>
    <row r="3" spans="2:24" ht="15" x14ac:dyDescent="0.25">
      <c r="C3" s="7" t="s">
        <v>43</v>
      </c>
      <c r="D3" s="8">
        <v>140</v>
      </c>
      <c r="E3" s="8">
        <v>60</v>
      </c>
      <c r="F3" s="40">
        <v>101</v>
      </c>
      <c r="G3" s="41" t="s">
        <v>19</v>
      </c>
      <c r="H3" s="8" t="s">
        <v>20</v>
      </c>
      <c r="I3" s="73"/>
      <c r="O3" s="96"/>
      <c r="U3" s="110"/>
      <c r="V3" s="85"/>
    </row>
    <row r="4" spans="2:24" x14ac:dyDescent="0.2">
      <c r="C4" s="9" t="s">
        <v>44</v>
      </c>
      <c r="D4" s="10">
        <f>D3*2.54</f>
        <v>355.6</v>
      </c>
      <c r="E4" s="10">
        <f>E3*2.54</f>
        <v>152.4</v>
      </c>
      <c r="F4" s="10">
        <f>F3*2.54</f>
        <v>256.54000000000002</v>
      </c>
      <c r="G4" s="42"/>
      <c r="H4" s="6"/>
      <c r="J4" s="206" t="s">
        <v>45</v>
      </c>
      <c r="K4" s="206"/>
      <c r="L4" s="206"/>
      <c r="M4" s="74">
        <v>0.84000000000000008</v>
      </c>
      <c r="N4" s="88"/>
      <c r="O4" s="88"/>
    </row>
    <row r="5" spans="2:24" x14ac:dyDescent="0.2">
      <c r="J5" s="206" t="s">
        <v>46</v>
      </c>
      <c r="K5" s="206"/>
      <c r="L5" s="206"/>
      <c r="M5" s="74">
        <v>0.55000000000000004</v>
      </c>
    </row>
    <row r="6" spans="2:24" x14ac:dyDescent="0.2">
      <c r="B6" s="11" t="s">
        <v>47</v>
      </c>
    </row>
    <row r="7" spans="2:24" x14ac:dyDescent="0.2">
      <c r="B7" s="12">
        <v>15</v>
      </c>
      <c r="C7" s="207" t="s">
        <v>48</v>
      </c>
      <c r="D7" s="207"/>
      <c r="E7" s="209" t="s">
        <v>135</v>
      </c>
      <c r="F7" s="209"/>
      <c r="G7" s="210"/>
      <c r="H7" s="43" t="s">
        <v>50</v>
      </c>
      <c r="I7" s="75" t="s">
        <v>51</v>
      </c>
      <c r="J7" s="205" t="s">
        <v>52</v>
      </c>
      <c r="K7" s="205"/>
      <c r="L7" s="205"/>
      <c r="M7" s="205"/>
      <c r="N7" s="205"/>
      <c r="O7" s="205"/>
    </row>
    <row r="8" spans="2:24" ht="13.5" customHeight="1" x14ac:dyDescent="0.2">
      <c r="C8" s="2" t="s">
        <v>0</v>
      </c>
      <c r="D8" s="13" t="s">
        <v>53</v>
      </c>
      <c r="E8" s="44" t="s">
        <v>54</v>
      </c>
      <c r="F8" s="45" t="s">
        <v>55</v>
      </c>
      <c r="G8" s="6"/>
      <c r="H8" s="6"/>
      <c r="I8" s="76" t="s">
        <v>23</v>
      </c>
      <c r="J8" s="224" t="s">
        <v>131</v>
      </c>
      <c r="K8" s="225"/>
      <c r="L8" s="225"/>
      <c r="M8" s="225"/>
      <c r="N8" s="225"/>
      <c r="O8" s="226"/>
      <c r="P8" s="6"/>
      <c r="Q8" s="6"/>
    </row>
    <row r="9" spans="2:24" ht="13.5" customHeight="1" x14ac:dyDescent="0.2">
      <c r="B9" s="6"/>
      <c r="C9" t="s">
        <v>1</v>
      </c>
      <c r="D9" s="14">
        <f>$G$65</f>
        <v>3.4722222222222224E-2</v>
      </c>
      <c r="E9" s="6">
        <f>D9/$M$5</f>
        <v>6.3131313131313135E-2</v>
      </c>
      <c r="F9" s="46" t="e">
        <f>VLOOKUP(C9,LISTADOMADERAS,4,0)</f>
        <v>#REF!</v>
      </c>
      <c r="G9" s="1" t="e">
        <f t="shared" ref="G9:G40" si="0">E9*F9</f>
        <v>#REF!</v>
      </c>
      <c r="H9" s="6"/>
      <c r="I9" s="77" t="s">
        <v>56</v>
      </c>
      <c r="J9" s="224"/>
      <c r="K9" s="225"/>
      <c r="L9" s="225"/>
      <c r="M9" s="225"/>
      <c r="N9" s="225"/>
      <c r="O9" s="226"/>
      <c r="Q9" s="34" t="s">
        <v>57</v>
      </c>
      <c r="R9" s="98" t="s">
        <v>21</v>
      </c>
      <c r="S9" s="99"/>
    </row>
    <row r="10" spans="2:24" ht="15" x14ac:dyDescent="0.2">
      <c r="B10" s="6"/>
      <c r="C10" t="s">
        <v>2</v>
      </c>
      <c r="D10" s="15">
        <f>$N$65</f>
        <v>6.9444444444444441E-3</v>
      </c>
      <c r="E10" s="6">
        <f>D10/$M$5</f>
        <v>1.2626262626262624E-2</v>
      </c>
      <c r="F10" s="47" t="e">
        <f>VLOOKUP(C10,LISTADOMADERAS,4,0)</f>
        <v>#REF!</v>
      </c>
      <c r="G10" s="1" t="e">
        <f t="shared" si="0"/>
        <v>#REF!</v>
      </c>
      <c r="H10" s="6"/>
      <c r="I10" s="76" t="s">
        <v>23</v>
      </c>
      <c r="J10" s="224"/>
      <c r="K10" s="225"/>
      <c r="L10" s="225"/>
      <c r="M10" s="225"/>
      <c r="N10" s="225"/>
      <c r="O10" s="226"/>
      <c r="Q10" s="100" t="s">
        <v>58</v>
      </c>
      <c r="R10" s="101" t="s">
        <v>57</v>
      </c>
      <c r="S10" s="99"/>
      <c r="X10" s="5"/>
    </row>
    <row r="11" spans="2:24" ht="12.75" customHeight="1" x14ac:dyDescent="0.2">
      <c r="B11" s="6"/>
      <c r="C11" t="s">
        <v>3</v>
      </c>
      <c r="D11" s="15">
        <f>$U$65</f>
        <v>3.4722222222222224E-2</v>
      </c>
      <c r="E11" s="6">
        <f>D11/$M$5</f>
        <v>6.3131313131313135E-2</v>
      </c>
      <c r="F11" s="47" t="e">
        <f>VLOOKUP(C11,LISTADOMADERAS,4,0)</f>
        <v>#REF!</v>
      </c>
      <c r="G11" s="1" t="e">
        <f t="shared" si="0"/>
        <v>#REF!</v>
      </c>
      <c r="H11" s="6"/>
      <c r="J11" s="224"/>
      <c r="K11" s="225"/>
      <c r="L11" s="225"/>
      <c r="M11" s="225"/>
      <c r="N11" s="225"/>
      <c r="O11" s="226"/>
      <c r="Q11" s="102" t="str">
        <f>$C$9</f>
        <v>Popplar 4/4</v>
      </c>
      <c r="R11" s="103">
        <f>$B$7*E9</f>
        <v>0.94696969696969702</v>
      </c>
      <c r="S11" s="99"/>
    </row>
    <row r="12" spans="2:24" ht="12.75" customHeight="1" x14ac:dyDescent="0.2">
      <c r="B12" s="6"/>
      <c r="C12" t="s">
        <v>4</v>
      </c>
      <c r="D12" s="15">
        <f>$G$85</f>
        <v>0</v>
      </c>
      <c r="E12" s="6">
        <f>D12/$M$5</f>
        <v>0</v>
      </c>
      <c r="F12" s="47" t="e">
        <f>VLOOKUP(C12,LISTADOMADERAS,4,0)</f>
        <v>#REF!</v>
      </c>
      <c r="G12" s="1" t="e">
        <f t="shared" si="0"/>
        <v>#REF!</v>
      </c>
      <c r="H12" s="6"/>
      <c r="J12" s="201" t="s">
        <v>59</v>
      </c>
      <c r="K12" s="201"/>
      <c r="L12" s="201"/>
      <c r="M12" s="201"/>
      <c r="N12" s="201"/>
      <c r="O12" s="201"/>
      <c r="Q12" s="104" t="str">
        <f>$C$10</f>
        <v>Popplar 6/4</v>
      </c>
      <c r="R12" s="105">
        <f>$B$7*E10</f>
        <v>0.18939393939393936</v>
      </c>
      <c r="S12" s="99"/>
    </row>
    <row r="13" spans="2:24" ht="12.75" customHeight="1" x14ac:dyDescent="0.2">
      <c r="B13" s="6"/>
      <c r="C13" t="s">
        <v>6</v>
      </c>
      <c r="D13" s="15">
        <f>$F$114</f>
        <v>0</v>
      </c>
      <c r="E13" s="6">
        <f t="shared" ref="E13:E19" si="1">D13/$M$4</f>
        <v>0</v>
      </c>
      <c r="F13" s="47" t="e">
        <f t="shared" ref="F13:F19" si="2">VLOOKUP(C13,LISTADOTABLEROSS,4,0)</f>
        <v>#REF!</v>
      </c>
      <c r="G13" s="1" t="e">
        <f t="shared" si="0"/>
        <v>#REF!</v>
      </c>
      <c r="H13" s="48">
        <f t="shared" ref="H13:H19" si="3">E13/32</f>
        <v>0</v>
      </c>
      <c r="J13" s="227" t="s">
        <v>136</v>
      </c>
      <c r="K13" s="228"/>
      <c r="L13" s="228"/>
      <c r="M13" s="228"/>
      <c r="N13" s="228"/>
      <c r="O13" s="229"/>
      <c r="Q13" s="104" t="str">
        <f>$C$11</f>
        <v>Popplar 8/4</v>
      </c>
      <c r="R13" s="105">
        <f>$B$7*E11</f>
        <v>0.94696969696969702</v>
      </c>
      <c r="S13" s="99"/>
    </row>
    <row r="14" spans="2:24" ht="12.75" customHeight="1" x14ac:dyDescent="0.2">
      <c r="B14" s="6"/>
      <c r="C14" t="s">
        <v>8</v>
      </c>
      <c r="D14" s="15">
        <f>$M$114</f>
        <v>0</v>
      </c>
      <c r="E14" s="6">
        <f t="shared" si="1"/>
        <v>0</v>
      </c>
      <c r="F14" s="47" t="e">
        <f t="shared" si="2"/>
        <v>#REF!</v>
      </c>
      <c r="G14" s="1" t="e">
        <f t="shared" si="0"/>
        <v>#REF!</v>
      </c>
      <c r="H14" s="49">
        <f t="shared" si="3"/>
        <v>0</v>
      </c>
      <c r="J14" s="230"/>
      <c r="K14" s="231"/>
      <c r="L14" s="231"/>
      <c r="M14" s="231"/>
      <c r="N14" s="231"/>
      <c r="O14" s="232"/>
      <c r="Q14" s="106" t="str">
        <f>$C$12</f>
        <v>Pino 3/4</v>
      </c>
      <c r="R14" s="107">
        <f>$B$7*E12</f>
        <v>0</v>
      </c>
      <c r="S14" s="99"/>
    </row>
    <row r="15" spans="2:24" ht="12.75" customHeight="1" x14ac:dyDescent="0.2">
      <c r="B15" s="6"/>
      <c r="C15" t="s">
        <v>10</v>
      </c>
      <c r="D15" s="15">
        <f>$T$114</f>
        <v>0</v>
      </c>
      <c r="E15" s="6">
        <f t="shared" si="1"/>
        <v>0</v>
      </c>
      <c r="F15" s="47" t="e">
        <f t="shared" si="2"/>
        <v>#REF!</v>
      </c>
      <c r="G15" s="1" t="e">
        <f t="shared" si="0"/>
        <v>#REF!</v>
      </c>
      <c r="H15" s="49">
        <f t="shared" si="3"/>
        <v>0</v>
      </c>
      <c r="J15" s="203" t="s">
        <v>60</v>
      </c>
      <c r="K15" s="203"/>
      <c r="L15" s="203"/>
      <c r="M15" s="203"/>
      <c r="N15" s="203"/>
      <c r="S15" s="99"/>
    </row>
    <row r="16" spans="2:24" ht="12.75" customHeight="1" x14ac:dyDescent="0.2">
      <c r="B16" s="6"/>
      <c r="C16" t="s">
        <v>14</v>
      </c>
      <c r="D16" s="15">
        <f>$F$126</f>
        <v>0</v>
      </c>
      <c r="E16" s="6">
        <f t="shared" si="1"/>
        <v>0</v>
      </c>
      <c r="F16" s="47" t="e">
        <f t="shared" si="2"/>
        <v>#REF!</v>
      </c>
      <c r="G16" s="1" t="e">
        <f t="shared" si="0"/>
        <v>#REF!</v>
      </c>
      <c r="H16" s="49">
        <f t="shared" si="3"/>
        <v>0</v>
      </c>
      <c r="J16" s="78" t="s">
        <v>61</v>
      </c>
      <c r="K16" s="78" t="s">
        <v>62</v>
      </c>
      <c r="L16" s="78" t="s">
        <v>63</v>
      </c>
      <c r="M16" s="78" t="s">
        <v>64</v>
      </c>
      <c r="N16" s="78" t="s">
        <v>65</v>
      </c>
      <c r="S16" s="99"/>
    </row>
    <row r="17" spans="2:19" ht="12.75" customHeight="1" x14ac:dyDescent="0.2">
      <c r="B17" s="6"/>
      <c r="C17" t="s">
        <v>15</v>
      </c>
      <c r="D17" s="15">
        <f>$M$126</f>
        <v>0</v>
      </c>
      <c r="E17" s="6">
        <f t="shared" si="1"/>
        <v>0</v>
      </c>
      <c r="F17" s="47" t="e">
        <f t="shared" si="2"/>
        <v>#REF!</v>
      </c>
      <c r="G17" s="1" t="e">
        <f t="shared" si="0"/>
        <v>#REF!</v>
      </c>
      <c r="H17" s="49">
        <f t="shared" si="3"/>
        <v>0</v>
      </c>
      <c r="J17" s="79"/>
      <c r="K17" s="79"/>
      <c r="L17" s="79"/>
      <c r="M17" s="79"/>
      <c r="N17" s="79"/>
      <c r="Q17" s="34" t="s">
        <v>57</v>
      </c>
      <c r="R17" s="98" t="s">
        <v>50</v>
      </c>
      <c r="S17" s="99"/>
    </row>
    <row r="18" spans="2:19" ht="12.75" customHeight="1" x14ac:dyDescent="0.2">
      <c r="B18" s="6"/>
      <c r="C18" t="s">
        <v>11</v>
      </c>
      <c r="D18" s="15">
        <f>$M$98</f>
        <v>0</v>
      </c>
      <c r="E18" s="6">
        <f t="shared" si="1"/>
        <v>0</v>
      </c>
      <c r="F18" s="47" t="e">
        <f t="shared" si="2"/>
        <v>#REF!</v>
      </c>
      <c r="G18" s="1" t="e">
        <f t="shared" si="0"/>
        <v>#REF!</v>
      </c>
      <c r="H18" s="49">
        <f t="shared" si="3"/>
        <v>0</v>
      </c>
      <c r="J18" s="79"/>
      <c r="K18" s="79"/>
      <c r="L18" s="79"/>
      <c r="M18" s="79"/>
      <c r="N18" s="79"/>
      <c r="Q18" s="104" t="str">
        <f>$C$13</f>
        <v>19 mm Maple/ Okume MDF</v>
      </c>
      <c r="R18" s="108">
        <f t="shared" ref="R18:R24" si="4">$B$7*H13</f>
        <v>0</v>
      </c>
      <c r="S18" s="99"/>
    </row>
    <row r="19" spans="2:19" ht="12.75" customHeight="1" x14ac:dyDescent="0.2">
      <c r="B19" s="6"/>
      <c r="C19" t="s">
        <v>12</v>
      </c>
      <c r="D19" s="16">
        <f>$F$98</f>
        <v>0</v>
      </c>
      <c r="E19" s="6">
        <f t="shared" si="1"/>
        <v>0</v>
      </c>
      <c r="F19" s="50" t="e">
        <f t="shared" si="2"/>
        <v>#REF!</v>
      </c>
      <c r="G19" s="1" t="e">
        <f t="shared" si="0"/>
        <v>#REF!</v>
      </c>
      <c r="H19" s="51">
        <f t="shared" si="3"/>
        <v>0</v>
      </c>
      <c r="J19" s="79"/>
      <c r="K19" s="79"/>
      <c r="L19" s="79"/>
      <c r="M19" s="79"/>
      <c r="N19" s="79"/>
      <c r="Q19" s="104" t="str">
        <f>$C$14</f>
        <v>16 mm Maple/ Okume MDF</v>
      </c>
      <c r="R19" s="108">
        <f t="shared" si="4"/>
        <v>0</v>
      </c>
      <c r="S19" s="99"/>
    </row>
    <row r="20" spans="2:19" ht="12.75" customHeight="1" x14ac:dyDescent="0.2">
      <c r="B20" s="6"/>
      <c r="C20" t="s">
        <v>66</v>
      </c>
      <c r="D20" s="17"/>
      <c r="E20" s="6">
        <v>1</v>
      </c>
      <c r="F20" s="1">
        <v>7</v>
      </c>
      <c r="G20" s="1">
        <f t="shared" si="0"/>
        <v>7</v>
      </c>
      <c r="H20" s="6"/>
      <c r="J20" s="79"/>
      <c r="K20" s="79"/>
      <c r="L20" s="79"/>
      <c r="M20" s="79"/>
      <c r="N20" s="79"/>
      <c r="Q20" s="104" t="str">
        <f>$C$15</f>
        <v>12 mm Maple/ Okume MDF</v>
      </c>
      <c r="R20" s="108">
        <f t="shared" si="4"/>
        <v>0</v>
      </c>
      <c r="S20" s="99"/>
    </row>
    <row r="21" spans="2:19" ht="12.75" customHeight="1" x14ac:dyDescent="0.2">
      <c r="B21" s="6"/>
      <c r="C21" t="s">
        <v>67</v>
      </c>
      <c r="D21" s="17"/>
      <c r="E21" s="6">
        <v>1</v>
      </c>
      <c r="F21" s="1">
        <v>5.0999999999999996</v>
      </c>
      <c r="G21" s="1">
        <f t="shared" si="0"/>
        <v>5.0999999999999996</v>
      </c>
      <c r="H21" s="6"/>
      <c r="J21" s="79"/>
      <c r="K21" s="79"/>
      <c r="L21" s="79"/>
      <c r="M21" s="79"/>
      <c r="N21" s="79"/>
      <c r="Q21" s="104" t="str">
        <f>$C$16</f>
        <v xml:space="preserve">Okume 12 mm </v>
      </c>
      <c r="R21" s="108">
        <f t="shared" si="4"/>
        <v>0</v>
      </c>
      <c r="S21" s="99"/>
    </row>
    <row r="22" spans="2:19" ht="12.75" customHeight="1" x14ac:dyDescent="0.2">
      <c r="B22" s="6"/>
      <c r="C22" t="s">
        <v>68</v>
      </c>
      <c r="D22" s="17"/>
      <c r="E22" s="6">
        <f>N114</f>
        <v>0</v>
      </c>
      <c r="F22" s="1">
        <v>5.9</v>
      </c>
      <c r="G22" s="1">
        <f t="shared" si="0"/>
        <v>0</v>
      </c>
      <c r="H22" s="6"/>
      <c r="J22" s="79"/>
      <c r="K22" s="79"/>
      <c r="L22" s="79"/>
      <c r="M22" s="79"/>
      <c r="N22" s="79"/>
      <c r="Q22" s="104" t="str">
        <f>$C$17</f>
        <v>Okume 6 mm</v>
      </c>
      <c r="R22" s="108">
        <f t="shared" si="4"/>
        <v>0</v>
      </c>
      <c r="S22" s="99"/>
    </row>
    <row r="23" spans="2:19" ht="12.75" customHeight="1" x14ac:dyDescent="0.2">
      <c r="B23" s="6"/>
      <c r="C23" t="s">
        <v>69</v>
      </c>
      <c r="D23" s="17"/>
      <c r="E23" s="17">
        <f>U114</f>
        <v>0</v>
      </c>
      <c r="F23" s="1">
        <v>3.5</v>
      </c>
      <c r="G23" s="1">
        <f t="shared" si="0"/>
        <v>0</v>
      </c>
      <c r="H23" s="6"/>
      <c r="J23" s="79"/>
      <c r="K23" s="79"/>
      <c r="L23" s="79"/>
      <c r="M23" s="79"/>
      <c r="N23" s="79"/>
      <c r="Q23" s="104" t="str">
        <f>$C$18</f>
        <v>MDF 19 mm</v>
      </c>
      <c r="R23" s="108">
        <f t="shared" si="4"/>
        <v>0</v>
      </c>
      <c r="S23" s="99"/>
    </row>
    <row r="24" spans="2:19" ht="13.5" customHeight="1" x14ac:dyDescent="0.2">
      <c r="B24" s="6"/>
      <c r="C24" t="s">
        <v>70</v>
      </c>
      <c r="D24" s="17"/>
      <c r="E24" s="6">
        <v>0</v>
      </c>
      <c r="F24" s="1">
        <v>60</v>
      </c>
      <c r="G24" s="1">
        <f t="shared" si="0"/>
        <v>0</v>
      </c>
      <c r="H24" s="6"/>
      <c r="J24" s="79"/>
      <c r="K24" s="79"/>
      <c r="L24" s="79"/>
      <c r="M24" s="79"/>
      <c r="N24" s="79"/>
      <c r="Q24" s="106" t="str">
        <f>$C$19</f>
        <v>MDF 16 mm</v>
      </c>
      <c r="R24" s="109">
        <f t="shared" si="4"/>
        <v>0</v>
      </c>
      <c r="S24" s="99"/>
    </row>
    <row r="25" spans="2:19" ht="13.5" customHeight="1" x14ac:dyDescent="0.2">
      <c r="B25" s="6"/>
      <c r="C25" t="s">
        <v>17</v>
      </c>
      <c r="D25" s="17"/>
      <c r="E25" s="6">
        <v>0</v>
      </c>
      <c r="F25" s="1" t="e">
        <f>VLOOKUP(C25,LISTADOLAMINADOS,3,0)</f>
        <v>#REF!</v>
      </c>
      <c r="G25" s="1" t="e">
        <f t="shared" si="0"/>
        <v>#REF!</v>
      </c>
      <c r="H25" s="6"/>
      <c r="J25" s="79"/>
      <c r="K25" s="79"/>
      <c r="L25" s="79"/>
      <c r="M25" s="79"/>
      <c r="N25" s="79"/>
      <c r="P25" s="5"/>
      <c r="Q25" s="99"/>
      <c r="R25" s="99"/>
      <c r="S25" s="99"/>
    </row>
    <row r="26" spans="2:19" x14ac:dyDescent="0.2">
      <c r="B26" s="6"/>
      <c r="C26" t="s">
        <v>71</v>
      </c>
      <c r="D26" s="17"/>
      <c r="E26" s="6">
        <v>0</v>
      </c>
      <c r="F26" s="1">
        <v>26</v>
      </c>
      <c r="G26" s="1">
        <f t="shared" si="0"/>
        <v>0</v>
      </c>
      <c r="H26" s="6"/>
      <c r="J26" s="79"/>
      <c r="K26" s="79"/>
      <c r="L26" s="79"/>
      <c r="M26" s="79"/>
      <c r="N26" s="79"/>
    </row>
    <row r="27" spans="2:19" x14ac:dyDescent="0.2">
      <c r="B27" s="6"/>
      <c r="C27" t="s">
        <v>72</v>
      </c>
      <c r="D27" s="17"/>
      <c r="E27" s="6">
        <v>0</v>
      </c>
      <c r="F27" s="1">
        <v>32.200000000000003</v>
      </c>
      <c r="G27" s="1">
        <f t="shared" si="0"/>
        <v>0</v>
      </c>
      <c r="H27" s="6"/>
      <c r="I27" s="204" t="s">
        <v>73</v>
      </c>
      <c r="J27" s="204"/>
      <c r="K27" s="204"/>
      <c r="L27" s="204"/>
      <c r="M27" s="204"/>
      <c r="N27" s="204"/>
      <c r="O27" s="204"/>
    </row>
    <row r="28" spans="2:19" x14ac:dyDescent="0.2">
      <c r="B28" s="6"/>
      <c r="D28" s="17"/>
      <c r="E28" s="6">
        <v>0</v>
      </c>
      <c r="F28" s="1">
        <v>0</v>
      </c>
      <c r="G28" s="1">
        <f t="shared" si="0"/>
        <v>0</v>
      </c>
      <c r="H28" s="6"/>
      <c r="I28" s="80" t="s">
        <v>74</v>
      </c>
      <c r="J28" s="80" t="s">
        <v>75</v>
      </c>
      <c r="K28" s="80" t="s">
        <v>76</v>
      </c>
      <c r="L28" s="80" t="s">
        <v>77</v>
      </c>
      <c r="M28" s="80" t="s">
        <v>78</v>
      </c>
      <c r="N28" s="80" t="s">
        <v>79</v>
      </c>
      <c r="O28" s="80" t="s">
        <v>80</v>
      </c>
    </row>
    <row r="29" spans="2:19" x14ac:dyDescent="0.2">
      <c r="B29" s="6"/>
      <c r="D29" s="17"/>
      <c r="E29" s="6">
        <v>0</v>
      </c>
      <c r="F29" s="1">
        <v>0</v>
      </c>
      <c r="G29" s="1">
        <f t="shared" si="0"/>
        <v>0</v>
      </c>
      <c r="H29" s="6"/>
      <c r="I29" s="81"/>
      <c r="J29" s="81"/>
      <c r="K29" s="81" t="s">
        <v>16</v>
      </c>
      <c r="L29" s="81" t="s">
        <v>16</v>
      </c>
      <c r="M29" s="81" t="s">
        <v>16</v>
      </c>
      <c r="N29" s="81" t="s">
        <v>16</v>
      </c>
      <c r="O29" s="81" t="s">
        <v>16</v>
      </c>
    </row>
    <row r="30" spans="2:19" x14ac:dyDescent="0.2">
      <c r="B30" s="6"/>
      <c r="D30" s="17"/>
      <c r="E30" s="6">
        <v>0</v>
      </c>
      <c r="F30" s="1">
        <v>0</v>
      </c>
      <c r="G30" s="1">
        <f t="shared" si="0"/>
        <v>0</v>
      </c>
      <c r="H30" s="6"/>
      <c r="M30" s="5"/>
      <c r="N30" s="5"/>
    </row>
    <row r="31" spans="2:19" x14ac:dyDescent="0.2">
      <c r="B31" s="6"/>
      <c r="C31" t="s">
        <v>81</v>
      </c>
      <c r="D31" s="17"/>
      <c r="E31" s="6">
        <v>27</v>
      </c>
      <c r="F31" s="1">
        <v>26</v>
      </c>
      <c r="G31" s="1">
        <f t="shared" si="0"/>
        <v>702</v>
      </c>
      <c r="H31" s="6"/>
      <c r="M31" s="5"/>
      <c r="N31" s="5"/>
    </row>
    <row r="32" spans="2:19" ht="15" x14ac:dyDescent="0.25">
      <c r="B32" s="6"/>
      <c r="C32" t="s">
        <v>82</v>
      </c>
      <c r="D32" s="17"/>
      <c r="E32" s="6">
        <v>3</v>
      </c>
      <c r="F32" s="1">
        <v>8</v>
      </c>
      <c r="G32" s="1">
        <f t="shared" si="0"/>
        <v>24</v>
      </c>
      <c r="H32" s="6"/>
      <c r="K32" s="82" t="s">
        <v>83</v>
      </c>
      <c r="L32" s="82" t="s">
        <v>84</v>
      </c>
      <c r="M32" s="97"/>
      <c r="N32" s="5"/>
    </row>
    <row r="33" spans="2:14" ht="15" x14ac:dyDescent="0.25">
      <c r="B33" s="6"/>
      <c r="C33" t="s">
        <v>85</v>
      </c>
      <c r="D33" s="17"/>
      <c r="E33" s="6">
        <v>0</v>
      </c>
      <c r="F33" s="1">
        <v>15</v>
      </c>
      <c r="G33" s="1">
        <f t="shared" si="0"/>
        <v>0</v>
      </c>
      <c r="H33" s="6"/>
      <c r="J33" s="83" t="s">
        <v>86</v>
      </c>
      <c r="K33" s="84">
        <v>0</v>
      </c>
      <c r="L33" s="85" t="s">
        <v>9</v>
      </c>
      <c r="M33" s="5"/>
      <c r="N33" s="5"/>
    </row>
    <row r="34" spans="2:14" ht="15" x14ac:dyDescent="0.25">
      <c r="B34" s="6"/>
      <c r="D34" s="17"/>
      <c r="E34" s="6">
        <v>0</v>
      </c>
      <c r="F34" s="1">
        <v>0</v>
      </c>
      <c r="G34" s="1">
        <f t="shared" si="0"/>
        <v>0</v>
      </c>
      <c r="H34" s="6"/>
      <c r="J34" s="83" t="s">
        <v>87</v>
      </c>
      <c r="K34" s="84">
        <v>1</v>
      </c>
      <c r="L34" s="85" t="s">
        <v>9</v>
      </c>
      <c r="M34" s="5"/>
      <c r="N34" s="5"/>
    </row>
    <row r="35" spans="2:14" ht="15" x14ac:dyDescent="0.25">
      <c r="B35" s="6"/>
      <c r="C35" s="18" t="s">
        <v>88</v>
      </c>
      <c r="D35" s="19"/>
      <c r="E35" s="52">
        <v>0</v>
      </c>
      <c r="F35" s="53">
        <v>5.5</v>
      </c>
      <c r="G35" s="54">
        <f t="shared" si="0"/>
        <v>0</v>
      </c>
      <c r="H35" s="6"/>
      <c r="J35" s="83" t="s">
        <v>89</v>
      </c>
      <c r="K35" s="84">
        <v>1</v>
      </c>
      <c r="L35" s="85" t="s">
        <v>9</v>
      </c>
      <c r="M35" s="5"/>
      <c r="N35" s="5"/>
    </row>
    <row r="36" spans="2:14" ht="15" x14ac:dyDescent="0.25">
      <c r="B36" s="6"/>
      <c r="C36" s="20" t="s">
        <v>90</v>
      </c>
      <c r="D36" s="17"/>
      <c r="E36" s="6">
        <v>1</v>
      </c>
      <c r="F36" s="55">
        <v>15</v>
      </c>
      <c r="G36" s="1">
        <f t="shared" si="0"/>
        <v>15</v>
      </c>
      <c r="H36" s="6"/>
      <c r="J36" s="83" t="s">
        <v>91</v>
      </c>
      <c r="K36" s="84">
        <v>0</v>
      </c>
      <c r="L36" s="85" t="s">
        <v>9</v>
      </c>
      <c r="M36" s="5"/>
      <c r="N36" s="5"/>
    </row>
    <row r="37" spans="2:14" ht="15" x14ac:dyDescent="0.25">
      <c r="B37" s="6"/>
      <c r="C37" s="21" t="s">
        <v>92</v>
      </c>
      <c r="D37" s="22"/>
      <c r="E37" s="56">
        <f>((D4*2)+(E4*2)*1.1)/100</f>
        <v>10.4648</v>
      </c>
      <c r="F37" s="57">
        <v>5.5</v>
      </c>
      <c r="G37" s="58">
        <f t="shared" si="0"/>
        <v>57.556400000000004</v>
      </c>
      <c r="H37" s="6"/>
      <c r="J37" s="83" t="s">
        <v>93</v>
      </c>
      <c r="K37" s="84">
        <v>0</v>
      </c>
      <c r="L37" s="85" t="s">
        <v>9</v>
      </c>
      <c r="M37" s="5"/>
      <c r="N37" s="5"/>
    </row>
    <row r="38" spans="2:14" ht="15" x14ac:dyDescent="0.25">
      <c r="B38" s="6"/>
      <c r="C38" s="23" t="s">
        <v>94</v>
      </c>
      <c r="D38" s="17"/>
      <c r="E38" s="59">
        <f>((D4*4)+(E4*2)+(F4*4)*1.1)/100</f>
        <v>28.559760000000004</v>
      </c>
      <c r="F38" s="1">
        <v>3.5</v>
      </c>
      <c r="G38" s="60">
        <f t="shared" si="0"/>
        <v>99.959160000000011</v>
      </c>
      <c r="H38" s="6"/>
      <c r="J38" s="83" t="s">
        <v>95</v>
      </c>
      <c r="K38" s="84">
        <v>1</v>
      </c>
      <c r="L38" s="85" t="s">
        <v>9</v>
      </c>
      <c r="N38" s="5"/>
    </row>
    <row r="39" spans="2:14" x14ac:dyDescent="0.2">
      <c r="B39" s="6"/>
      <c r="C39" s="23" t="s">
        <v>96</v>
      </c>
      <c r="D39" s="17"/>
      <c r="E39" s="59">
        <f>E37*5</f>
        <v>52.323999999999998</v>
      </c>
      <c r="F39" s="1">
        <v>2</v>
      </c>
      <c r="G39" s="60">
        <f t="shared" si="0"/>
        <v>104.648</v>
      </c>
      <c r="H39" s="61" t="s">
        <v>97</v>
      </c>
      <c r="I39" s="86"/>
      <c r="N39" s="85"/>
    </row>
    <row r="40" spans="2:14" x14ac:dyDescent="0.2">
      <c r="B40" s="6"/>
      <c r="C40" s="24" t="s">
        <v>78</v>
      </c>
      <c r="D40" s="25"/>
      <c r="E40" s="62">
        <f>(SUM(D9:D11)+SUM(D13:D19))*1.15</f>
        <v>8.7847222222222229E-2</v>
      </c>
      <c r="F40" s="63" t="e">
        <f>#REF!</f>
        <v>#REF!</v>
      </c>
      <c r="G40" s="64" t="e">
        <f t="shared" si="0"/>
        <v>#REF!</v>
      </c>
      <c r="H40" s="65" t="e">
        <f>G40/55</f>
        <v>#REF!</v>
      </c>
      <c r="I40" s="86"/>
      <c r="N40" s="65"/>
    </row>
    <row r="41" spans="2:14" x14ac:dyDescent="0.2">
      <c r="B41" s="6"/>
      <c r="D41" s="26"/>
      <c r="E41" s="66"/>
      <c r="F41" s="66"/>
      <c r="G41" s="66"/>
      <c r="H41" s="6"/>
      <c r="I41" s="86"/>
    </row>
    <row r="42" spans="2:14" x14ac:dyDescent="0.2">
      <c r="B42" s="6"/>
      <c r="E42" s="6"/>
      <c r="F42" s="6"/>
      <c r="G42" s="6" t="e">
        <f>SUM(G9:G40)</f>
        <v>#REF!</v>
      </c>
      <c r="H42" s="6" t="e">
        <f>G42+I128</f>
        <v>#REF!</v>
      </c>
      <c r="I42" s="86"/>
    </row>
    <row r="43" spans="2:14" x14ac:dyDescent="0.2">
      <c r="B43" s="6"/>
      <c r="C43" s="2">
        <v>0.1</v>
      </c>
      <c r="D43" s="2" t="s">
        <v>98</v>
      </c>
      <c r="E43" s="6"/>
      <c r="F43" s="6"/>
      <c r="G43" s="6" t="e">
        <f>G42*($C$43)</f>
        <v>#REF!</v>
      </c>
      <c r="H43" s="6"/>
      <c r="I43" s="86"/>
      <c r="J43" s="87"/>
      <c r="L43" s="88"/>
    </row>
    <row r="44" spans="2:14" x14ac:dyDescent="0.2">
      <c r="B44" s="6"/>
      <c r="C44" s="27" t="s">
        <v>99</v>
      </c>
      <c r="D44" s="28">
        <v>5</v>
      </c>
      <c r="E44" s="6"/>
      <c r="F44" s="6"/>
      <c r="G44" s="6"/>
      <c r="H44" s="6"/>
      <c r="I44" s="86"/>
      <c r="J44" s="89"/>
      <c r="K44" s="89"/>
      <c r="L44" s="88"/>
    </row>
    <row r="45" spans="2:14" x14ac:dyDescent="0.2">
      <c r="B45" s="6"/>
      <c r="D45">
        <f>SUM(N17:N21)</f>
        <v>0</v>
      </c>
      <c r="E45" s="6"/>
      <c r="F45" s="6"/>
      <c r="G45" s="6"/>
      <c r="H45" s="6"/>
      <c r="J45" s="194" t="s">
        <v>100</v>
      </c>
      <c r="K45" s="194" t="s">
        <v>101</v>
      </c>
      <c r="L45" s="196" t="s">
        <v>102</v>
      </c>
    </row>
    <row r="46" spans="2:14" x14ac:dyDescent="0.2">
      <c r="E46" s="198" t="s">
        <v>103</v>
      </c>
      <c r="F46" s="198"/>
      <c r="G46" s="67" t="e">
        <f>SUM(G42:G45)</f>
        <v>#REF!</v>
      </c>
      <c r="H46" s="6"/>
      <c r="J46" s="195"/>
      <c r="K46" s="195"/>
      <c r="L46" s="197"/>
      <c r="M46" s="6"/>
    </row>
    <row r="47" spans="2:14" x14ac:dyDescent="0.2">
      <c r="E47" s="199"/>
      <c r="F47" s="199"/>
      <c r="G47" s="6"/>
      <c r="J47" s="65">
        <f>B65+B85+I65+P65</f>
        <v>14</v>
      </c>
      <c r="K47" s="65">
        <f>B98+B114+B126+I98+I114+I126+P114</f>
        <v>7</v>
      </c>
      <c r="L47" s="65">
        <f>J47+K47</f>
        <v>21</v>
      </c>
    </row>
    <row r="49" spans="1:24" s="3" customFormat="1" x14ac:dyDescent="0.2">
      <c r="A49" s="29"/>
      <c r="B49" s="30"/>
      <c r="C49" s="31" t="s">
        <v>104</v>
      </c>
      <c r="D49" s="189"/>
      <c r="E49" s="189"/>
      <c r="F49" s="30"/>
      <c r="G49" s="30"/>
      <c r="H49" s="30"/>
      <c r="I49" s="9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111"/>
    </row>
    <row r="50" spans="1:24" x14ac:dyDescent="0.2">
      <c r="C50" s="32" t="str">
        <f>'mueble ng'!$C$9</f>
        <v>Popplar 4/4</v>
      </c>
      <c r="J50" s="32" t="str">
        <f>'mueble ng'!$C$10</f>
        <v>Popplar 6/4</v>
      </c>
      <c r="Q50" s="32" t="str">
        <f>'mueble ng'!$C$11</f>
        <v>Popplar 8/4</v>
      </c>
    </row>
    <row r="51" spans="1:24" x14ac:dyDescent="0.2">
      <c r="B51" s="33" t="s">
        <v>105</v>
      </c>
      <c r="C51" s="34" t="s">
        <v>22</v>
      </c>
      <c r="D51" s="34" t="s">
        <v>106</v>
      </c>
      <c r="E51" s="34" t="s">
        <v>107</v>
      </c>
      <c r="F51" s="34" t="s">
        <v>108</v>
      </c>
      <c r="G51" s="34" t="s">
        <v>109</v>
      </c>
      <c r="I51" s="33" t="s">
        <v>105</v>
      </c>
      <c r="J51" s="34" t="s">
        <v>22</v>
      </c>
      <c r="K51" s="34" t="s">
        <v>106</v>
      </c>
      <c r="L51" s="34" t="s">
        <v>107</v>
      </c>
      <c r="M51" s="34" t="s">
        <v>108</v>
      </c>
      <c r="N51" s="34" t="s">
        <v>109</v>
      </c>
      <c r="P51" s="33" t="s">
        <v>105</v>
      </c>
      <c r="Q51" s="34" t="s">
        <v>22</v>
      </c>
      <c r="R51" s="34" t="s">
        <v>106</v>
      </c>
      <c r="S51" s="34" t="s">
        <v>107</v>
      </c>
      <c r="T51" s="34" t="s">
        <v>108</v>
      </c>
      <c r="U51" s="34" t="s">
        <v>109</v>
      </c>
    </row>
    <row r="52" spans="1:24" x14ac:dyDescent="0.2">
      <c r="B52" s="35">
        <v>5</v>
      </c>
      <c r="C52" s="35"/>
      <c r="D52" s="35">
        <v>1</v>
      </c>
      <c r="E52" s="35">
        <v>1</v>
      </c>
      <c r="F52" s="68">
        <v>1</v>
      </c>
      <c r="G52" s="69">
        <f t="shared" ref="G52:G64" si="5">((D52*E52*F52)/144)*B52</f>
        <v>3.4722222222222224E-2</v>
      </c>
      <c r="I52" s="91">
        <v>1</v>
      </c>
      <c r="J52" s="35"/>
      <c r="K52" s="35">
        <v>1</v>
      </c>
      <c r="L52" s="35">
        <v>1</v>
      </c>
      <c r="M52" s="68">
        <v>1</v>
      </c>
      <c r="N52" s="69">
        <f t="shared" ref="N52:N64" si="6">((K52*L52*M52)/144)*I52</f>
        <v>6.9444444444444441E-3</v>
      </c>
      <c r="P52" s="35">
        <v>5</v>
      </c>
      <c r="Q52" s="35"/>
      <c r="R52" s="35">
        <v>1</v>
      </c>
      <c r="S52" s="35">
        <v>1</v>
      </c>
      <c r="T52" s="35">
        <v>1</v>
      </c>
      <c r="U52" s="112">
        <f t="shared" ref="U52:U64" si="7">((R52*S52*T52)/144)*P52</f>
        <v>3.4722222222222224E-2</v>
      </c>
    </row>
    <row r="53" spans="1:24" x14ac:dyDescent="0.2">
      <c r="B53" s="35"/>
      <c r="C53" s="35"/>
      <c r="D53" s="35">
        <v>1</v>
      </c>
      <c r="E53" s="35">
        <v>1</v>
      </c>
      <c r="F53" s="68">
        <v>1</v>
      </c>
      <c r="G53" s="70">
        <f t="shared" si="5"/>
        <v>0</v>
      </c>
      <c r="I53" s="91">
        <v>0</v>
      </c>
      <c r="J53" s="35"/>
      <c r="K53" s="35">
        <v>1</v>
      </c>
      <c r="L53" s="35">
        <v>1</v>
      </c>
      <c r="M53" s="68">
        <v>1</v>
      </c>
      <c r="N53" s="70">
        <f t="shared" si="6"/>
        <v>0</v>
      </c>
      <c r="P53" s="35"/>
      <c r="Q53" s="35"/>
      <c r="R53" s="35"/>
      <c r="S53" s="35"/>
      <c r="T53" s="35"/>
      <c r="U53" s="113">
        <f t="shared" si="7"/>
        <v>0</v>
      </c>
    </row>
    <row r="54" spans="1:24" x14ac:dyDescent="0.2">
      <c r="B54" s="35"/>
      <c r="C54" s="35"/>
      <c r="D54" s="35"/>
      <c r="E54" s="35"/>
      <c r="F54" s="68"/>
      <c r="G54" s="70">
        <f t="shared" si="5"/>
        <v>0</v>
      </c>
      <c r="I54" s="91">
        <v>0</v>
      </c>
      <c r="J54" s="35"/>
      <c r="K54" s="35">
        <v>1</v>
      </c>
      <c r="L54" s="35">
        <v>1</v>
      </c>
      <c r="M54" s="68">
        <v>1</v>
      </c>
      <c r="N54" s="70">
        <f t="shared" si="6"/>
        <v>0</v>
      </c>
      <c r="P54" s="35"/>
      <c r="Q54" s="35"/>
      <c r="R54" s="35"/>
      <c r="S54" s="35"/>
      <c r="T54" s="35"/>
      <c r="U54" s="113">
        <f t="shared" si="7"/>
        <v>0</v>
      </c>
    </row>
    <row r="55" spans="1:24" x14ac:dyDescent="0.2">
      <c r="B55" s="35"/>
      <c r="C55" s="35"/>
      <c r="D55" s="35"/>
      <c r="E55" s="35"/>
      <c r="F55" s="68"/>
      <c r="G55" s="70">
        <f t="shared" si="5"/>
        <v>0</v>
      </c>
      <c r="I55" s="91"/>
      <c r="J55" s="35"/>
      <c r="K55" s="35"/>
      <c r="L55" s="35"/>
      <c r="M55" s="68"/>
      <c r="N55" s="70">
        <f t="shared" si="6"/>
        <v>0</v>
      </c>
      <c r="P55" s="35"/>
      <c r="Q55" s="35"/>
      <c r="R55" s="35"/>
      <c r="S55" s="35"/>
      <c r="T55" s="35"/>
      <c r="U55" s="113">
        <f t="shared" si="7"/>
        <v>0</v>
      </c>
    </row>
    <row r="56" spans="1:24" x14ac:dyDescent="0.2">
      <c r="B56" s="35"/>
      <c r="C56" s="35"/>
      <c r="D56" s="35"/>
      <c r="E56" s="35"/>
      <c r="F56" s="68"/>
      <c r="G56" s="70">
        <f t="shared" si="5"/>
        <v>0</v>
      </c>
      <c r="I56" s="91"/>
      <c r="J56" s="35"/>
      <c r="K56" s="35"/>
      <c r="L56" s="35"/>
      <c r="M56" s="68"/>
      <c r="N56" s="70">
        <f t="shared" si="6"/>
        <v>0</v>
      </c>
      <c r="P56" s="35"/>
      <c r="Q56" s="35"/>
      <c r="R56" s="35"/>
      <c r="S56" s="35"/>
      <c r="T56" s="35"/>
      <c r="U56" s="113">
        <f t="shared" si="7"/>
        <v>0</v>
      </c>
    </row>
    <row r="57" spans="1:24" x14ac:dyDescent="0.2">
      <c r="B57" s="35"/>
      <c r="C57" s="35"/>
      <c r="D57" s="35"/>
      <c r="E57" s="35"/>
      <c r="F57" s="68"/>
      <c r="G57" s="70">
        <f t="shared" si="5"/>
        <v>0</v>
      </c>
      <c r="I57" s="91"/>
      <c r="J57" s="35"/>
      <c r="K57" s="35"/>
      <c r="L57" s="35"/>
      <c r="M57" s="68"/>
      <c r="N57" s="70">
        <f t="shared" si="6"/>
        <v>0</v>
      </c>
      <c r="P57" s="35"/>
      <c r="Q57" s="35"/>
      <c r="R57" s="35"/>
      <c r="S57" s="35"/>
      <c r="T57" s="35"/>
      <c r="U57" s="113">
        <f t="shared" si="7"/>
        <v>0</v>
      </c>
    </row>
    <row r="58" spans="1:24" x14ac:dyDescent="0.2">
      <c r="B58" s="35"/>
      <c r="C58" s="35"/>
      <c r="D58" s="35"/>
      <c r="E58" s="35"/>
      <c r="F58" s="68"/>
      <c r="G58" s="70">
        <f t="shared" si="5"/>
        <v>0</v>
      </c>
      <c r="I58" s="91"/>
      <c r="J58" s="35"/>
      <c r="K58" s="35"/>
      <c r="L58" s="35"/>
      <c r="M58" s="68"/>
      <c r="N58" s="70">
        <f t="shared" si="6"/>
        <v>0</v>
      </c>
      <c r="P58" s="35"/>
      <c r="Q58" s="35"/>
      <c r="R58" s="35"/>
      <c r="S58" s="35"/>
      <c r="T58" s="35"/>
      <c r="U58" s="113">
        <f t="shared" si="7"/>
        <v>0</v>
      </c>
    </row>
    <row r="59" spans="1:24" x14ac:dyDescent="0.2">
      <c r="B59" s="35"/>
      <c r="C59" s="35"/>
      <c r="D59" s="35"/>
      <c r="E59" s="35"/>
      <c r="F59" s="68"/>
      <c r="G59" s="70">
        <f t="shared" si="5"/>
        <v>0</v>
      </c>
      <c r="I59" s="91"/>
      <c r="J59" s="35"/>
      <c r="K59" s="35"/>
      <c r="L59" s="35"/>
      <c r="M59" s="68"/>
      <c r="N59" s="70">
        <f t="shared" si="6"/>
        <v>0</v>
      </c>
      <c r="P59" s="35"/>
      <c r="Q59" s="35"/>
      <c r="R59" s="35"/>
      <c r="S59" s="35"/>
      <c r="T59" s="35"/>
      <c r="U59" s="113">
        <f t="shared" si="7"/>
        <v>0</v>
      </c>
    </row>
    <row r="60" spans="1:24" x14ac:dyDescent="0.2">
      <c r="B60" s="35"/>
      <c r="C60" s="35"/>
      <c r="D60" s="35"/>
      <c r="E60" s="35"/>
      <c r="F60" s="68"/>
      <c r="G60" s="70">
        <f t="shared" si="5"/>
        <v>0</v>
      </c>
      <c r="I60" s="91"/>
      <c r="J60" s="35"/>
      <c r="K60" s="35"/>
      <c r="L60" s="35"/>
      <c r="M60" s="68"/>
      <c r="N60" s="70">
        <f t="shared" si="6"/>
        <v>0</v>
      </c>
      <c r="P60" s="35"/>
      <c r="Q60" s="35"/>
      <c r="R60" s="35"/>
      <c r="S60" s="35"/>
      <c r="T60" s="35"/>
      <c r="U60" s="113">
        <f t="shared" si="7"/>
        <v>0</v>
      </c>
    </row>
    <row r="61" spans="1:24" x14ac:dyDescent="0.2">
      <c r="B61" s="35"/>
      <c r="C61" s="35"/>
      <c r="D61" s="35"/>
      <c r="E61" s="35"/>
      <c r="F61" s="68"/>
      <c r="G61" s="70">
        <f t="shared" si="5"/>
        <v>0</v>
      </c>
      <c r="I61" s="91"/>
      <c r="J61" s="35"/>
      <c r="K61" s="35"/>
      <c r="L61" s="35"/>
      <c r="M61" s="68"/>
      <c r="N61" s="70">
        <f t="shared" si="6"/>
        <v>0</v>
      </c>
      <c r="P61" s="35"/>
      <c r="Q61" s="35"/>
      <c r="R61" s="35"/>
      <c r="S61" s="35"/>
      <c r="T61" s="35"/>
      <c r="U61" s="113">
        <f t="shared" si="7"/>
        <v>0</v>
      </c>
    </row>
    <row r="62" spans="1:24" x14ac:dyDescent="0.2">
      <c r="B62" s="35"/>
      <c r="C62" s="35"/>
      <c r="D62" s="35"/>
      <c r="E62" s="35"/>
      <c r="F62" s="68"/>
      <c r="G62" s="70">
        <f t="shared" si="5"/>
        <v>0</v>
      </c>
      <c r="I62" s="91"/>
      <c r="J62" s="35"/>
      <c r="K62" s="35"/>
      <c r="L62" s="35"/>
      <c r="M62" s="68"/>
      <c r="N62" s="70">
        <f t="shared" si="6"/>
        <v>0</v>
      </c>
      <c r="P62" s="35"/>
      <c r="Q62" s="35"/>
      <c r="R62" s="35"/>
      <c r="S62" s="35"/>
      <c r="T62" s="35"/>
      <c r="U62" s="113">
        <f t="shared" si="7"/>
        <v>0</v>
      </c>
    </row>
    <row r="63" spans="1:24" x14ac:dyDescent="0.2">
      <c r="B63" s="35"/>
      <c r="C63" s="35"/>
      <c r="D63" s="35"/>
      <c r="E63" s="35"/>
      <c r="F63" s="68"/>
      <c r="G63" s="70">
        <f t="shared" si="5"/>
        <v>0</v>
      </c>
      <c r="I63" s="91"/>
      <c r="J63" s="35"/>
      <c r="K63" s="35"/>
      <c r="L63" s="35"/>
      <c r="M63" s="68"/>
      <c r="N63" s="70">
        <f t="shared" si="6"/>
        <v>0</v>
      </c>
      <c r="P63" s="35"/>
      <c r="Q63" s="35"/>
      <c r="R63" s="35"/>
      <c r="S63" s="35"/>
      <c r="T63" s="35"/>
      <c r="U63" s="113">
        <f t="shared" si="7"/>
        <v>0</v>
      </c>
    </row>
    <row r="64" spans="1:24" x14ac:dyDescent="0.2">
      <c r="B64" s="36"/>
      <c r="C64" s="36"/>
      <c r="D64" s="36"/>
      <c r="E64" s="36"/>
      <c r="F64" s="71"/>
      <c r="G64" s="70">
        <f t="shared" si="5"/>
        <v>0</v>
      </c>
      <c r="I64" s="92"/>
      <c r="J64" s="36"/>
      <c r="K64" s="36"/>
      <c r="L64" s="36"/>
      <c r="M64" s="71"/>
      <c r="N64" s="70">
        <f t="shared" si="6"/>
        <v>0</v>
      </c>
      <c r="P64" s="36"/>
      <c r="Q64" s="36"/>
      <c r="R64" s="36"/>
      <c r="S64" s="36"/>
      <c r="T64" s="36"/>
      <c r="U64" s="113">
        <f t="shared" si="7"/>
        <v>0</v>
      </c>
    </row>
    <row r="65" spans="2:21" x14ac:dyDescent="0.2">
      <c r="B65" s="85">
        <f>SUM(B52:B64)</f>
        <v>5</v>
      </c>
      <c r="C65" s="85"/>
      <c r="D65" s="85"/>
      <c r="E65" s="85"/>
      <c r="F65" s="85"/>
      <c r="G65" s="70">
        <f>SUM(G52:G64)</f>
        <v>3.4722222222222224E-2</v>
      </c>
      <c r="I65" s="5">
        <f>SUM(I52:I64)</f>
        <v>1</v>
      </c>
      <c r="J65" s="85"/>
      <c r="K65" s="85"/>
      <c r="L65" s="85"/>
      <c r="M65" s="85"/>
      <c r="N65" s="70">
        <f>SUM(N52:N64)</f>
        <v>6.9444444444444441E-3</v>
      </c>
      <c r="P65" s="85">
        <f>SUM(P52:P64)</f>
        <v>5</v>
      </c>
      <c r="Q65" s="85"/>
      <c r="R65" s="85"/>
      <c r="S65" s="85"/>
      <c r="T65" s="85"/>
      <c r="U65" s="70">
        <f>SUM(U52:U64)</f>
        <v>3.4722222222222224E-2</v>
      </c>
    </row>
    <row r="68" spans="2:21" x14ac:dyDescent="0.2">
      <c r="C68" s="32" t="str">
        <f>'mueble ng'!$C$12</f>
        <v>Pino 3/4</v>
      </c>
    </row>
    <row r="69" spans="2:21" x14ac:dyDescent="0.2">
      <c r="B69" s="33" t="s">
        <v>105</v>
      </c>
      <c r="C69" s="34" t="s">
        <v>22</v>
      </c>
      <c r="D69" s="34" t="s">
        <v>106</v>
      </c>
      <c r="E69" s="34" t="s">
        <v>107</v>
      </c>
      <c r="F69" s="34" t="s">
        <v>108</v>
      </c>
      <c r="G69" s="34" t="s">
        <v>109</v>
      </c>
    </row>
    <row r="70" spans="2:21" x14ac:dyDescent="0.2">
      <c r="B70" s="35">
        <v>3</v>
      </c>
      <c r="C70" s="35"/>
      <c r="D70" s="35"/>
      <c r="E70" s="35"/>
      <c r="F70" s="68"/>
      <c r="G70" s="69">
        <f t="shared" ref="G70:G84" si="8">((D70*E70*F70)/144)*B70</f>
        <v>0</v>
      </c>
    </row>
    <row r="71" spans="2:21" x14ac:dyDescent="0.2">
      <c r="B71" s="35"/>
      <c r="C71" s="35"/>
      <c r="D71" s="35"/>
      <c r="E71" s="35"/>
      <c r="F71" s="68"/>
      <c r="G71" s="69">
        <f t="shared" si="8"/>
        <v>0</v>
      </c>
    </row>
    <row r="72" spans="2:21" x14ac:dyDescent="0.2">
      <c r="B72" s="35"/>
      <c r="C72" s="35"/>
      <c r="D72" s="35"/>
      <c r="E72" s="35"/>
      <c r="F72" s="68"/>
      <c r="G72" s="69">
        <f t="shared" si="8"/>
        <v>0</v>
      </c>
    </row>
    <row r="73" spans="2:21" x14ac:dyDescent="0.2">
      <c r="B73" s="35"/>
      <c r="C73" s="35"/>
      <c r="D73" s="35"/>
      <c r="E73" s="35"/>
      <c r="F73" s="68"/>
      <c r="G73" s="69">
        <f t="shared" si="8"/>
        <v>0</v>
      </c>
    </row>
    <row r="74" spans="2:21" x14ac:dyDescent="0.2">
      <c r="B74" s="35"/>
      <c r="C74" s="35"/>
      <c r="D74" s="35"/>
      <c r="E74" s="35"/>
      <c r="F74" s="68"/>
      <c r="G74" s="69">
        <f t="shared" si="8"/>
        <v>0</v>
      </c>
    </row>
    <row r="75" spans="2:21" x14ac:dyDescent="0.2">
      <c r="B75" s="35"/>
      <c r="C75" s="35"/>
      <c r="D75" s="35"/>
      <c r="E75" s="35"/>
      <c r="F75" s="68"/>
      <c r="G75" s="69">
        <f t="shared" si="8"/>
        <v>0</v>
      </c>
    </row>
    <row r="76" spans="2:21" x14ac:dyDescent="0.2">
      <c r="B76" s="35"/>
      <c r="C76" s="35"/>
      <c r="D76" s="35"/>
      <c r="E76" s="35"/>
      <c r="F76" s="68"/>
      <c r="G76" s="69">
        <f t="shared" si="8"/>
        <v>0</v>
      </c>
    </row>
    <row r="77" spans="2:21" x14ac:dyDescent="0.2">
      <c r="B77" s="35"/>
      <c r="C77" s="35"/>
      <c r="D77" s="35"/>
      <c r="E77" s="35"/>
      <c r="F77" s="68"/>
      <c r="G77" s="69">
        <f t="shared" si="8"/>
        <v>0</v>
      </c>
    </row>
    <row r="78" spans="2:21" x14ac:dyDescent="0.2">
      <c r="B78" s="35"/>
      <c r="C78" s="35"/>
      <c r="D78" s="35"/>
      <c r="E78" s="35"/>
      <c r="F78" s="68"/>
      <c r="G78" s="69">
        <f t="shared" si="8"/>
        <v>0</v>
      </c>
    </row>
    <row r="79" spans="2:21" x14ac:dyDescent="0.2">
      <c r="B79" s="35"/>
      <c r="C79" s="35"/>
      <c r="D79" s="35"/>
      <c r="E79" s="35"/>
      <c r="F79" s="68"/>
      <c r="G79" s="69">
        <f t="shared" si="8"/>
        <v>0</v>
      </c>
    </row>
    <row r="80" spans="2:21" x14ac:dyDescent="0.2">
      <c r="B80" s="35"/>
      <c r="C80" s="35"/>
      <c r="D80" s="35"/>
      <c r="E80" s="35"/>
      <c r="F80" s="68"/>
      <c r="G80" s="69">
        <f t="shared" si="8"/>
        <v>0</v>
      </c>
    </row>
    <row r="81" spans="1:24" x14ac:dyDescent="0.2">
      <c r="B81" s="35"/>
      <c r="C81" s="35"/>
      <c r="D81" s="35"/>
      <c r="E81" s="35"/>
      <c r="F81" s="68"/>
      <c r="G81" s="69">
        <f t="shared" si="8"/>
        <v>0</v>
      </c>
    </row>
    <row r="82" spans="1:24" x14ac:dyDescent="0.2">
      <c r="B82" s="35"/>
      <c r="C82" s="35"/>
      <c r="D82" s="35"/>
      <c r="E82" s="35"/>
      <c r="F82" s="68"/>
      <c r="G82" s="69">
        <f t="shared" si="8"/>
        <v>0</v>
      </c>
    </row>
    <row r="83" spans="1:24" x14ac:dyDescent="0.2">
      <c r="B83" s="35"/>
      <c r="C83" s="35"/>
      <c r="D83" s="35"/>
      <c r="E83" s="35"/>
      <c r="F83" s="68"/>
      <c r="G83" s="69">
        <f t="shared" si="8"/>
        <v>0</v>
      </c>
    </row>
    <row r="84" spans="1:24" x14ac:dyDescent="0.2">
      <c r="B84" s="36"/>
      <c r="C84" s="36"/>
      <c r="D84" s="36"/>
      <c r="E84" s="36"/>
      <c r="F84" s="71"/>
      <c r="G84" s="69">
        <f t="shared" si="8"/>
        <v>0</v>
      </c>
    </row>
    <row r="85" spans="1:24" x14ac:dyDescent="0.2">
      <c r="B85" s="85">
        <f>SUM(B70:B84)</f>
        <v>3</v>
      </c>
      <c r="C85" s="85"/>
      <c r="D85" s="85"/>
      <c r="E85" s="85"/>
      <c r="F85" s="85"/>
      <c r="G85" s="70">
        <f>SUM(G70:G84)</f>
        <v>0</v>
      </c>
    </row>
    <row r="88" spans="1:24" s="3" customFormat="1" ht="19.5" customHeight="1" x14ac:dyDescent="0.2">
      <c r="A88" s="29"/>
      <c r="B88" s="30"/>
      <c r="C88" s="31" t="s">
        <v>5</v>
      </c>
      <c r="D88" s="30"/>
      <c r="E88" s="30"/>
      <c r="F88" s="30"/>
      <c r="G88" s="30"/>
      <c r="H88" s="30"/>
      <c r="I88" s="9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111"/>
    </row>
    <row r="89" spans="1:24" x14ac:dyDescent="0.2">
      <c r="C89" s="32" t="str">
        <f>$C$19</f>
        <v>MDF 16 mm</v>
      </c>
      <c r="J89" s="32" t="str">
        <f>$C$18</f>
        <v>MDF 19 mm</v>
      </c>
    </row>
    <row r="90" spans="1:24" x14ac:dyDescent="0.2">
      <c r="B90" s="114" t="s">
        <v>105</v>
      </c>
      <c r="C90" s="115" t="s">
        <v>22</v>
      </c>
      <c r="D90" s="115" t="s">
        <v>106</v>
      </c>
      <c r="E90" s="115" t="s">
        <v>107</v>
      </c>
      <c r="F90" s="34" t="s">
        <v>109</v>
      </c>
      <c r="I90" s="117" t="s">
        <v>105</v>
      </c>
      <c r="J90" s="118" t="s">
        <v>22</v>
      </c>
      <c r="K90" s="118" t="s">
        <v>106</v>
      </c>
      <c r="L90" s="118" t="s">
        <v>107</v>
      </c>
      <c r="M90" s="34" t="s">
        <v>109</v>
      </c>
    </row>
    <row r="91" spans="1:24" x14ac:dyDescent="0.2">
      <c r="B91" s="116">
        <v>1</v>
      </c>
      <c r="C91" s="116"/>
      <c r="D91" s="116"/>
      <c r="E91" s="119"/>
      <c r="F91" s="70">
        <f t="shared" ref="F91:F97" si="9">((D91*E91)/144)*B91</f>
        <v>0</v>
      </c>
      <c r="I91" s="91">
        <v>2</v>
      </c>
      <c r="J91" s="35"/>
      <c r="K91" s="35"/>
      <c r="L91" s="68"/>
      <c r="M91" s="70">
        <f t="shared" ref="M91:M97" si="10">((K91*L91)/144)*I91</f>
        <v>0</v>
      </c>
    </row>
    <row r="92" spans="1:24" x14ac:dyDescent="0.2">
      <c r="B92" s="35"/>
      <c r="C92" s="35"/>
      <c r="D92" s="35"/>
      <c r="E92" s="68"/>
      <c r="F92" s="70">
        <f t="shared" si="9"/>
        <v>0</v>
      </c>
      <c r="I92" s="91"/>
      <c r="J92" s="35"/>
      <c r="K92" s="35"/>
      <c r="L92" s="68"/>
      <c r="M92" s="70">
        <f t="shared" si="10"/>
        <v>0</v>
      </c>
    </row>
    <row r="93" spans="1:24" x14ac:dyDescent="0.2">
      <c r="B93" s="35"/>
      <c r="C93" s="35"/>
      <c r="D93" s="35"/>
      <c r="E93" s="68"/>
      <c r="F93" s="70">
        <f t="shared" si="9"/>
        <v>0</v>
      </c>
      <c r="I93" s="91"/>
      <c r="J93" s="35"/>
      <c r="K93" s="35"/>
      <c r="L93" s="68"/>
      <c r="M93" s="70">
        <f t="shared" si="10"/>
        <v>0</v>
      </c>
    </row>
    <row r="94" spans="1:24" x14ac:dyDescent="0.2">
      <c r="B94" s="35"/>
      <c r="C94" s="35"/>
      <c r="D94" s="35"/>
      <c r="E94" s="68"/>
      <c r="F94" s="70">
        <f t="shared" si="9"/>
        <v>0</v>
      </c>
      <c r="I94" s="91"/>
      <c r="J94" s="35"/>
      <c r="K94" s="35"/>
      <c r="L94" s="68"/>
      <c r="M94" s="70">
        <f t="shared" si="10"/>
        <v>0</v>
      </c>
    </row>
    <row r="95" spans="1:24" x14ac:dyDescent="0.2">
      <c r="B95" s="35"/>
      <c r="C95" s="35"/>
      <c r="D95" s="35"/>
      <c r="E95" s="68"/>
      <c r="F95" s="70">
        <f t="shared" si="9"/>
        <v>0</v>
      </c>
      <c r="I95" s="91"/>
      <c r="J95" s="35"/>
      <c r="K95" s="35"/>
      <c r="L95" s="68"/>
      <c r="M95" s="70">
        <f t="shared" si="10"/>
        <v>0</v>
      </c>
    </row>
    <row r="96" spans="1:24" x14ac:dyDescent="0.2">
      <c r="B96" s="35"/>
      <c r="C96" s="35"/>
      <c r="D96" s="35"/>
      <c r="E96" s="68"/>
      <c r="F96" s="70">
        <f t="shared" si="9"/>
        <v>0</v>
      </c>
      <c r="I96" s="91"/>
      <c r="J96" s="35"/>
      <c r="K96" s="35"/>
      <c r="L96" s="68"/>
      <c r="M96" s="70">
        <f t="shared" si="10"/>
        <v>0</v>
      </c>
    </row>
    <row r="97" spans="2:21" x14ac:dyDescent="0.2">
      <c r="B97" s="36"/>
      <c r="C97" s="36"/>
      <c r="D97" s="36"/>
      <c r="E97" s="120"/>
      <c r="F97" s="70">
        <f t="shared" si="9"/>
        <v>0</v>
      </c>
      <c r="I97" s="92"/>
      <c r="J97" s="36"/>
      <c r="K97" s="36"/>
      <c r="L97" s="71"/>
      <c r="M97" s="70">
        <f t="shared" si="10"/>
        <v>0</v>
      </c>
    </row>
    <row r="98" spans="2:21" x14ac:dyDescent="0.2">
      <c r="B98" s="85">
        <f>SUM(B91:B97)</f>
        <v>1</v>
      </c>
      <c r="C98" s="85"/>
      <c r="D98" s="85"/>
      <c r="E98" s="85"/>
      <c r="F98" s="70">
        <f>SUM(F91:F97)</f>
        <v>0</v>
      </c>
      <c r="I98" s="5">
        <f>SUM(I91:I97)</f>
        <v>2</v>
      </c>
      <c r="J98" s="85"/>
      <c r="K98" s="85"/>
      <c r="L98" s="85"/>
      <c r="M98" s="70">
        <f>SUM(M91:M97)</f>
        <v>0</v>
      </c>
    </row>
    <row r="101" spans="2:21" x14ac:dyDescent="0.2">
      <c r="C101" s="32" t="str">
        <f>'mueble ng'!$C$13</f>
        <v>19 mm Maple/ Okume MDF</v>
      </c>
      <c r="J101" s="32" t="str">
        <f>'mueble ng'!$C$14</f>
        <v>16 mm Maple/ Okume MDF</v>
      </c>
      <c r="Q101" s="32" t="str">
        <f>'mueble ng'!$C$15</f>
        <v>12 mm Maple/ Okume MDF</v>
      </c>
    </row>
    <row r="102" spans="2:21" x14ac:dyDescent="0.2">
      <c r="B102" s="117" t="s">
        <v>105</v>
      </c>
      <c r="C102" s="118" t="s">
        <v>22</v>
      </c>
      <c r="D102" s="118" t="s">
        <v>106</v>
      </c>
      <c r="E102" s="118" t="s">
        <v>107</v>
      </c>
      <c r="F102" s="34" t="s">
        <v>109</v>
      </c>
      <c r="G102" s="121" t="s">
        <v>110</v>
      </c>
      <c r="I102" s="114" t="s">
        <v>105</v>
      </c>
      <c r="J102" s="115" t="s">
        <v>22</v>
      </c>
      <c r="K102" s="115" t="s">
        <v>106</v>
      </c>
      <c r="L102" s="115" t="s">
        <v>107</v>
      </c>
      <c r="M102" s="34" t="s">
        <v>109</v>
      </c>
      <c r="N102" s="121" t="s">
        <v>111</v>
      </c>
      <c r="P102" s="114" t="s">
        <v>105</v>
      </c>
      <c r="Q102" s="115" t="s">
        <v>22</v>
      </c>
      <c r="R102" s="115" t="s">
        <v>106</v>
      </c>
      <c r="S102" s="115" t="s">
        <v>107</v>
      </c>
      <c r="T102" s="34" t="s">
        <v>109</v>
      </c>
      <c r="U102" s="121" t="s">
        <v>112</v>
      </c>
    </row>
    <row r="103" spans="2:21" x14ac:dyDescent="0.2">
      <c r="B103" s="35">
        <v>4</v>
      </c>
      <c r="C103" s="35"/>
      <c r="D103" s="35"/>
      <c r="E103" s="68"/>
      <c r="F103" s="70">
        <f t="shared" ref="F103:F113" si="11">((D103*E103)/144)*B103</f>
        <v>0</v>
      </c>
      <c r="G103" s="85">
        <f t="shared" ref="G103:G113" si="12">(((((E103*2)+(D103*2))*B103)*2.54)/100)</f>
        <v>0</v>
      </c>
      <c r="I103" s="123"/>
      <c r="J103" s="116"/>
      <c r="K103" s="116"/>
      <c r="L103" s="119"/>
      <c r="M103" s="70">
        <f t="shared" ref="M103:M113" si="13">((K103*L103)/144)*I103</f>
        <v>0</v>
      </c>
      <c r="N103" s="85">
        <f t="shared" ref="N103:N113" si="14">(((((L103*2)+(K103*2))*I103)*2.54)/100)</f>
        <v>0</v>
      </c>
      <c r="P103" s="116"/>
      <c r="Q103" s="116"/>
      <c r="R103" s="116"/>
      <c r="S103" s="119"/>
      <c r="T103" s="70">
        <f t="shared" ref="T103:T113" si="15">((R103*S103)/144)*P103</f>
        <v>0</v>
      </c>
      <c r="U103" s="85">
        <f t="shared" ref="U103:U113" si="16">(((((S103*2)+(R103*2))*P103)*2.54)/100)</f>
        <v>0</v>
      </c>
    </row>
    <row r="104" spans="2:21" x14ac:dyDescent="0.2">
      <c r="B104" s="35"/>
      <c r="C104" s="35"/>
      <c r="D104" s="35"/>
      <c r="E104" s="68"/>
      <c r="F104" s="70">
        <f t="shared" si="11"/>
        <v>0</v>
      </c>
      <c r="G104" s="85">
        <f t="shared" si="12"/>
        <v>0</v>
      </c>
      <c r="I104" s="91"/>
      <c r="J104" s="35"/>
      <c r="K104" s="35"/>
      <c r="L104" s="68"/>
      <c r="M104" s="70">
        <f t="shared" si="13"/>
        <v>0</v>
      </c>
      <c r="N104" s="85">
        <f t="shared" si="14"/>
        <v>0</v>
      </c>
      <c r="P104" s="35"/>
      <c r="Q104" s="35"/>
      <c r="R104" s="35"/>
      <c r="S104" s="68"/>
      <c r="T104" s="70">
        <f t="shared" si="15"/>
        <v>0</v>
      </c>
      <c r="U104" s="85">
        <f t="shared" si="16"/>
        <v>0</v>
      </c>
    </row>
    <row r="105" spans="2:21" x14ac:dyDescent="0.2">
      <c r="B105" s="35"/>
      <c r="C105" s="35"/>
      <c r="D105" s="35"/>
      <c r="E105" s="68"/>
      <c r="F105" s="70">
        <f t="shared" si="11"/>
        <v>0</v>
      </c>
      <c r="G105" s="85">
        <f t="shared" si="12"/>
        <v>0</v>
      </c>
      <c r="I105" s="91"/>
      <c r="J105" s="35"/>
      <c r="K105" s="35"/>
      <c r="L105" s="68"/>
      <c r="M105" s="70">
        <f t="shared" si="13"/>
        <v>0</v>
      </c>
      <c r="N105" s="85">
        <f t="shared" si="14"/>
        <v>0</v>
      </c>
      <c r="P105" s="35"/>
      <c r="Q105" s="35"/>
      <c r="R105" s="35"/>
      <c r="S105" s="68"/>
      <c r="T105" s="70">
        <f t="shared" si="15"/>
        <v>0</v>
      </c>
      <c r="U105" s="85">
        <f t="shared" si="16"/>
        <v>0</v>
      </c>
    </row>
    <row r="106" spans="2:21" x14ac:dyDescent="0.2">
      <c r="B106" s="35"/>
      <c r="C106" s="35"/>
      <c r="D106" s="35"/>
      <c r="E106" s="68"/>
      <c r="F106" s="70">
        <f t="shared" si="11"/>
        <v>0</v>
      </c>
      <c r="G106" s="85">
        <f t="shared" si="12"/>
        <v>0</v>
      </c>
      <c r="I106" s="91"/>
      <c r="J106" s="35"/>
      <c r="K106" s="35"/>
      <c r="L106" s="68"/>
      <c r="M106" s="70">
        <f t="shared" si="13"/>
        <v>0</v>
      </c>
      <c r="N106" s="85">
        <f t="shared" si="14"/>
        <v>0</v>
      </c>
      <c r="P106" s="35"/>
      <c r="Q106" s="35"/>
      <c r="R106" s="35"/>
      <c r="S106" s="68"/>
      <c r="T106" s="70">
        <f t="shared" si="15"/>
        <v>0</v>
      </c>
      <c r="U106" s="85">
        <f t="shared" si="16"/>
        <v>0</v>
      </c>
    </row>
    <row r="107" spans="2:21" x14ac:dyDescent="0.2">
      <c r="B107" s="35"/>
      <c r="C107" s="35"/>
      <c r="D107" s="35"/>
      <c r="E107" s="68"/>
      <c r="F107" s="70">
        <f t="shared" si="11"/>
        <v>0</v>
      </c>
      <c r="G107" s="85">
        <f t="shared" si="12"/>
        <v>0</v>
      </c>
      <c r="I107" s="91"/>
      <c r="J107" s="35"/>
      <c r="K107" s="35"/>
      <c r="L107" s="68"/>
      <c r="M107" s="70">
        <f t="shared" si="13"/>
        <v>0</v>
      </c>
      <c r="N107" s="85">
        <f t="shared" si="14"/>
        <v>0</v>
      </c>
      <c r="P107" s="35"/>
      <c r="Q107" s="35"/>
      <c r="R107" s="35"/>
      <c r="S107" s="68"/>
      <c r="T107" s="70">
        <f t="shared" si="15"/>
        <v>0</v>
      </c>
      <c r="U107" s="85">
        <f t="shared" si="16"/>
        <v>0</v>
      </c>
    </row>
    <row r="108" spans="2:21" x14ac:dyDescent="0.2">
      <c r="B108" s="35"/>
      <c r="C108" s="35"/>
      <c r="D108" s="35"/>
      <c r="E108" s="68"/>
      <c r="F108" s="70">
        <f t="shared" si="11"/>
        <v>0</v>
      </c>
      <c r="G108" s="85">
        <f t="shared" si="12"/>
        <v>0</v>
      </c>
      <c r="I108" s="91"/>
      <c r="J108" s="35"/>
      <c r="K108" s="35"/>
      <c r="L108" s="68"/>
      <c r="M108" s="70">
        <f t="shared" si="13"/>
        <v>0</v>
      </c>
      <c r="N108" s="85">
        <f t="shared" si="14"/>
        <v>0</v>
      </c>
      <c r="P108" s="35"/>
      <c r="Q108" s="35"/>
      <c r="R108" s="35"/>
      <c r="S108" s="68"/>
      <c r="T108" s="70">
        <f t="shared" si="15"/>
        <v>0</v>
      </c>
      <c r="U108" s="85">
        <f t="shared" si="16"/>
        <v>0</v>
      </c>
    </row>
    <row r="109" spans="2:21" x14ac:dyDescent="0.2">
      <c r="B109" s="35"/>
      <c r="C109" s="35"/>
      <c r="D109" s="35"/>
      <c r="E109" s="68"/>
      <c r="F109" s="70">
        <f t="shared" si="11"/>
        <v>0</v>
      </c>
      <c r="G109" s="85">
        <f t="shared" si="12"/>
        <v>0</v>
      </c>
      <c r="I109" s="91"/>
      <c r="J109" s="35"/>
      <c r="K109" s="35"/>
      <c r="L109" s="68"/>
      <c r="M109" s="70">
        <f t="shared" si="13"/>
        <v>0</v>
      </c>
      <c r="N109" s="85">
        <f t="shared" si="14"/>
        <v>0</v>
      </c>
      <c r="P109" s="35"/>
      <c r="Q109" s="35"/>
      <c r="R109" s="35"/>
      <c r="S109" s="68"/>
      <c r="T109" s="70">
        <f t="shared" si="15"/>
        <v>0</v>
      </c>
      <c r="U109" s="85">
        <f t="shared" si="16"/>
        <v>0</v>
      </c>
    </row>
    <row r="110" spans="2:21" x14ac:dyDescent="0.2">
      <c r="B110" s="35"/>
      <c r="C110" s="35"/>
      <c r="D110" s="35"/>
      <c r="E110" s="68"/>
      <c r="F110" s="70">
        <f t="shared" si="11"/>
        <v>0</v>
      </c>
      <c r="G110" s="85">
        <f t="shared" si="12"/>
        <v>0</v>
      </c>
      <c r="I110" s="91"/>
      <c r="J110" s="35"/>
      <c r="K110" s="35"/>
      <c r="L110" s="68"/>
      <c r="M110" s="70">
        <f t="shared" si="13"/>
        <v>0</v>
      </c>
      <c r="N110" s="85">
        <f t="shared" si="14"/>
        <v>0</v>
      </c>
      <c r="P110" s="35"/>
      <c r="Q110" s="35"/>
      <c r="R110" s="35"/>
      <c r="S110" s="68"/>
      <c r="T110" s="70">
        <f t="shared" si="15"/>
        <v>0</v>
      </c>
      <c r="U110" s="85">
        <f t="shared" si="16"/>
        <v>0</v>
      </c>
    </row>
    <row r="111" spans="2:21" x14ac:dyDescent="0.2">
      <c r="B111" s="35"/>
      <c r="C111" s="35"/>
      <c r="D111" s="35"/>
      <c r="E111" s="68"/>
      <c r="F111" s="70">
        <f t="shared" si="11"/>
        <v>0</v>
      </c>
      <c r="G111" s="85">
        <f t="shared" si="12"/>
        <v>0</v>
      </c>
      <c r="I111" s="91"/>
      <c r="J111" s="35"/>
      <c r="K111" s="35"/>
      <c r="L111" s="68"/>
      <c r="M111" s="70">
        <f t="shared" si="13"/>
        <v>0</v>
      </c>
      <c r="N111" s="85">
        <f t="shared" si="14"/>
        <v>0</v>
      </c>
      <c r="P111" s="35"/>
      <c r="Q111" s="35"/>
      <c r="R111" s="35"/>
      <c r="S111" s="68"/>
      <c r="T111" s="70">
        <f t="shared" si="15"/>
        <v>0</v>
      </c>
      <c r="U111" s="85">
        <f t="shared" si="16"/>
        <v>0</v>
      </c>
    </row>
    <row r="112" spans="2:21" x14ac:dyDescent="0.2">
      <c r="B112" s="35"/>
      <c r="C112" s="35"/>
      <c r="D112" s="35"/>
      <c r="E112" s="68"/>
      <c r="F112" s="70">
        <f t="shared" si="11"/>
        <v>0</v>
      </c>
      <c r="G112" s="85">
        <f t="shared" si="12"/>
        <v>0</v>
      </c>
      <c r="I112" s="91"/>
      <c r="J112" s="35"/>
      <c r="K112" s="35"/>
      <c r="L112" s="68"/>
      <c r="M112" s="70">
        <f t="shared" si="13"/>
        <v>0</v>
      </c>
      <c r="N112" s="85">
        <f t="shared" si="14"/>
        <v>0</v>
      </c>
      <c r="P112" s="35"/>
      <c r="Q112" s="35"/>
      <c r="R112" s="35"/>
      <c r="S112" s="68"/>
      <c r="T112" s="70">
        <f t="shared" si="15"/>
        <v>0</v>
      </c>
      <c r="U112" s="85">
        <f t="shared" si="16"/>
        <v>0</v>
      </c>
    </row>
    <row r="113" spans="2:21" x14ac:dyDescent="0.2">
      <c r="B113" s="36"/>
      <c r="C113" s="36"/>
      <c r="D113" s="36"/>
      <c r="E113" s="71"/>
      <c r="F113" s="70">
        <f t="shared" si="11"/>
        <v>0</v>
      </c>
      <c r="G113" s="85">
        <f t="shared" si="12"/>
        <v>0</v>
      </c>
      <c r="I113" s="92"/>
      <c r="J113" s="36"/>
      <c r="K113" s="36"/>
      <c r="L113" s="71"/>
      <c r="M113" s="70">
        <f t="shared" si="13"/>
        <v>0</v>
      </c>
      <c r="N113" s="85">
        <f t="shared" si="14"/>
        <v>0</v>
      </c>
      <c r="P113" s="36"/>
      <c r="Q113" s="36"/>
      <c r="R113" s="36"/>
      <c r="S113" s="71"/>
      <c r="T113" s="70">
        <f t="shared" si="15"/>
        <v>0</v>
      </c>
      <c r="U113" s="85">
        <f t="shared" si="16"/>
        <v>0</v>
      </c>
    </row>
    <row r="114" spans="2:21" x14ac:dyDescent="0.2">
      <c r="B114" s="85">
        <f>SUM(B103:B113)</f>
        <v>4</v>
      </c>
      <c r="C114" s="85"/>
      <c r="D114" s="85"/>
      <c r="E114" s="85"/>
      <c r="F114" s="70">
        <f>SUM(F103:F113)</f>
        <v>0</v>
      </c>
      <c r="G114" s="122">
        <f>SUM(G103:G113)</f>
        <v>0</v>
      </c>
      <c r="I114" s="5">
        <f>SUM(I103:I113)</f>
        <v>0</v>
      </c>
      <c r="J114" s="85"/>
      <c r="K114" s="85"/>
      <c r="L114" s="85"/>
      <c r="M114" s="70">
        <f>SUM(M103:M113)</f>
        <v>0</v>
      </c>
      <c r="N114" s="122">
        <f>SUM(N103:N113)</f>
        <v>0</v>
      </c>
      <c r="P114" s="85">
        <f>SUM(P103:P113)</f>
        <v>0</v>
      </c>
      <c r="Q114" s="85"/>
      <c r="R114" s="85"/>
      <c r="S114" s="85"/>
      <c r="T114" s="70">
        <f>SUM(T103:T113)</f>
        <v>0</v>
      </c>
      <c r="U114" s="122">
        <f>SUM(U103:U113)</f>
        <v>0</v>
      </c>
    </row>
    <row r="117" spans="2:21" x14ac:dyDescent="0.2">
      <c r="C117" s="32" t="str">
        <f>'mueble ng'!$C$16</f>
        <v xml:space="preserve">Okume 12 mm </v>
      </c>
      <c r="J117" s="32" t="str">
        <f>'mueble ng'!$C$17</f>
        <v>Okume 6 mm</v>
      </c>
    </row>
    <row r="118" spans="2:21" x14ac:dyDescent="0.2">
      <c r="B118" s="114" t="s">
        <v>105</v>
      </c>
      <c r="C118" s="115" t="s">
        <v>22</v>
      </c>
      <c r="D118" s="115" t="s">
        <v>106</v>
      </c>
      <c r="E118" s="115" t="s">
        <v>107</v>
      </c>
      <c r="F118" s="34" t="s">
        <v>109</v>
      </c>
      <c r="G118" s="121" t="s">
        <v>112</v>
      </c>
      <c r="I118" s="114" t="s">
        <v>105</v>
      </c>
      <c r="J118" s="115" t="s">
        <v>22</v>
      </c>
      <c r="K118" s="115" t="s">
        <v>106</v>
      </c>
      <c r="L118" s="115" t="s">
        <v>107</v>
      </c>
      <c r="M118" s="34" t="s">
        <v>109</v>
      </c>
      <c r="P118" s="32"/>
    </row>
    <row r="119" spans="2:21" x14ac:dyDescent="0.2">
      <c r="B119" s="116"/>
      <c r="C119" s="116"/>
      <c r="D119" s="116"/>
      <c r="E119" s="119"/>
      <c r="F119" s="70">
        <f t="shared" ref="F119:F125" si="17">((D119*E119)/144)*B119</f>
        <v>0</v>
      </c>
      <c r="G119" s="85">
        <f t="shared" ref="G119:G125" si="18">(((((E119*2)+(D119*2))*B119)*2.54)/100)</f>
        <v>0</v>
      </c>
      <c r="I119" s="123"/>
      <c r="J119" s="116"/>
      <c r="K119" s="116"/>
      <c r="L119" s="119"/>
      <c r="M119" s="70">
        <f t="shared" ref="M119:M125" si="19">((K119*L119)/144)*I119</f>
        <v>0</v>
      </c>
    </row>
    <row r="120" spans="2:21" x14ac:dyDescent="0.2">
      <c r="B120" s="35"/>
      <c r="C120" s="35"/>
      <c r="D120" s="35"/>
      <c r="E120" s="68"/>
      <c r="F120" s="70">
        <f t="shared" si="17"/>
        <v>0</v>
      </c>
      <c r="G120" s="85">
        <f t="shared" si="18"/>
        <v>0</v>
      </c>
      <c r="I120" s="91"/>
      <c r="J120" s="35"/>
      <c r="K120" s="35"/>
      <c r="L120" s="68"/>
      <c r="M120" s="70">
        <f t="shared" si="19"/>
        <v>0</v>
      </c>
    </row>
    <row r="121" spans="2:21" x14ac:dyDescent="0.2">
      <c r="B121" s="35"/>
      <c r="C121" s="35"/>
      <c r="D121" s="35"/>
      <c r="E121" s="68"/>
      <c r="F121" s="70">
        <f t="shared" si="17"/>
        <v>0</v>
      </c>
      <c r="G121" s="85">
        <f t="shared" si="18"/>
        <v>0</v>
      </c>
      <c r="I121" s="91"/>
      <c r="J121" s="35"/>
      <c r="K121" s="35"/>
      <c r="L121" s="68"/>
      <c r="M121" s="70">
        <f t="shared" si="19"/>
        <v>0</v>
      </c>
    </row>
    <row r="122" spans="2:21" x14ac:dyDescent="0.2">
      <c r="B122" s="35"/>
      <c r="C122" s="35"/>
      <c r="D122" s="35"/>
      <c r="E122" s="68"/>
      <c r="F122" s="70">
        <f t="shared" si="17"/>
        <v>0</v>
      </c>
      <c r="G122" s="85">
        <f t="shared" si="18"/>
        <v>0</v>
      </c>
      <c r="I122" s="91"/>
      <c r="J122" s="35"/>
      <c r="K122" s="35"/>
      <c r="L122" s="68"/>
      <c r="M122" s="70">
        <f t="shared" si="19"/>
        <v>0</v>
      </c>
    </row>
    <row r="123" spans="2:21" x14ac:dyDescent="0.2">
      <c r="B123" s="35"/>
      <c r="C123" s="35"/>
      <c r="D123" s="35"/>
      <c r="E123" s="68"/>
      <c r="F123" s="70">
        <f t="shared" si="17"/>
        <v>0</v>
      </c>
      <c r="G123" s="85">
        <f t="shared" si="18"/>
        <v>0</v>
      </c>
      <c r="I123" s="91"/>
      <c r="J123" s="35"/>
      <c r="K123" s="35"/>
      <c r="L123" s="68"/>
      <c r="M123" s="70">
        <f t="shared" si="19"/>
        <v>0</v>
      </c>
    </row>
    <row r="124" spans="2:21" x14ac:dyDescent="0.2">
      <c r="B124" s="35"/>
      <c r="C124" s="35"/>
      <c r="D124" s="35"/>
      <c r="E124" s="68"/>
      <c r="F124" s="70">
        <f t="shared" si="17"/>
        <v>0</v>
      </c>
      <c r="G124" s="85">
        <f t="shared" si="18"/>
        <v>0</v>
      </c>
      <c r="I124" s="91"/>
      <c r="J124" s="35"/>
      <c r="K124" s="35"/>
      <c r="L124" s="68"/>
      <c r="M124" s="70">
        <f t="shared" si="19"/>
        <v>0</v>
      </c>
    </row>
    <row r="125" spans="2:21" x14ac:dyDescent="0.2">
      <c r="B125" s="36"/>
      <c r="C125" s="36"/>
      <c r="D125" s="36"/>
      <c r="E125" s="71"/>
      <c r="F125" s="70">
        <f t="shared" si="17"/>
        <v>0</v>
      </c>
      <c r="G125" s="85">
        <f t="shared" si="18"/>
        <v>0</v>
      </c>
      <c r="I125" s="92"/>
      <c r="J125" s="36"/>
      <c r="K125" s="36"/>
      <c r="L125" s="71"/>
      <c r="M125" s="70">
        <f t="shared" si="19"/>
        <v>0</v>
      </c>
    </row>
    <row r="126" spans="2:21" x14ac:dyDescent="0.2">
      <c r="B126" s="85">
        <f>SUM(B119:B125)</f>
        <v>0</v>
      </c>
      <c r="C126" s="85"/>
      <c r="D126" s="85"/>
      <c r="E126" s="85"/>
      <c r="F126" s="70">
        <f>SUM(F119:F125)</f>
        <v>0</v>
      </c>
      <c r="G126" s="122">
        <f>SUM(G119:G125)</f>
        <v>0</v>
      </c>
      <c r="I126" s="5">
        <f>SUM(I119:I125)</f>
        <v>0</v>
      </c>
      <c r="J126" s="85"/>
      <c r="K126" s="85"/>
      <c r="L126" s="85"/>
      <c r="M126" s="70">
        <f>SUM(M119:M125)</f>
        <v>0</v>
      </c>
    </row>
    <row r="128" spans="2:21" x14ac:dyDescent="0.2">
      <c r="I128" s="5" t="e">
        <f>E135+E134*B134+E133*B133+E132</f>
        <v>#REF!</v>
      </c>
    </row>
    <row r="130" spans="1:24" s="4" customFormat="1" x14ac:dyDescent="0.2">
      <c r="A130" s="124"/>
      <c r="B130" s="125"/>
      <c r="C130" s="126" t="s">
        <v>113</v>
      </c>
      <c r="D130" s="190"/>
      <c r="E130" s="190"/>
      <c r="F130" s="125"/>
      <c r="G130" s="125"/>
      <c r="H130" s="125"/>
      <c r="I130" s="155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77"/>
    </row>
    <row r="131" spans="1:24" ht="26.1" customHeight="1" x14ac:dyDescent="0.2">
      <c r="B131" s="127" t="s">
        <v>114</v>
      </c>
      <c r="C131" s="128" t="s">
        <v>24</v>
      </c>
      <c r="D131" s="129" t="s">
        <v>18</v>
      </c>
      <c r="E131" s="129" t="s">
        <v>115</v>
      </c>
      <c r="F131" s="129" t="s">
        <v>25</v>
      </c>
      <c r="G131" s="129" t="s">
        <v>116</v>
      </c>
      <c r="H131" s="128" t="s">
        <v>117</v>
      </c>
      <c r="I131" s="157" t="s">
        <v>118</v>
      </c>
    </row>
    <row r="132" spans="1:24" x14ac:dyDescent="0.2">
      <c r="B132" s="130">
        <v>1</v>
      </c>
      <c r="C132" s="131" t="s">
        <v>27</v>
      </c>
      <c r="D132" s="132" t="e">
        <f>VLOOKUP(C132,#REF!,2,0)</f>
        <v>#REF!</v>
      </c>
      <c r="E132" s="140" t="e">
        <f>VLOOKUP(C132,#REF!,3,0)</f>
        <v>#REF!</v>
      </c>
      <c r="F132" s="141" t="e">
        <f>VLOOKUP(C132,#REF!,7,0)</f>
        <v>#REF!</v>
      </c>
      <c r="G132" s="142" t="e">
        <f>VLOOKUP(C132,#REF!,4,0)</f>
        <v>#REF!</v>
      </c>
      <c r="H132" s="143" t="e">
        <f>VLOOKUP(C132,#REF!,5,0)</f>
        <v>#REF!</v>
      </c>
      <c r="I132" s="158" t="e">
        <f>VLOOKUP(C132,#REF!,6,0)</f>
        <v>#REF!</v>
      </c>
      <c r="J132" s="159" t="e">
        <f t="shared" ref="J132:J152" si="20">B132*E132</f>
        <v>#REF!</v>
      </c>
      <c r="K132" s="159"/>
      <c r="L132" s="160"/>
      <c r="M132" s="160"/>
      <c r="N132" s="160"/>
      <c r="O132" s="160"/>
    </row>
    <row r="133" spans="1:24" x14ac:dyDescent="0.2">
      <c r="B133" s="133">
        <v>2</v>
      </c>
      <c r="C133" s="134" t="s">
        <v>31</v>
      </c>
      <c r="D133" s="135" t="e">
        <f>VLOOKUP(C133,#REF!,2,0)</f>
        <v>#REF!</v>
      </c>
      <c r="E133" s="144" t="e">
        <f>VLOOKUP(C133,#REF!,3,0)</f>
        <v>#REF!</v>
      </c>
      <c r="F133" s="85" t="e">
        <f>VLOOKUP(C133,#REF!,7,0)</f>
        <v>#REF!</v>
      </c>
      <c r="G133" s="65" t="e">
        <f>VLOOKUP(C133,#REF!,4,0)</f>
        <v>#REF!</v>
      </c>
      <c r="H133" s="5" t="e">
        <f>VLOOKUP(C133,#REF!,5,0)</f>
        <v>#REF!</v>
      </c>
      <c r="I133" s="161" t="e">
        <f>VLOOKUP(C133,#REF!,6,0)</f>
        <v>#REF!</v>
      </c>
      <c r="J133" s="159" t="e">
        <f t="shared" si="20"/>
        <v>#REF!</v>
      </c>
      <c r="K133" s="159"/>
      <c r="L133" s="160"/>
      <c r="M133" s="160"/>
      <c r="N133" s="160"/>
      <c r="O133" s="160"/>
    </row>
    <row r="134" spans="1:24" x14ac:dyDescent="0.2">
      <c r="B134" s="133">
        <v>3</v>
      </c>
      <c r="C134" s="134" t="s">
        <v>26</v>
      </c>
      <c r="D134" s="135" t="e">
        <f>VLOOKUP(C134,#REF!,2,0)</f>
        <v>#REF!</v>
      </c>
      <c r="E134" s="144" t="e">
        <f>VLOOKUP(C134,#REF!,3,0)</f>
        <v>#REF!</v>
      </c>
      <c r="F134" s="85" t="e">
        <f>VLOOKUP(C134,#REF!,7,0)</f>
        <v>#REF!</v>
      </c>
      <c r="G134" s="65" t="e">
        <f>VLOOKUP(C134,#REF!,4,0)</f>
        <v>#REF!</v>
      </c>
      <c r="H134" s="5" t="e">
        <f>VLOOKUP(C134,#REF!,5,0)</f>
        <v>#REF!</v>
      </c>
      <c r="I134" s="161" t="e">
        <f>VLOOKUP(C134,#REF!,6,0)</f>
        <v>#REF!</v>
      </c>
      <c r="J134" s="159" t="e">
        <f t="shared" si="20"/>
        <v>#REF!</v>
      </c>
      <c r="K134" s="159"/>
      <c r="L134" s="160"/>
      <c r="M134" s="160"/>
      <c r="N134" s="160"/>
      <c r="O134" s="160"/>
    </row>
    <row r="135" spans="1:24" x14ac:dyDescent="0.2">
      <c r="B135" s="133">
        <v>1</v>
      </c>
      <c r="C135" s="134" t="s">
        <v>28</v>
      </c>
      <c r="D135" s="135" t="e">
        <f>VLOOKUP(C135,#REF!,2,0)</f>
        <v>#REF!</v>
      </c>
      <c r="E135" s="144" t="e">
        <f>VLOOKUP(C135,#REF!,3,0)</f>
        <v>#REF!</v>
      </c>
      <c r="F135" s="85" t="e">
        <f>VLOOKUP(C135,#REF!,7,0)</f>
        <v>#REF!</v>
      </c>
      <c r="G135" s="65" t="e">
        <f>VLOOKUP(C135,#REF!,4,0)</f>
        <v>#REF!</v>
      </c>
      <c r="H135" s="5" t="e">
        <f>VLOOKUP(C135,#REF!,5,0)</f>
        <v>#REF!</v>
      </c>
      <c r="I135" s="161" t="e">
        <f>VLOOKUP(C135,#REF!,6,0)</f>
        <v>#REF!</v>
      </c>
      <c r="J135" s="159" t="e">
        <f t="shared" si="20"/>
        <v>#REF!</v>
      </c>
      <c r="K135" s="159"/>
      <c r="L135" s="160"/>
      <c r="M135" s="160"/>
      <c r="N135" s="160"/>
      <c r="O135" s="160"/>
    </row>
    <row r="136" spans="1:24" x14ac:dyDescent="0.2">
      <c r="B136" s="133"/>
      <c r="C136" s="134"/>
      <c r="D136" s="135" t="e">
        <f>VLOOKUP(C136,#REF!,2,0)</f>
        <v>#REF!</v>
      </c>
      <c r="E136" s="144" t="e">
        <f>VLOOKUP(C136,#REF!,3,0)</f>
        <v>#REF!</v>
      </c>
      <c r="F136" s="85" t="e">
        <f>VLOOKUP(C136,#REF!,7,0)</f>
        <v>#REF!</v>
      </c>
      <c r="G136" s="65" t="e">
        <f>VLOOKUP(C136,#REF!,4,0)</f>
        <v>#REF!</v>
      </c>
      <c r="H136" s="5" t="e">
        <f>VLOOKUP(C136,#REF!,5,0)</f>
        <v>#REF!</v>
      </c>
      <c r="I136" s="161" t="e">
        <f>VLOOKUP(C136,#REF!,6,0)</f>
        <v>#REF!</v>
      </c>
      <c r="J136" s="159" t="e">
        <f t="shared" si="20"/>
        <v>#REF!</v>
      </c>
      <c r="K136" s="159"/>
      <c r="L136" s="160"/>
      <c r="M136" s="160"/>
      <c r="N136" s="160"/>
      <c r="O136" s="160"/>
    </row>
    <row r="137" spans="1:24" x14ac:dyDescent="0.2">
      <c r="B137" s="133"/>
      <c r="C137" s="134"/>
      <c r="D137" s="135" t="e">
        <f>VLOOKUP(C137,#REF!,2,0)</f>
        <v>#REF!</v>
      </c>
      <c r="E137" s="144" t="e">
        <f>VLOOKUP(C137,#REF!,3,0)</f>
        <v>#REF!</v>
      </c>
      <c r="F137" s="85" t="e">
        <f>VLOOKUP(C137,#REF!,7,0)</f>
        <v>#REF!</v>
      </c>
      <c r="G137" s="65" t="e">
        <f>VLOOKUP(C137,#REF!,4,0)</f>
        <v>#REF!</v>
      </c>
      <c r="H137" s="5" t="e">
        <f>VLOOKUP(C137,#REF!,5,0)</f>
        <v>#REF!</v>
      </c>
      <c r="I137" s="161" t="e">
        <f>VLOOKUP(C137,#REF!,6,0)</f>
        <v>#REF!</v>
      </c>
      <c r="J137" s="159" t="e">
        <f t="shared" si="20"/>
        <v>#REF!</v>
      </c>
      <c r="K137" s="159"/>
      <c r="L137" s="160"/>
      <c r="M137" s="160"/>
      <c r="N137" s="160"/>
      <c r="O137" s="160"/>
    </row>
    <row r="138" spans="1:24" x14ac:dyDescent="0.2">
      <c r="B138" s="133"/>
      <c r="C138" s="134"/>
      <c r="D138" s="135" t="e">
        <f>VLOOKUP(C138,#REF!,2,0)</f>
        <v>#REF!</v>
      </c>
      <c r="E138" s="144" t="e">
        <f>VLOOKUP(C138,#REF!,3,0)</f>
        <v>#REF!</v>
      </c>
      <c r="F138" s="85" t="e">
        <f>VLOOKUP(C138,#REF!,7,0)</f>
        <v>#REF!</v>
      </c>
      <c r="G138" s="65" t="e">
        <f>VLOOKUP(C138,#REF!,4,0)</f>
        <v>#REF!</v>
      </c>
      <c r="H138" s="5" t="e">
        <f>VLOOKUP(C138,#REF!,5,0)</f>
        <v>#REF!</v>
      </c>
      <c r="I138" s="161" t="e">
        <f>VLOOKUP(C138,#REF!,6,0)</f>
        <v>#REF!</v>
      </c>
      <c r="J138" s="159" t="e">
        <f t="shared" si="20"/>
        <v>#REF!</v>
      </c>
      <c r="K138" s="159"/>
      <c r="L138" s="160"/>
      <c r="M138" s="160"/>
      <c r="N138" s="160"/>
      <c r="O138" s="160"/>
    </row>
    <row r="139" spans="1:24" x14ac:dyDescent="0.2">
      <c r="B139" s="133"/>
      <c r="C139" s="134"/>
      <c r="D139" s="135" t="e">
        <f>VLOOKUP(C139,#REF!,2,0)</f>
        <v>#REF!</v>
      </c>
      <c r="E139" s="144" t="e">
        <f>VLOOKUP(C139,#REF!,3,0)</f>
        <v>#REF!</v>
      </c>
      <c r="F139" s="85" t="e">
        <f>VLOOKUP(C139,#REF!,7,0)</f>
        <v>#REF!</v>
      </c>
      <c r="G139" s="65" t="e">
        <f>VLOOKUP(C139,#REF!,4,0)</f>
        <v>#REF!</v>
      </c>
      <c r="H139" s="5" t="e">
        <f>VLOOKUP(C139,#REF!,5,0)</f>
        <v>#REF!</v>
      </c>
      <c r="I139" s="161" t="e">
        <f>VLOOKUP(C139,#REF!,6,0)</f>
        <v>#REF!</v>
      </c>
      <c r="J139" s="159" t="e">
        <f t="shared" si="20"/>
        <v>#REF!</v>
      </c>
      <c r="K139" s="159"/>
      <c r="L139" s="160"/>
      <c r="M139" s="160"/>
      <c r="N139" s="160"/>
      <c r="O139" s="160"/>
    </row>
    <row r="140" spans="1:24" x14ac:dyDescent="0.2">
      <c r="B140" s="133"/>
      <c r="C140" s="134"/>
      <c r="D140" s="135" t="e">
        <f>VLOOKUP(C140,#REF!,2,0)</f>
        <v>#REF!</v>
      </c>
      <c r="E140" s="144" t="e">
        <f>VLOOKUP(C140,#REF!,3,0)</f>
        <v>#REF!</v>
      </c>
      <c r="F140" s="85" t="e">
        <f>VLOOKUP(C140,#REF!,7,0)</f>
        <v>#REF!</v>
      </c>
      <c r="G140" s="65" t="e">
        <f>VLOOKUP(C140,#REF!,4,0)</f>
        <v>#REF!</v>
      </c>
      <c r="H140" s="5" t="e">
        <f>VLOOKUP(C140,#REF!,5,0)</f>
        <v>#REF!</v>
      </c>
      <c r="I140" s="161" t="e">
        <f>VLOOKUP(C140,#REF!,6,0)</f>
        <v>#REF!</v>
      </c>
      <c r="J140" s="159" t="e">
        <f t="shared" si="20"/>
        <v>#REF!</v>
      </c>
      <c r="K140" s="159"/>
      <c r="L140" s="160"/>
      <c r="M140" s="160"/>
      <c r="N140" s="160"/>
      <c r="O140" s="160"/>
    </row>
    <row r="141" spans="1:24" x14ac:dyDescent="0.2">
      <c r="B141" s="133"/>
      <c r="C141" s="134"/>
      <c r="D141" s="135" t="e">
        <f>VLOOKUP(C141,#REF!,2,0)</f>
        <v>#REF!</v>
      </c>
      <c r="E141" s="144" t="e">
        <f>VLOOKUP(C141,#REF!,3,0)</f>
        <v>#REF!</v>
      </c>
      <c r="F141" s="85" t="e">
        <f>VLOOKUP(C141,#REF!,7,0)</f>
        <v>#REF!</v>
      </c>
      <c r="G141" s="65" t="e">
        <f>VLOOKUP(C141,#REF!,4,0)</f>
        <v>#REF!</v>
      </c>
      <c r="H141" s="5" t="e">
        <f>VLOOKUP(C141,#REF!,5,0)</f>
        <v>#REF!</v>
      </c>
      <c r="I141" s="161" t="e">
        <f>VLOOKUP(C141,#REF!,6,0)</f>
        <v>#REF!</v>
      </c>
      <c r="J141" s="159" t="e">
        <f t="shared" si="20"/>
        <v>#REF!</v>
      </c>
      <c r="K141" s="159"/>
      <c r="L141" s="160"/>
      <c r="M141" s="160"/>
      <c r="N141" s="160"/>
      <c r="O141" s="160"/>
    </row>
    <row r="142" spans="1:24" x14ac:dyDescent="0.2">
      <c r="B142" s="133"/>
      <c r="C142" s="134"/>
      <c r="D142" s="135" t="e">
        <f>VLOOKUP(C142,#REF!,2,0)</f>
        <v>#REF!</v>
      </c>
      <c r="E142" s="144" t="e">
        <f>VLOOKUP(C142,#REF!,3,0)</f>
        <v>#REF!</v>
      </c>
      <c r="F142" s="85" t="e">
        <f>VLOOKUP(C142,#REF!,7,0)</f>
        <v>#REF!</v>
      </c>
      <c r="G142" s="65" t="e">
        <f>VLOOKUP(C142,#REF!,4,0)</f>
        <v>#REF!</v>
      </c>
      <c r="H142" s="5" t="e">
        <f>VLOOKUP(C142,#REF!,5,0)</f>
        <v>#REF!</v>
      </c>
      <c r="I142" s="161" t="e">
        <f>VLOOKUP(C142,#REF!,6,0)</f>
        <v>#REF!</v>
      </c>
      <c r="J142" s="159" t="e">
        <f t="shared" si="20"/>
        <v>#REF!</v>
      </c>
      <c r="K142" s="159"/>
      <c r="L142" s="160"/>
      <c r="M142" s="160"/>
      <c r="N142" s="160"/>
      <c r="O142" s="160"/>
    </row>
    <row r="143" spans="1:24" x14ac:dyDescent="0.2">
      <c r="B143" s="133"/>
      <c r="C143" s="134"/>
      <c r="D143" s="135" t="e">
        <f>VLOOKUP(C143,#REF!,2,0)</f>
        <v>#REF!</v>
      </c>
      <c r="E143" s="144" t="e">
        <f>VLOOKUP(C143,#REF!,3,0)</f>
        <v>#REF!</v>
      </c>
      <c r="F143" s="85" t="e">
        <f>VLOOKUP(C143,#REF!,7,0)</f>
        <v>#REF!</v>
      </c>
      <c r="G143" s="65" t="e">
        <f>VLOOKUP(C143,#REF!,4,0)</f>
        <v>#REF!</v>
      </c>
      <c r="H143" s="5" t="e">
        <f>VLOOKUP(C143,#REF!,5,0)</f>
        <v>#REF!</v>
      </c>
      <c r="I143" s="161" t="e">
        <f>VLOOKUP(C143,#REF!,6,0)</f>
        <v>#REF!</v>
      </c>
      <c r="J143" s="159" t="e">
        <f t="shared" si="20"/>
        <v>#REF!</v>
      </c>
      <c r="K143" s="159"/>
      <c r="L143" s="160"/>
      <c r="M143" s="160"/>
      <c r="N143" s="160"/>
      <c r="O143" s="160"/>
    </row>
    <row r="144" spans="1:24" x14ac:dyDescent="0.2">
      <c r="B144" s="133"/>
      <c r="C144" s="134"/>
      <c r="D144" s="135" t="e">
        <f>VLOOKUP(C144,#REF!,2,0)</f>
        <v>#REF!</v>
      </c>
      <c r="E144" s="144" t="e">
        <f>VLOOKUP(C144,#REF!,3,0)</f>
        <v>#REF!</v>
      </c>
      <c r="F144" s="85" t="e">
        <f>VLOOKUP(C144,#REF!,7,0)</f>
        <v>#REF!</v>
      </c>
      <c r="G144" s="65" t="e">
        <f>VLOOKUP(C144,#REF!,4,0)</f>
        <v>#REF!</v>
      </c>
      <c r="H144" s="5" t="e">
        <f>VLOOKUP(C144,#REF!,5,0)</f>
        <v>#REF!</v>
      </c>
      <c r="I144" s="161" t="e">
        <f>VLOOKUP(C144,#REF!,6,0)</f>
        <v>#REF!</v>
      </c>
      <c r="J144" s="159" t="e">
        <f t="shared" si="20"/>
        <v>#REF!</v>
      </c>
      <c r="K144" s="159"/>
      <c r="L144" s="160"/>
      <c r="M144" s="160"/>
      <c r="N144" s="160"/>
      <c r="O144" s="160"/>
    </row>
    <row r="145" spans="2:18" x14ac:dyDescent="0.2">
      <c r="B145" s="133"/>
      <c r="C145" s="134"/>
      <c r="D145" s="135" t="e">
        <f>VLOOKUP(C145,#REF!,2,0)</f>
        <v>#REF!</v>
      </c>
      <c r="E145" s="144" t="e">
        <f>VLOOKUP(C145,#REF!,3,0)</f>
        <v>#REF!</v>
      </c>
      <c r="F145" s="85" t="e">
        <f>VLOOKUP(C145,#REF!,7,0)</f>
        <v>#REF!</v>
      </c>
      <c r="G145" s="65" t="e">
        <f>VLOOKUP(C145,#REF!,4,0)</f>
        <v>#REF!</v>
      </c>
      <c r="H145" s="5" t="e">
        <f>VLOOKUP(C145,#REF!,5,0)</f>
        <v>#REF!</v>
      </c>
      <c r="I145" s="161" t="e">
        <f>VLOOKUP(C145,#REF!,6,0)</f>
        <v>#REF!</v>
      </c>
      <c r="J145" s="159" t="e">
        <f t="shared" si="20"/>
        <v>#REF!</v>
      </c>
      <c r="K145" s="159"/>
      <c r="L145" s="160"/>
      <c r="M145" s="160"/>
      <c r="N145" s="160"/>
      <c r="O145" s="160"/>
    </row>
    <row r="146" spans="2:18" x14ac:dyDescent="0.2">
      <c r="B146" s="133"/>
      <c r="C146" s="134"/>
      <c r="D146" s="135" t="e">
        <f>VLOOKUP(C146,#REF!,2,0)</f>
        <v>#REF!</v>
      </c>
      <c r="E146" s="144" t="e">
        <f>VLOOKUP(C146,#REF!,3,0)</f>
        <v>#REF!</v>
      </c>
      <c r="F146" s="85" t="e">
        <f>VLOOKUP(C146,#REF!,7,0)</f>
        <v>#REF!</v>
      </c>
      <c r="G146" s="65" t="e">
        <f>VLOOKUP(C146,#REF!,4,0)</f>
        <v>#REF!</v>
      </c>
      <c r="H146" s="5" t="e">
        <f>VLOOKUP(C146,#REF!,5,0)</f>
        <v>#REF!</v>
      </c>
      <c r="I146" s="161" t="e">
        <f>VLOOKUP(C146,#REF!,6,0)</f>
        <v>#REF!</v>
      </c>
      <c r="J146" s="159" t="e">
        <f t="shared" si="20"/>
        <v>#REF!</v>
      </c>
      <c r="K146" s="159"/>
      <c r="L146" s="160"/>
      <c r="M146" s="160"/>
      <c r="N146" s="160"/>
      <c r="O146" s="160"/>
    </row>
    <row r="147" spans="2:18" x14ac:dyDescent="0.2">
      <c r="B147" s="133"/>
      <c r="C147" s="134"/>
      <c r="D147" s="135" t="e">
        <f>VLOOKUP(C147,#REF!,2,0)</f>
        <v>#REF!</v>
      </c>
      <c r="E147" s="144" t="e">
        <f>VLOOKUP(C147,#REF!,3,0)</f>
        <v>#REF!</v>
      </c>
      <c r="F147" s="85" t="e">
        <f>VLOOKUP(C147,#REF!,7,0)</f>
        <v>#REF!</v>
      </c>
      <c r="G147" s="65" t="e">
        <f>VLOOKUP(C147,#REF!,4,0)</f>
        <v>#REF!</v>
      </c>
      <c r="H147" s="5" t="e">
        <f>VLOOKUP(C147,#REF!,5,0)</f>
        <v>#REF!</v>
      </c>
      <c r="I147" s="161" t="e">
        <f>VLOOKUP(C147,#REF!,6,0)</f>
        <v>#REF!</v>
      </c>
      <c r="J147" s="159" t="e">
        <f t="shared" si="20"/>
        <v>#REF!</v>
      </c>
      <c r="K147" s="159"/>
      <c r="L147" s="160"/>
      <c r="M147" s="160"/>
      <c r="N147" s="160"/>
      <c r="O147" s="160"/>
    </row>
    <row r="148" spans="2:18" x14ac:dyDescent="0.2">
      <c r="B148" s="133"/>
      <c r="C148" s="134"/>
      <c r="D148" s="135" t="e">
        <f>VLOOKUP(C148,#REF!,2,0)</f>
        <v>#REF!</v>
      </c>
      <c r="E148" s="144" t="e">
        <f>VLOOKUP(C148,#REF!,3,0)</f>
        <v>#REF!</v>
      </c>
      <c r="F148" s="85" t="e">
        <f>VLOOKUP(C148,#REF!,7,0)</f>
        <v>#REF!</v>
      </c>
      <c r="G148" s="65" t="e">
        <f>VLOOKUP(C148,#REF!,4,0)</f>
        <v>#REF!</v>
      </c>
      <c r="H148" s="5" t="e">
        <f>VLOOKUP(C148,#REF!,5,0)</f>
        <v>#REF!</v>
      </c>
      <c r="I148" s="161" t="e">
        <f>VLOOKUP(C148,#REF!,6,0)</f>
        <v>#REF!</v>
      </c>
      <c r="J148" s="159" t="e">
        <f t="shared" si="20"/>
        <v>#REF!</v>
      </c>
      <c r="K148" s="159"/>
      <c r="L148" s="160"/>
      <c r="M148" s="160"/>
      <c r="N148" s="160"/>
      <c r="O148" s="160"/>
    </row>
    <row r="149" spans="2:18" x14ac:dyDescent="0.2">
      <c r="B149" s="133"/>
      <c r="C149" s="134"/>
      <c r="D149" s="135" t="e">
        <f>VLOOKUP(C149,#REF!,2,0)</f>
        <v>#REF!</v>
      </c>
      <c r="E149" s="144" t="e">
        <f>VLOOKUP(C149,#REF!,3,0)</f>
        <v>#REF!</v>
      </c>
      <c r="F149" s="85" t="e">
        <f>VLOOKUP(C149,#REF!,7,0)</f>
        <v>#REF!</v>
      </c>
      <c r="G149" s="65" t="e">
        <f>VLOOKUP(C149,#REF!,4,0)</f>
        <v>#REF!</v>
      </c>
      <c r="H149" s="5" t="e">
        <f>VLOOKUP(C149,#REF!,5,0)</f>
        <v>#REF!</v>
      </c>
      <c r="I149" s="161" t="e">
        <f>VLOOKUP(C149,#REF!,6,0)</f>
        <v>#REF!</v>
      </c>
      <c r="J149" s="159" t="e">
        <f t="shared" si="20"/>
        <v>#REF!</v>
      </c>
      <c r="K149" s="159"/>
      <c r="L149" s="160"/>
      <c r="M149" s="160"/>
      <c r="N149" s="160"/>
      <c r="O149" s="160"/>
    </row>
    <row r="150" spans="2:18" x14ac:dyDescent="0.2">
      <c r="B150" s="133"/>
      <c r="C150" s="134"/>
      <c r="D150" s="135" t="e">
        <f>VLOOKUP(C150,#REF!,2,0)</f>
        <v>#REF!</v>
      </c>
      <c r="E150" s="144" t="e">
        <f>VLOOKUP(C150,#REF!,3,0)</f>
        <v>#REF!</v>
      </c>
      <c r="F150" s="85" t="e">
        <f>VLOOKUP(C150,#REF!,7,0)</f>
        <v>#REF!</v>
      </c>
      <c r="G150" s="65" t="e">
        <f>VLOOKUP(C150,#REF!,4,0)</f>
        <v>#REF!</v>
      </c>
      <c r="H150" s="5" t="e">
        <f>VLOOKUP(C150,#REF!,5,0)</f>
        <v>#REF!</v>
      </c>
      <c r="I150" s="161" t="e">
        <f>VLOOKUP(C150,#REF!,6,0)</f>
        <v>#REF!</v>
      </c>
      <c r="J150" s="159" t="e">
        <f t="shared" si="20"/>
        <v>#REF!</v>
      </c>
      <c r="K150" s="159"/>
      <c r="L150" s="160"/>
      <c r="M150" s="160"/>
      <c r="N150" s="160"/>
      <c r="O150" s="160"/>
    </row>
    <row r="151" spans="2:18" x14ac:dyDescent="0.2">
      <c r="B151" s="133"/>
      <c r="C151" s="134"/>
      <c r="D151" s="135" t="e">
        <f>VLOOKUP(C151,#REF!,2,0)</f>
        <v>#REF!</v>
      </c>
      <c r="E151" s="144" t="e">
        <f>VLOOKUP(C151,#REF!,3,0)</f>
        <v>#REF!</v>
      </c>
      <c r="F151" s="85" t="e">
        <f>VLOOKUP(C151,#REF!,7,0)</f>
        <v>#REF!</v>
      </c>
      <c r="G151" s="65" t="e">
        <f>VLOOKUP(C151,#REF!,4,0)</f>
        <v>#REF!</v>
      </c>
      <c r="H151" s="5" t="e">
        <f>VLOOKUP(C151,#REF!,5,0)</f>
        <v>#REF!</v>
      </c>
      <c r="I151" s="161" t="e">
        <f>VLOOKUP(C151,#REF!,6,0)</f>
        <v>#REF!</v>
      </c>
      <c r="J151" s="159" t="e">
        <f t="shared" si="20"/>
        <v>#REF!</v>
      </c>
      <c r="K151" s="159"/>
      <c r="L151" s="160"/>
      <c r="M151" s="160"/>
      <c r="N151" s="160"/>
      <c r="O151" s="160"/>
    </row>
    <row r="152" spans="2:18" x14ac:dyDescent="0.2">
      <c r="B152" s="136"/>
      <c r="C152" s="137"/>
      <c r="D152" s="138" t="e">
        <f>VLOOKUP(C152,#REF!,2,0)</f>
        <v>#REF!</v>
      </c>
      <c r="E152" s="145" t="e">
        <f>VLOOKUP(C152,#REF!,3,0)</f>
        <v>#REF!</v>
      </c>
      <c r="F152" s="146" t="e">
        <f>VLOOKUP(C152,#REF!,7,0)</f>
        <v>#REF!</v>
      </c>
      <c r="G152" s="147" t="e">
        <f>VLOOKUP(C152,#REF!,4,0)</f>
        <v>#REF!</v>
      </c>
      <c r="H152" s="148" t="e">
        <f>VLOOKUP(C152,#REF!,5,0)</f>
        <v>#REF!</v>
      </c>
      <c r="I152" s="162" t="e">
        <f>VLOOKUP(C152,#REF!,6,0)</f>
        <v>#REF!</v>
      </c>
      <c r="J152" s="159" t="e">
        <f t="shared" si="20"/>
        <v>#REF!</v>
      </c>
    </row>
    <row r="158" spans="2:18" hidden="1" x14ac:dyDescent="0.2"/>
    <row r="159" spans="2:18" ht="15" hidden="1" x14ac:dyDescent="0.25">
      <c r="L159" s="191" t="s">
        <v>119</v>
      </c>
      <c r="M159" s="191"/>
      <c r="N159" s="191"/>
      <c r="O159" s="191" t="s">
        <v>120</v>
      </c>
      <c r="P159" s="191"/>
      <c r="Q159" s="191"/>
      <c r="R159" s="191"/>
    </row>
    <row r="160" spans="2:18" ht="15" hidden="1" x14ac:dyDescent="0.25">
      <c r="E160" s="192" t="s">
        <v>121</v>
      </c>
      <c r="F160" s="192"/>
      <c r="G160" s="192"/>
      <c r="H160" s="193" t="s">
        <v>122</v>
      </c>
      <c r="I160" s="193"/>
      <c r="J160" s="193"/>
      <c r="K160" s="193"/>
      <c r="L160" s="163">
        <v>0.60111961451247198</v>
      </c>
      <c r="M160" s="163">
        <v>0.93842120181405897</v>
      </c>
      <c r="N160" s="163">
        <v>1.0757511337868499</v>
      </c>
      <c r="O160" s="172">
        <v>12.319940476190499</v>
      </c>
      <c r="P160" s="172">
        <v>19.985119047619001</v>
      </c>
      <c r="Q160" s="172">
        <v>9.6636904761904674</v>
      </c>
      <c r="R160" s="172">
        <v>9.6636904761904674</v>
      </c>
    </row>
    <row r="161" spans="2:19" hidden="1" x14ac:dyDescent="0.2">
      <c r="C161" s="85" t="s">
        <v>83</v>
      </c>
      <c r="D161" s="85" t="s">
        <v>84</v>
      </c>
      <c r="E161" s="149" t="s">
        <v>74</v>
      </c>
      <c r="F161" s="149" t="s">
        <v>75</v>
      </c>
      <c r="G161" s="149" t="s">
        <v>76</v>
      </c>
      <c r="H161" s="150" t="s">
        <v>77</v>
      </c>
      <c r="I161" s="149" t="s">
        <v>78</v>
      </c>
      <c r="J161" s="149" t="s">
        <v>79</v>
      </c>
      <c r="K161" s="164" t="s">
        <v>80</v>
      </c>
      <c r="L161" s="165" t="s">
        <v>74</v>
      </c>
      <c r="M161" s="173" t="s">
        <v>75</v>
      </c>
      <c r="N161" s="173" t="s">
        <v>76</v>
      </c>
      <c r="O161" s="173" t="s">
        <v>77</v>
      </c>
      <c r="P161" s="173" t="s">
        <v>78</v>
      </c>
      <c r="Q161" s="173" t="s">
        <v>79</v>
      </c>
      <c r="R161" s="173" t="s">
        <v>80</v>
      </c>
    </row>
    <row r="162" spans="2:19" hidden="1" x14ac:dyDescent="0.2">
      <c r="B162" s="139" t="s">
        <v>86</v>
      </c>
      <c r="C162" s="85">
        <f t="shared" ref="C162:D167" si="21">K33</f>
        <v>0</v>
      </c>
      <c r="D162" s="85" t="str">
        <f t="shared" si="21"/>
        <v>si</v>
      </c>
      <c r="E162" s="188">
        <f>L47</f>
        <v>21</v>
      </c>
      <c r="F162" s="188">
        <f>L47</f>
        <v>21</v>
      </c>
      <c r="G162" s="188">
        <f>L47</f>
        <v>21</v>
      </c>
      <c r="H162" s="151">
        <f t="shared" ref="H162:H167" si="22">IF(D162="si",C162*H170,0)</f>
        <v>0</v>
      </c>
      <c r="I162" s="166">
        <f t="shared" ref="I162:I167" si="23">IF(D162="si",C162*I170,0)</f>
        <v>0</v>
      </c>
      <c r="J162" s="166">
        <f t="shared" ref="J162:J167" si="24">C162*J170</f>
        <v>0</v>
      </c>
      <c r="K162" s="167">
        <f t="shared" ref="K162:K167" si="25">C162*K170</f>
        <v>0</v>
      </c>
      <c r="O162" s="174">
        <f t="shared" ref="O162:O167" si="26">H162*$O$160</f>
        <v>0</v>
      </c>
      <c r="P162" s="174">
        <f t="shared" ref="P162:P167" si="27">I162*$P$160</f>
        <v>0</v>
      </c>
      <c r="Q162" s="174">
        <f t="shared" ref="Q162:Q167" si="28">J162*$Q$160</f>
        <v>0</v>
      </c>
      <c r="R162" s="174">
        <f t="shared" ref="R162:R167" si="29">K162*$R$160</f>
        <v>0</v>
      </c>
    </row>
    <row r="163" spans="2:19" hidden="1" x14ac:dyDescent="0.2">
      <c r="B163" s="139" t="s">
        <v>87</v>
      </c>
      <c r="C163" s="85">
        <f t="shared" si="21"/>
        <v>1</v>
      </c>
      <c r="D163" s="85" t="str">
        <f t="shared" si="21"/>
        <v>si</v>
      </c>
      <c r="E163" s="188"/>
      <c r="F163" s="188"/>
      <c r="G163" s="188"/>
      <c r="H163" s="151">
        <f t="shared" si="22"/>
        <v>1</v>
      </c>
      <c r="I163" s="166">
        <f t="shared" si="23"/>
        <v>1</v>
      </c>
      <c r="J163" s="166">
        <f t="shared" si="24"/>
        <v>1</v>
      </c>
      <c r="K163" s="167">
        <f t="shared" si="25"/>
        <v>0</v>
      </c>
      <c r="L163" s="168"/>
      <c r="M163" s="175"/>
      <c r="N163" s="175"/>
      <c r="O163" s="174">
        <f t="shared" si="26"/>
        <v>12.319940476190499</v>
      </c>
      <c r="P163" s="174">
        <f t="shared" si="27"/>
        <v>19.985119047619001</v>
      </c>
      <c r="Q163" s="174">
        <f t="shared" si="28"/>
        <v>9.6636904761904674</v>
      </c>
      <c r="R163" s="174">
        <f t="shared" si="29"/>
        <v>0</v>
      </c>
    </row>
    <row r="164" spans="2:19" hidden="1" x14ac:dyDescent="0.2">
      <c r="B164" s="139" t="s">
        <v>89</v>
      </c>
      <c r="C164" s="85">
        <f t="shared" si="21"/>
        <v>1</v>
      </c>
      <c r="D164" s="85" t="str">
        <f t="shared" si="21"/>
        <v>si</v>
      </c>
      <c r="E164" s="188"/>
      <c r="F164" s="188"/>
      <c r="G164" s="188"/>
      <c r="H164" s="151">
        <f t="shared" si="22"/>
        <v>1</v>
      </c>
      <c r="I164" s="166">
        <f t="shared" si="23"/>
        <v>1</v>
      </c>
      <c r="J164" s="166">
        <f t="shared" si="24"/>
        <v>0.5</v>
      </c>
      <c r="K164" s="167">
        <f t="shared" si="25"/>
        <v>1</v>
      </c>
      <c r="L164" s="168"/>
      <c r="M164" s="175"/>
      <c r="N164" s="175"/>
      <c r="O164" s="174">
        <f t="shared" si="26"/>
        <v>12.319940476190499</v>
      </c>
      <c r="P164" s="174">
        <f t="shared" si="27"/>
        <v>19.985119047619001</v>
      </c>
      <c r="Q164" s="174">
        <f t="shared" si="28"/>
        <v>4.8318452380952337</v>
      </c>
      <c r="R164" s="174">
        <f t="shared" si="29"/>
        <v>9.6636904761904674</v>
      </c>
    </row>
    <row r="165" spans="2:19" hidden="1" x14ac:dyDescent="0.2">
      <c r="B165" s="139" t="s">
        <v>91</v>
      </c>
      <c r="C165" s="85">
        <f t="shared" si="21"/>
        <v>0</v>
      </c>
      <c r="D165" s="85" t="str">
        <f t="shared" si="21"/>
        <v>si</v>
      </c>
      <c r="E165" s="188"/>
      <c r="F165" s="188"/>
      <c r="G165" s="188"/>
      <c r="H165" s="151">
        <f t="shared" si="22"/>
        <v>0</v>
      </c>
      <c r="I165" s="166">
        <f t="shared" si="23"/>
        <v>0</v>
      </c>
      <c r="J165" s="166">
        <f t="shared" si="24"/>
        <v>0</v>
      </c>
      <c r="K165" s="167">
        <f t="shared" si="25"/>
        <v>0</v>
      </c>
      <c r="L165" s="168"/>
      <c r="M165" s="175"/>
      <c r="N165" s="175"/>
      <c r="O165" s="174">
        <f t="shared" si="26"/>
        <v>0</v>
      </c>
      <c r="P165" s="174">
        <f t="shared" si="27"/>
        <v>0</v>
      </c>
      <c r="Q165" s="174">
        <f t="shared" si="28"/>
        <v>0</v>
      </c>
      <c r="R165" s="174">
        <f t="shared" si="29"/>
        <v>0</v>
      </c>
    </row>
    <row r="166" spans="2:19" hidden="1" x14ac:dyDescent="0.2">
      <c r="B166" s="139" t="s">
        <v>93</v>
      </c>
      <c r="C166" s="85">
        <f t="shared" si="21"/>
        <v>0</v>
      </c>
      <c r="D166" s="85" t="str">
        <f t="shared" si="21"/>
        <v>si</v>
      </c>
      <c r="E166" s="188"/>
      <c r="F166" s="188"/>
      <c r="G166" s="188"/>
      <c r="H166" s="151">
        <f t="shared" si="22"/>
        <v>0</v>
      </c>
      <c r="I166" s="166">
        <f t="shared" si="23"/>
        <v>0</v>
      </c>
      <c r="J166" s="166">
        <f t="shared" si="24"/>
        <v>0</v>
      </c>
      <c r="K166" s="167">
        <f t="shared" si="25"/>
        <v>0</v>
      </c>
      <c r="L166" s="168"/>
      <c r="M166" s="175"/>
      <c r="N166" s="175"/>
      <c r="O166" s="174">
        <f t="shared" si="26"/>
        <v>0</v>
      </c>
      <c r="P166" s="174">
        <f t="shared" si="27"/>
        <v>0</v>
      </c>
      <c r="Q166" s="174">
        <f t="shared" si="28"/>
        <v>0</v>
      </c>
      <c r="R166" s="174">
        <f t="shared" si="29"/>
        <v>0</v>
      </c>
    </row>
    <row r="167" spans="2:19" hidden="1" x14ac:dyDescent="0.2">
      <c r="B167" s="139" t="s">
        <v>95</v>
      </c>
      <c r="C167" s="85">
        <f t="shared" si="21"/>
        <v>1</v>
      </c>
      <c r="D167" s="85" t="str">
        <f t="shared" si="21"/>
        <v>si</v>
      </c>
      <c r="E167" s="188"/>
      <c r="F167" s="188"/>
      <c r="G167" s="188"/>
      <c r="H167" s="151">
        <f t="shared" si="22"/>
        <v>0</v>
      </c>
      <c r="I167" s="166">
        <f t="shared" si="23"/>
        <v>0</v>
      </c>
      <c r="J167" s="166">
        <f t="shared" si="24"/>
        <v>0.5</v>
      </c>
      <c r="K167" s="167">
        <f t="shared" si="25"/>
        <v>0</v>
      </c>
      <c r="L167" s="168"/>
      <c r="M167" s="175"/>
      <c r="N167" s="175"/>
      <c r="O167" s="174">
        <f t="shared" si="26"/>
        <v>0</v>
      </c>
      <c r="P167" s="174">
        <f t="shared" si="27"/>
        <v>0</v>
      </c>
      <c r="Q167" s="174">
        <f t="shared" si="28"/>
        <v>4.8318452380952337</v>
      </c>
      <c r="R167" s="174">
        <f t="shared" si="29"/>
        <v>0</v>
      </c>
    </row>
    <row r="168" spans="2:19" hidden="1" x14ac:dyDescent="0.2">
      <c r="E168" s="152">
        <f>IF(I29="x",E162,0)</f>
        <v>0</v>
      </c>
      <c r="F168" s="152">
        <f>IF(J29="x",F162,0)</f>
        <v>0</v>
      </c>
      <c r="G168" s="152">
        <f>IF(K29="x",G162,0)</f>
        <v>21</v>
      </c>
      <c r="H168" s="153">
        <f>IF(L29="x",SUM(H162:H167),0)</f>
        <v>2</v>
      </c>
      <c r="I168" s="152">
        <f>IF(M29="x",SUM(I162:I167),0)</f>
        <v>2</v>
      </c>
      <c r="J168" s="152">
        <f>IF(N29="x",SUM(J162:J167),0)</f>
        <v>2</v>
      </c>
      <c r="K168" s="152">
        <f>IF(O29="x",SUM(K162:K167),0)</f>
        <v>1</v>
      </c>
      <c r="L168" s="169">
        <f>E168*L160</f>
        <v>0</v>
      </c>
      <c r="M168" s="176">
        <f>F168*M160</f>
        <v>0</v>
      </c>
      <c r="N168" s="176">
        <f>G168*N160</f>
        <v>22.590773809523849</v>
      </c>
      <c r="O168" s="176">
        <f>IF(L29="x",SUM(O162:O167),0)</f>
        <v>24.639880952380999</v>
      </c>
      <c r="P168" s="176">
        <f>IF(M29="x",SUM(P162:P167),0)</f>
        <v>39.970238095238003</v>
      </c>
      <c r="Q168" s="176">
        <f>IF(N29="x",SUM(Q162:Q167),0)</f>
        <v>19.327380952380935</v>
      </c>
      <c r="R168" s="176">
        <f>IF(O29="x",SUM(R162:R167),0)</f>
        <v>9.6636904761904674</v>
      </c>
      <c r="S168" s="94">
        <f>SUM(L168:R168)</f>
        <v>116.19196428571425</v>
      </c>
    </row>
    <row r="169" spans="2:19" hidden="1" x14ac:dyDescent="0.2"/>
    <row r="170" spans="2:19" hidden="1" x14ac:dyDescent="0.2">
      <c r="G170" s="139" t="s">
        <v>86</v>
      </c>
      <c r="H170" s="84">
        <v>0.5</v>
      </c>
      <c r="I170" s="84">
        <v>0.5</v>
      </c>
      <c r="J170" s="84">
        <v>0.5</v>
      </c>
      <c r="K170" s="170">
        <v>0</v>
      </c>
    </row>
    <row r="171" spans="2:19" hidden="1" x14ac:dyDescent="0.2">
      <c r="G171" s="139" t="s">
        <v>87</v>
      </c>
      <c r="H171" s="84">
        <v>1</v>
      </c>
      <c r="I171" s="84">
        <v>1</v>
      </c>
      <c r="J171" s="84">
        <v>1</v>
      </c>
      <c r="K171" s="170">
        <v>0</v>
      </c>
    </row>
    <row r="172" spans="2:19" hidden="1" x14ac:dyDescent="0.2">
      <c r="G172" s="139" t="s">
        <v>89</v>
      </c>
      <c r="H172" s="84">
        <v>1</v>
      </c>
      <c r="I172" s="84">
        <v>1</v>
      </c>
      <c r="J172" s="84">
        <v>0.5</v>
      </c>
      <c r="K172" s="170">
        <v>1</v>
      </c>
    </row>
    <row r="173" spans="2:19" hidden="1" x14ac:dyDescent="0.2">
      <c r="C173" s="85"/>
      <c r="E173" s="85"/>
      <c r="G173" s="139" t="s">
        <v>91</v>
      </c>
      <c r="H173" s="84">
        <v>0.5</v>
      </c>
      <c r="I173" s="84">
        <v>0.5</v>
      </c>
      <c r="J173" s="84">
        <v>0.5</v>
      </c>
      <c r="K173" s="170">
        <v>0.5</v>
      </c>
    </row>
    <row r="174" spans="2:19" hidden="1" x14ac:dyDescent="0.2">
      <c r="C174" s="85"/>
      <c r="D174" s="85"/>
      <c r="E174" s="85"/>
      <c r="G174" s="139" t="s">
        <v>93</v>
      </c>
      <c r="H174" s="84">
        <v>0</v>
      </c>
      <c r="I174" s="84">
        <v>0</v>
      </c>
      <c r="J174" s="84">
        <v>0</v>
      </c>
      <c r="K174" s="170">
        <v>1</v>
      </c>
    </row>
    <row r="175" spans="2:19" hidden="1" x14ac:dyDescent="0.2">
      <c r="D175" s="85"/>
      <c r="G175" s="139" t="s">
        <v>95</v>
      </c>
      <c r="H175" s="154">
        <v>0</v>
      </c>
      <c r="I175" s="154">
        <v>0</v>
      </c>
      <c r="J175" s="154">
        <v>0.5</v>
      </c>
      <c r="K175" s="171">
        <v>0</v>
      </c>
    </row>
    <row r="176" spans="2:19" hidden="1" x14ac:dyDescent="0.2">
      <c r="D176" s="85"/>
    </row>
    <row r="177" spans="3:4" hidden="1" x14ac:dyDescent="0.2">
      <c r="C177" t="s">
        <v>123</v>
      </c>
      <c r="D177">
        <f>SUMIF(F132:F152,"a precio final",J132:J152)</f>
        <v>0</v>
      </c>
    </row>
    <row r="178" spans="3:4" hidden="1" x14ac:dyDescent="0.2">
      <c r="C178" t="s">
        <v>124</v>
      </c>
      <c r="D178">
        <f>SUMIF(F132:F152,"a materiales",J132:J152)</f>
        <v>0</v>
      </c>
    </row>
    <row r="179" spans="3:4" hidden="1" x14ac:dyDescent="0.2"/>
    <row r="180" spans="3:4" hidden="1" x14ac:dyDescent="0.2"/>
    <row r="181" spans="3:4" hidden="1" x14ac:dyDescent="0.2"/>
  </sheetData>
  <mergeCells count="25">
    <mergeCell ref="D2:F2"/>
    <mergeCell ref="J4:L4"/>
    <mergeCell ref="J5:L5"/>
    <mergeCell ref="C7:D7"/>
    <mergeCell ref="E7:G7"/>
    <mergeCell ref="J7:O7"/>
    <mergeCell ref="J8:O11"/>
    <mergeCell ref="J12:O12"/>
    <mergeCell ref="J13:O14"/>
    <mergeCell ref="J15:N15"/>
    <mergeCell ref="I27:O27"/>
    <mergeCell ref="L159:N159"/>
    <mergeCell ref="O159:R159"/>
    <mergeCell ref="E160:G160"/>
    <mergeCell ref="H160:K160"/>
    <mergeCell ref="J45:J46"/>
    <mergeCell ref="K45:K46"/>
    <mergeCell ref="L45:L46"/>
    <mergeCell ref="E46:F46"/>
    <mergeCell ref="E47:F47"/>
    <mergeCell ref="E162:E167"/>
    <mergeCell ref="F162:F167"/>
    <mergeCell ref="G162:G167"/>
    <mergeCell ref="D49:E49"/>
    <mergeCell ref="D130:E130"/>
  </mergeCells>
  <dataValidations count="1">
    <dataValidation allowBlank="1" showErrorMessage="1" sqref="I132:I152" xr:uid="{00000000-0002-0000-0900-000000000000}"/>
  </dataValidations>
  <pageMargins left="0.75" right="0.75" top="1" bottom="1" header="0.51180599999999998" footer="0.51180599999999998"/>
  <pageSetup paperSize="9" fitToWidth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900-000001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900-000002000000}">
          <x14:formula1>
            <xm:f>#REF!</xm:f>
          </x14:formula1>
          <xm:sqref>G3</xm:sqref>
        </x14:dataValidation>
        <x14:dataValidation type="list" allowBlank="1" showInputMessage="1" showErrorMessage="1" xr:uid="{00000000-0002-0000-0900-000003000000}">
          <x14:formula1>
            <xm:f>#REF!</xm:f>
          </x14:formula1>
          <xm:sqref>H3</xm:sqref>
        </x14:dataValidation>
        <x14:dataValidation type="list" allowBlank="1" showInputMessage="1" showErrorMessage="1" xr:uid="{00000000-0002-0000-0900-000004000000}">
          <x14:formula1>
            <xm:f>#REF!</xm:f>
          </x14:formula1>
          <xm:sqref>I8</xm:sqref>
        </x14:dataValidation>
        <x14:dataValidation type="list" allowBlank="1" showInputMessage="1" showErrorMessage="1" xr:uid="{00000000-0002-0000-0900-000005000000}">
          <x14:formula1>
            <xm:f>#REF!</xm:f>
          </x14:formula1>
          <xm:sqref>C9:C12</xm:sqref>
        </x14:dataValidation>
        <x14:dataValidation type="list" allowBlank="1" showInputMessage="1" showErrorMessage="1" xr:uid="{00000000-0002-0000-0900-000006000000}">
          <x14:formula1>
            <xm:f>#REF!</xm:f>
          </x14:formula1>
          <xm:sqref>I10</xm:sqref>
        </x14:dataValidation>
        <x14:dataValidation type="list" allowBlank="1" showInputMessage="1" showErrorMessage="1" xr:uid="{00000000-0002-0000-0900-000007000000}">
          <x14:formula1>
            <xm:f>#REF!</xm:f>
          </x14:formula1>
          <xm:sqref>C13:C19</xm:sqref>
        </x14:dataValidation>
        <x14:dataValidation type="list" allowBlank="1" showInputMessage="1" showErrorMessage="1" xr:uid="{00000000-0002-0000-0900-000008000000}">
          <x14:formula1>
            <xm:f>#REF!</xm:f>
          </x14:formula1>
          <xm:sqref>C25</xm:sqref>
        </x14:dataValidation>
        <x14:dataValidation type="list" allowBlank="1" showErrorMessage="1" xr:uid="{00000000-0002-0000-0900-000009000000}">
          <x14:formula1>
            <xm:f>#REF!</xm:f>
          </x14:formula1>
          <xm:sqref>I29:O29</xm:sqref>
        </x14:dataValidation>
        <x14:dataValidation type="list" allowBlank="1" showErrorMessage="1" xr:uid="{00000000-0002-0000-0900-00000A000000}">
          <x14:formula1>
            <xm:f>#REF!</xm:f>
          </x14:formula1>
          <xm:sqref>L33:L38</xm:sqref>
        </x14:dataValidation>
        <x14:dataValidation type="list" allowBlank="1" showInputMessage="1" showErrorMessage="1" xr:uid="{00000000-0002-0000-0900-00000B000000}">
          <x14:formula1>
            <xm:f>#REF!</xm:f>
          </x14:formula1>
          <xm:sqref>C132:C152</xm:sqref>
        </x14:dataValidation>
      </x14:dataValidations>
    </ext>
    <ext uri="smNativeData">
      <pm:sheetPrefs xmlns:pm="smNativeData" day="161107087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parte sola</vt:lpstr>
      <vt:lpstr>parte ng</vt:lpstr>
      <vt:lpstr>parte cajas</vt:lpstr>
      <vt:lpstr>parte todo</vt:lpstr>
      <vt:lpstr>item con partes de todo tipo</vt:lpstr>
      <vt:lpstr>mueble solo</vt:lpstr>
      <vt:lpstr>mueble ng M</vt:lpstr>
      <vt:lpstr>mueble ng F</vt:lpstr>
      <vt:lpstr>mueble ng</vt:lpstr>
      <vt:lpstr>mueble cajas</vt:lpstr>
      <vt:lpstr>mueble completo</vt:lpstr>
      <vt:lpstr>mueble sin pintar</vt:lpstr>
      <vt:lpstr>mueble sin deptos</vt:lpstr>
      <vt:lpstr>parte ng F</vt:lpstr>
      <vt:lpstr>parte ng M</vt:lpstr>
      <vt:lpstr>item con partes ng</vt:lpstr>
      <vt:lpstr>mueble ng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Hilbrecht</dc:creator>
  <cp:keywords/>
  <dc:description/>
  <cp:lastModifiedBy>jaime garcia garcia</cp:lastModifiedBy>
  <cp:revision>0</cp:revision>
  <cp:lastPrinted>2006-03-05T19:17:00Z</cp:lastPrinted>
  <dcterms:created xsi:type="dcterms:W3CDTF">1998-10-05T10:14:00Z</dcterms:created>
  <dcterms:modified xsi:type="dcterms:W3CDTF">2021-02-16T23:56:05Z</dcterms:modified>
</cp:coreProperties>
</file>