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022 - 1\Gerencia de Proyectos Tecnológicos\ProyectoGerenciaGIT\Proyecto Final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1" l="1"/>
  <c r="Q4" i="1" l="1"/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V24" i="1"/>
  <c r="V13" i="1"/>
  <c r="V14" i="1"/>
  <c r="V15" i="1"/>
  <c r="V16" i="1"/>
  <c r="V17" i="1"/>
  <c r="V18" i="1"/>
  <c r="V19" i="1"/>
  <c r="V20" i="1"/>
  <c r="V21" i="1"/>
  <c r="V22" i="1"/>
  <c r="V23" i="1"/>
  <c r="V12" i="1"/>
  <c r="V11" i="1"/>
  <c r="U13" i="1"/>
  <c r="U14" i="1"/>
  <c r="U15" i="1"/>
  <c r="U16" i="1"/>
  <c r="U17" i="1"/>
  <c r="U18" i="1"/>
  <c r="U19" i="1"/>
  <c r="U20" i="1"/>
  <c r="U21" i="1"/>
  <c r="U22" i="1"/>
  <c r="U23" i="1"/>
  <c r="U12" i="1"/>
  <c r="U11" i="1"/>
  <c r="F5" i="1" l="1"/>
  <c r="G5" i="1"/>
  <c r="C5" i="1" s="1"/>
  <c r="F6" i="1"/>
  <c r="G6" i="1"/>
  <c r="C6" i="1" s="1"/>
  <c r="F7" i="1"/>
  <c r="G7" i="1"/>
  <c r="C7" i="1" s="1"/>
  <c r="F8" i="1"/>
  <c r="G8" i="1"/>
  <c r="C8" i="1" s="1"/>
  <c r="F9" i="1"/>
  <c r="G9" i="1"/>
  <c r="C9" i="1" s="1"/>
  <c r="F10" i="1"/>
  <c r="G10" i="1"/>
  <c r="C10" i="1" s="1"/>
  <c r="F11" i="1"/>
  <c r="G11" i="1"/>
  <c r="C11" i="1" s="1"/>
  <c r="F12" i="1"/>
  <c r="G12" i="1"/>
  <c r="C12" i="1" s="1"/>
  <c r="F13" i="1"/>
  <c r="G13" i="1"/>
  <c r="C13" i="1" s="1"/>
  <c r="F14" i="1"/>
  <c r="G14" i="1"/>
  <c r="C14" i="1" s="1"/>
  <c r="F15" i="1"/>
  <c r="G15" i="1"/>
  <c r="C15" i="1" s="1"/>
  <c r="F16" i="1"/>
  <c r="G16" i="1"/>
  <c r="C16" i="1" s="1"/>
  <c r="G4" i="1"/>
  <c r="C4" i="1" s="1"/>
  <c r="F4" i="1"/>
  <c r="C19" i="1" l="1"/>
  <c r="C20" i="1" s="1"/>
</calcChain>
</file>

<file path=xl/sharedStrings.xml><?xml version="1.0" encoding="utf-8"?>
<sst xmlns="http://schemas.openxmlformats.org/spreadsheetml/2006/main" count="35" uniqueCount="35">
  <si>
    <t>Gerente</t>
  </si>
  <si>
    <t>Salario mensual</t>
  </si>
  <si>
    <t>Horas laboradas</t>
  </si>
  <si>
    <t>Días labor. Mes</t>
  </si>
  <si>
    <t>Valor hora</t>
  </si>
  <si>
    <t>Horas mes</t>
  </si>
  <si>
    <t>Valor Día trabajo</t>
  </si>
  <si>
    <t>Tabla de salarios y costo de empresas</t>
  </si>
  <si>
    <t>Concepto</t>
  </si>
  <si>
    <t>6 de julio</t>
  </si>
  <si>
    <t>23 de diciembre</t>
  </si>
  <si>
    <t>13,154 horas</t>
  </si>
  <si>
    <t>Analista de requerimientos</t>
  </si>
  <si>
    <t>Analista de inteligencia de negocios</t>
  </si>
  <si>
    <t>Arquitecto de software</t>
  </si>
  <si>
    <t>Arquitecto de datos</t>
  </si>
  <si>
    <t>Ingeniero de procesos</t>
  </si>
  <si>
    <t>Ingeniero en seguridad de la información</t>
  </si>
  <si>
    <t>Ingeniero especialista en aseguramiento de calidad</t>
  </si>
  <si>
    <t>Desarrollar</t>
  </si>
  <si>
    <t>Especialista en pruebas</t>
  </si>
  <si>
    <t>Documentador</t>
  </si>
  <si>
    <t>Diseño gráfico</t>
  </si>
  <si>
    <t>Líder técnico</t>
  </si>
  <si>
    <t>procentaje</t>
  </si>
  <si>
    <t>hora</t>
  </si>
  <si>
    <t>dia</t>
  </si>
  <si>
    <t>mes</t>
  </si>
  <si>
    <t>Total Salario Mensual</t>
  </si>
  <si>
    <t>Total Salario Proyecto</t>
  </si>
  <si>
    <t>Total horas</t>
  </si>
  <si>
    <t>Finalización</t>
  </si>
  <si>
    <t>Inicio</t>
  </si>
  <si>
    <t>Referencia</t>
  </si>
  <si>
    <t>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</si>
</sst>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44" fontId="0" fillId="0" borderId="2" xfId="1" applyFont="1" applyBorder="1"/>
    <xf numFmtId="44" fontId="0" fillId="0" borderId="3" xfId="1" applyFont="1" applyBorder="1"/>
    <xf numFmtId="9" fontId="0" fillId="0" borderId="0" xfId="2" applyFont="1"/>
    <xf numFmtId="164" fontId="0" fillId="0" borderId="3" xfId="0" applyNumberFormat="1" applyBorder="1"/>
    <xf numFmtId="4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wrapText="1"/>
    </xf>
    <xf numFmtId="3" fontId="0" fillId="0" borderId="0" xfId="0" applyNumberFormat="1" applyBorder="1"/>
    <xf numFmtId="4" fontId="0" fillId="0" borderId="0" xfId="0" applyNumberFormat="1" applyBorder="1"/>
    <xf numFmtId="1" fontId="0" fillId="0" borderId="0" xfId="0" applyNumberFormat="1"/>
    <xf numFmtId="1" fontId="0" fillId="0" borderId="2" xfId="0" applyNumberFormat="1" applyBorder="1"/>
    <xf numFmtId="1" fontId="0" fillId="0" borderId="0" xfId="0" applyNumberFormat="1" applyBorder="1"/>
    <xf numFmtId="1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" fillId="2" borderId="7" xfId="0" applyFont="1" applyFill="1" applyBorder="1" applyAlignment="1">
      <alignment wrapText="1"/>
    </xf>
    <xf numFmtId="164" fontId="0" fillId="2" borderId="11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2" fillId="2" borderId="9" xfId="0" applyNumberFormat="1" applyFont="1" applyFill="1" applyBorder="1" applyAlignment="1">
      <alignment wrapText="1"/>
    </xf>
    <xf numFmtId="164" fontId="0" fillId="2" borderId="12" xfId="0" applyNumberFormat="1" applyFill="1" applyBorder="1" applyAlignment="1">
      <alignment horizontal="left" wrapText="1"/>
    </xf>
    <xf numFmtId="164" fontId="0" fillId="2" borderId="10" xfId="0" applyNumberFormat="1" applyFill="1" applyBorder="1" applyAlignment="1">
      <alignment horizontal="left" wrapText="1"/>
    </xf>
    <xf numFmtId="0" fontId="0" fillId="2" borderId="7" xfId="0" applyFill="1" applyBorder="1"/>
    <xf numFmtId="0" fontId="0" fillId="2" borderId="8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10" xfId="0" applyFill="1" applyBorder="1"/>
    <xf numFmtId="44" fontId="0" fillId="0" borderId="0" xfId="1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777241</xdr:colOff>
      <xdr:row>21</xdr:row>
      <xdr:rowOff>15240</xdr:rowOff>
    </xdr:from>
    <xdr:to>
      <xdr:col>8</xdr:col>
      <xdr:colOff>739141</xdr:colOff>
      <xdr:row>49</xdr:row>
      <xdr:rowOff>153991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1" y="4450080"/>
          <a:ext cx="7780020" cy="5259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4"/>
  <sheetViews>
    <sheetView tabSelected="1" topLeftCell="C11" workbookViewId="0">
      <selection activeCell="N24" sqref="N24"/>
    </sheetView>
  </sheetViews>
  <sheetFormatPr baseColWidth="10" defaultRowHeight="14.4" x14ac:dyDescent="0.3"/>
  <cols>
    <col min="2" max="2" width="23" style="2" customWidth="1"/>
    <col min="3" max="3" width="17.109375" customWidth="1"/>
    <col min="4" max="4" width="9.5546875" style="20" customWidth="1"/>
    <col min="5" max="5" width="14.21875" customWidth="1"/>
    <col min="6" max="6" width="10.21875" customWidth="1"/>
    <col min="7" max="7" width="15" customWidth="1"/>
    <col min="8" max="8" width="13.33203125" customWidth="1"/>
    <col min="10" max="10" width="19" style="2" customWidth="1"/>
    <col min="11" max="11" width="18" bestFit="1" customWidth="1"/>
    <col min="12" max="14" width="11.6640625" bestFit="1" customWidth="1"/>
    <col min="15" max="15" width="18.88671875" style="6" customWidth="1"/>
    <col min="16" max="16" width="12.77734375" bestFit="1" customWidth="1"/>
    <col min="17" max="17" width="14.33203125" bestFit="1" customWidth="1"/>
    <col min="19" max="19" width="13.88671875" customWidth="1"/>
    <col min="20" max="20" width="12.77734375" style="7" bestFit="1" customWidth="1"/>
    <col min="21" max="21" width="14.33203125" bestFit="1" customWidth="1"/>
    <col min="22" max="22" width="23.109375" customWidth="1"/>
  </cols>
  <sheetData>
    <row r="1" spans="2:22" ht="15" thickBot="1" x14ac:dyDescent="0.35"/>
    <row r="2" spans="2:22" ht="15" customHeight="1" thickBot="1" x14ac:dyDescent="0.35">
      <c r="B2" s="14" t="s">
        <v>7</v>
      </c>
      <c r="C2" s="15"/>
      <c r="D2" s="15"/>
      <c r="E2" s="15"/>
      <c r="F2" s="15"/>
      <c r="G2" s="15"/>
      <c r="H2" s="16"/>
    </row>
    <row r="3" spans="2:22" ht="15" thickBot="1" x14ac:dyDescent="0.35">
      <c r="B3" s="3" t="s">
        <v>8</v>
      </c>
      <c r="C3" s="1" t="s">
        <v>1</v>
      </c>
      <c r="D3" s="21" t="s">
        <v>3</v>
      </c>
      <c r="E3" s="1" t="s">
        <v>2</v>
      </c>
      <c r="F3" s="1" t="s">
        <v>5</v>
      </c>
      <c r="G3" s="9" t="s">
        <v>6</v>
      </c>
      <c r="H3" s="1" t="s">
        <v>4</v>
      </c>
    </row>
    <row r="4" spans="2:22" x14ac:dyDescent="0.3">
      <c r="B4" s="4" t="s">
        <v>0</v>
      </c>
      <c r="C4" s="12">
        <f>G4*D4</f>
        <v>43853908.125649996</v>
      </c>
      <c r="D4" s="23">
        <v>25</v>
      </c>
      <c r="E4" s="24">
        <v>8</v>
      </c>
      <c r="F4" s="24">
        <f>+E4*D4</f>
        <v>200</v>
      </c>
      <c r="G4" s="10">
        <f>H4*E4</f>
        <v>1754156.3250259999</v>
      </c>
      <c r="H4" s="10">
        <f>291550*R5</f>
        <v>219269.54062824999</v>
      </c>
      <c r="Q4" s="13">
        <f>H4*40</f>
        <v>8770781.6251299996</v>
      </c>
    </row>
    <row r="5" spans="2:22" x14ac:dyDescent="0.3">
      <c r="B5" s="5" t="s">
        <v>12</v>
      </c>
      <c r="C5" s="12">
        <f t="shared" ref="C5:C16" si="0">G5*D5</f>
        <v>35620113.130630001</v>
      </c>
      <c r="D5" s="23">
        <v>25</v>
      </c>
      <c r="E5" s="24">
        <v>8</v>
      </c>
      <c r="F5" s="24">
        <f t="shared" ref="F5:F16" si="1">+E5*D5</f>
        <v>200</v>
      </c>
      <c r="G5" s="10">
        <f t="shared" ref="G5:G16" si="2">H5*E5</f>
        <v>1424804.5252252</v>
      </c>
      <c r="H5" s="10">
        <f>236810*R5</f>
        <v>178100.56565315</v>
      </c>
      <c r="Q5" t="s">
        <v>24</v>
      </c>
      <c r="R5">
        <v>0.752082115</v>
      </c>
    </row>
    <row r="6" spans="2:22" ht="28.8" x14ac:dyDescent="0.3">
      <c r="B6" s="5" t="s">
        <v>13</v>
      </c>
      <c r="C6" s="12">
        <f t="shared" si="0"/>
        <v>31324220.089749999</v>
      </c>
      <c r="D6" s="23">
        <v>25</v>
      </c>
      <c r="E6" s="24">
        <v>8</v>
      </c>
      <c r="F6" s="24">
        <f t="shared" si="1"/>
        <v>200</v>
      </c>
      <c r="G6" s="10">
        <f t="shared" si="2"/>
        <v>1252968.8035899999</v>
      </c>
      <c r="H6" s="10">
        <f>208250*R5</f>
        <v>156621.10044874999</v>
      </c>
    </row>
    <row r="7" spans="2:22" x14ac:dyDescent="0.3">
      <c r="B7" s="5" t="s">
        <v>14</v>
      </c>
      <c r="C7" s="12">
        <f t="shared" si="0"/>
        <v>48149801.166529998</v>
      </c>
      <c r="D7" s="23">
        <v>25</v>
      </c>
      <c r="E7" s="24">
        <v>8</v>
      </c>
      <c r="F7" s="24">
        <f t="shared" si="1"/>
        <v>200</v>
      </c>
      <c r="G7" s="10">
        <f t="shared" si="2"/>
        <v>1925992.0466612</v>
      </c>
      <c r="H7" s="10">
        <f>320110*R5</f>
        <v>240749.00583265</v>
      </c>
    </row>
    <row r="8" spans="2:22" x14ac:dyDescent="0.3">
      <c r="B8" s="5" t="s">
        <v>15</v>
      </c>
      <c r="C8" s="12">
        <f t="shared" si="0"/>
        <v>48149801.166529998</v>
      </c>
      <c r="D8" s="23">
        <v>25</v>
      </c>
      <c r="E8" s="24">
        <v>8</v>
      </c>
      <c r="F8" s="24">
        <f t="shared" si="1"/>
        <v>200</v>
      </c>
      <c r="G8" s="10">
        <f t="shared" si="2"/>
        <v>1925992.0466612</v>
      </c>
      <c r="H8" s="10">
        <f>320110*R5</f>
        <v>240749.00583265</v>
      </c>
    </row>
    <row r="9" spans="2:22" x14ac:dyDescent="0.3">
      <c r="B9" s="5" t="s">
        <v>16</v>
      </c>
      <c r="C9" s="12">
        <f t="shared" si="0"/>
        <v>37231073.020960003</v>
      </c>
      <c r="D9" s="23">
        <v>25</v>
      </c>
      <c r="E9" s="24">
        <v>8</v>
      </c>
      <c r="F9" s="24">
        <f t="shared" si="1"/>
        <v>200</v>
      </c>
      <c r="G9" s="10">
        <f t="shared" si="2"/>
        <v>1489242.9208384</v>
      </c>
      <c r="H9" s="10">
        <f>247520*R5</f>
        <v>186155.3651048</v>
      </c>
    </row>
    <row r="10" spans="2:22" ht="28.8" x14ac:dyDescent="0.3">
      <c r="B10" s="5" t="s">
        <v>17</v>
      </c>
      <c r="C10" s="12">
        <f t="shared" si="0"/>
        <v>48149801.166529998</v>
      </c>
      <c r="D10" s="23">
        <v>25</v>
      </c>
      <c r="E10" s="24">
        <v>8</v>
      </c>
      <c r="F10" s="24">
        <f t="shared" si="1"/>
        <v>200</v>
      </c>
      <c r="G10" s="10">
        <f t="shared" si="2"/>
        <v>1925992.0466612</v>
      </c>
      <c r="H10" s="10">
        <f>320110*R5</f>
        <v>240749.00583265</v>
      </c>
      <c r="T10" s="7" t="s">
        <v>25</v>
      </c>
      <c r="U10" t="s">
        <v>26</v>
      </c>
      <c r="V10" t="s">
        <v>27</v>
      </c>
    </row>
    <row r="11" spans="2:22" ht="28.8" x14ac:dyDescent="0.3">
      <c r="B11" s="5" t="s">
        <v>18</v>
      </c>
      <c r="C11" s="12">
        <f t="shared" si="0"/>
        <v>48149801.166529998</v>
      </c>
      <c r="D11" s="23">
        <v>25</v>
      </c>
      <c r="E11" s="24">
        <v>8</v>
      </c>
      <c r="F11" s="24">
        <f t="shared" si="1"/>
        <v>200</v>
      </c>
      <c r="G11" s="10">
        <f t="shared" si="2"/>
        <v>1925992.0466612</v>
      </c>
      <c r="H11" s="10">
        <f>320110*R5</f>
        <v>240749.00583265</v>
      </c>
      <c r="T11" s="7">
        <v>291550</v>
      </c>
      <c r="U11" s="8">
        <f>T11*8</f>
        <v>2332400</v>
      </c>
      <c r="V11" s="8">
        <f>U11*25</f>
        <v>58310000</v>
      </c>
    </row>
    <row r="12" spans="2:22" x14ac:dyDescent="0.3">
      <c r="B12" s="5" t="s">
        <v>19</v>
      </c>
      <c r="C12" s="12">
        <f t="shared" si="0"/>
        <v>17183572.163520001</v>
      </c>
      <c r="D12" s="23">
        <v>25</v>
      </c>
      <c r="E12" s="24">
        <v>8</v>
      </c>
      <c r="F12" s="24">
        <f t="shared" si="1"/>
        <v>200</v>
      </c>
      <c r="G12" s="10">
        <f t="shared" si="2"/>
        <v>687342.88654079998</v>
      </c>
      <c r="H12" s="10">
        <f>114240*R5</f>
        <v>85917.860817599998</v>
      </c>
      <c r="T12" s="7">
        <v>236810</v>
      </c>
      <c r="U12" s="8">
        <f>T12*8</f>
        <v>1894480</v>
      </c>
      <c r="V12" s="8">
        <f>U12*25</f>
        <v>47362000</v>
      </c>
    </row>
    <row r="13" spans="2:22" x14ac:dyDescent="0.3">
      <c r="B13" s="5" t="s">
        <v>20</v>
      </c>
      <c r="C13" s="12">
        <f t="shared" si="0"/>
        <v>18794532.053849999</v>
      </c>
      <c r="D13" s="23">
        <v>25</v>
      </c>
      <c r="E13" s="24">
        <v>8</v>
      </c>
      <c r="F13" s="24">
        <f t="shared" si="1"/>
        <v>200</v>
      </c>
      <c r="G13" s="10">
        <f t="shared" si="2"/>
        <v>751781.28215400001</v>
      </c>
      <c r="H13" s="10">
        <f>124950*R5</f>
        <v>93972.660269250002</v>
      </c>
      <c r="T13" s="7">
        <v>208250</v>
      </c>
      <c r="U13" s="8">
        <f t="shared" ref="U13:U23" si="3">T13*8</f>
        <v>1666000</v>
      </c>
      <c r="V13" s="8">
        <f t="shared" ref="V13:V23" si="4">U13*25</f>
        <v>41650000</v>
      </c>
    </row>
    <row r="14" spans="2:22" x14ac:dyDescent="0.3">
      <c r="B14" s="5" t="s">
        <v>21</v>
      </c>
      <c r="C14" s="12">
        <f t="shared" si="0"/>
        <v>8770781.6251299996</v>
      </c>
      <c r="D14" s="23">
        <v>25</v>
      </c>
      <c r="E14" s="24">
        <v>8</v>
      </c>
      <c r="F14" s="24">
        <f t="shared" si="1"/>
        <v>200</v>
      </c>
      <c r="G14" s="10">
        <f t="shared" si="2"/>
        <v>350831.2650052</v>
      </c>
      <c r="H14" s="10">
        <f>58310*R5</f>
        <v>43853.908125649999</v>
      </c>
      <c r="T14" s="7">
        <v>320110</v>
      </c>
      <c r="U14" s="8">
        <f t="shared" si="3"/>
        <v>2560880</v>
      </c>
      <c r="V14" s="8">
        <f t="shared" si="4"/>
        <v>64022000</v>
      </c>
    </row>
    <row r="15" spans="2:22" x14ac:dyDescent="0.3">
      <c r="B15" s="5" t="s">
        <v>22</v>
      </c>
      <c r="C15" s="12">
        <f t="shared" si="0"/>
        <v>31324220.089749999</v>
      </c>
      <c r="D15" s="23">
        <v>25</v>
      </c>
      <c r="E15" s="24">
        <v>8</v>
      </c>
      <c r="F15" s="24">
        <f t="shared" si="1"/>
        <v>200</v>
      </c>
      <c r="G15" s="10">
        <f t="shared" si="2"/>
        <v>1252968.8035899999</v>
      </c>
      <c r="H15" s="10">
        <f>208250*R5</f>
        <v>156621.10044874999</v>
      </c>
      <c r="T15" s="7">
        <v>320110</v>
      </c>
      <c r="U15" s="8">
        <f t="shared" si="3"/>
        <v>2560880</v>
      </c>
      <c r="V15" s="8">
        <f t="shared" si="4"/>
        <v>64022000</v>
      </c>
    </row>
    <row r="16" spans="2:22" x14ac:dyDescent="0.3">
      <c r="B16" s="5" t="s">
        <v>23</v>
      </c>
      <c r="C16" s="12">
        <f t="shared" si="0"/>
        <v>37231073.020960003</v>
      </c>
      <c r="D16" s="23">
        <v>25</v>
      </c>
      <c r="E16" s="24">
        <v>8</v>
      </c>
      <c r="F16" s="24">
        <f t="shared" si="1"/>
        <v>200</v>
      </c>
      <c r="G16" s="10">
        <f t="shared" si="2"/>
        <v>1489242.9208384</v>
      </c>
      <c r="H16" s="10">
        <f>247520*R5</f>
        <v>186155.3651048</v>
      </c>
      <c r="T16" s="7">
        <v>247520</v>
      </c>
      <c r="U16" s="8">
        <f t="shared" si="3"/>
        <v>1980160</v>
      </c>
      <c r="V16" s="8">
        <f t="shared" si="4"/>
        <v>49504000</v>
      </c>
    </row>
    <row r="17" spans="2:22" ht="15" thickBot="1" x14ac:dyDescent="0.35">
      <c r="G17" s="6"/>
      <c r="T17" s="7">
        <v>320110</v>
      </c>
      <c r="U17" s="8">
        <f t="shared" si="3"/>
        <v>2560880</v>
      </c>
      <c r="V17" s="8">
        <f t="shared" si="4"/>
        <v>64022000</v>
      </c>
    </row>
    <row r="18" spans="2:22" ht="15" thickBot="1" x14ac:dyDescent="0.35">
      <c r="F18" s="31" t="s">
        <v>32</v>
      </c>
      <c r="G18" s="32" t="s">
        <v>9</v>
      </c>
      <c r="T18" s="7">
        <v>320110</v>
      </c>
      <c r="U18" s="8">
        <f t="shared" si="3"/>
        <v>2560880</v>
      </c>
      <c r="V18" s="8">
        <f t="shared" si="4"/>
        <v>64022000</v>
      </c>
    </row>
    <row r="19" spans="2:22" x14ac:dyDescent="0.3">
      <c r="B19" s="25" t="s">
        <v>28</v>
      </c>
      <c r="C19" s="26">
        <f>SUM(C4:C16)</f>
        <v>453932697.98632002</v>
      </c>
      <c r="D19" s="27"/>
      <c r="E19" s="18"/>
      <c r="F19" s="33" t="s">
        <v>31</v>
      </c>
      <c r="G19" s="34" t="s">
        <v>10</v>
      </c>
      <c r="H19" s="18"/>
      <c r="T19" s="7">
        <v>114240</v>
      </c>
      <c r="U19" s="8">
        <f t="shared" si="3"/>
        <v>913920</v>
      </c>
      <c r="V19" s="8">
        <f t="shared" si="4"/>
        <v>22848000</v>
      </c>
    </row>
    <row r="20" spans="2:22" ht="15" thickBot="1" x14ac:dyDescent="0.35">
      <c r="B20" s="28" t="s">
        <v>29</v>
      </c>
      <c r="C20" s="29">
        <f>C19*6</f>
        <v>2723596187.9179201</v>
      </c>
      <c r="D20" s="30"/>
      <c r="E20" s="18"/>
      <c r="F20" s="35" t="s">
        <v>30</v>
      </c>
      <c r="G20" s="36" t="s">
        <v>11</v>
      </c>
      <c r="H20" s="18"/>
      <c r="T20" s="7">
        <v>124950</v>
      </c>
      <c r="U20" s="8">
        <f t="shared" si="3"/>
        <v>999600</v>
      </c>
      <c r="V20" s="8">
        <f t="shared" si="4"/>
        <v>24990000</v>
      </c>
    </row>
    <row r="21" spans="2:22" x14ac:dyDescent="0.3">
      <c r="B21" s="17"/>
      <c r="C21" s="18"/>
      <c r="D21" s="22"/>
      <c r="E21" s="18"/>
      <c r="F21" s="18"/>
      <c r="G21" s="19"/>
      <c r="H21" s="18"/>
      <c r="T21" s="7">
        <v>58310</v>
      </c>
      <c r="U21" s="8">
        <f t="shared" si="3"/>
        <v>466480</v>
      </c>
      <c r="V21" s="8">
        <f t="shared" si="4"/>
        <v>11662000</v>
      </c>
    </row>
    <row r="22" spans="2:22" x14ac:dyDescent="0.3">
      <c r="B22" s="17"/>
      <c r="C22" s="18"/>
      <c r="D22" s="22"/>
      <c r="E22" s="18"/>
      <c r="F22" s="18"/>
      <c r="G22" s="19"/>
      <c r="H22" s="18"/>
      <c r="N22" t="s">
        <v>33</v>
      </c>
      <c r="O22" s="6">
        <v>3621408000</v>
      </c>
      <c r="P22" s="11">
        <v>1</v>
      </c>
      <c r="T22" s="7">
        <v>208250</v>
      </c>
      <c r="U22" s="8">
        <f t="shared" si="3"/>
        <v>1666000</v>
      </c>
      <c r="V22" s="8">
        <f t="shared" si="4"/>
        <v>41650000</v>
      </c>
    </row>
    <row r="23" spans="2:22" x14ac:dyDescent="0.3">
      <c r="B23" s="17"/>
      <c r="C23" s="18"/>
      <c r="D23" s="22"/>
      <c r="E23" s="18"/>
      <c r="F23" s="18"/>
      <c r="G23" s="19"/>
      <c r="H23" s="18"/>
      <c r="N23" t="s">
        <v>34</v>
      </c>
      <c r="O23" s="37">
        <v>2723596188</v>
      </c>
      <c r="T23" s="7">
        <v>247520</v>
      </c>
      <c r="U23" s="8">
        <f t="shared" si="3"/>
        <v>1980160</v>
      </c>
      <c r="V23" s="8">
        <f t="shared" si="4"/>
        <v>49504000</v>
      </c>
    </row>
    <row r="24" spans="2:22" x14ac:dyDescent="0.3">
      <c r="O24" s="11">
        <f>O23*P22/O22</f>
        <v>0.7520821150226652</v>
      </c>
      <c r="V24" s="8">
        <f>SUM(V11:V23)*6</f>
        <v>3621408000</v>
      </c>
    </row>
  </sheetData>
  <mergeCells count="3">
    <mergeCell ref="B2:H2"/>
    <mergeCell ref="C20:D20"/>
    <mergeCell ref="C19:D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</dc:creator>
  <cp:lastModifiedBy>usuario</cp:lastModifiedBy>
  <dcterms:created xsi:type="dcterms:W3CDTF">2022-05-29T22:54:39Z</dcterms:created>
  <dcterms:modified xsi:type="dcterms:W3CDTF">2022-06-16T17:01:00Z</dcterms:modified>
</cp:coreProperties>
</file>