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USER\Documents\Portfolio stuff\Prompt tasks\Excel Submission\"/>
    </mc:Choice>
  </mc:AlternateContent>
  <xr:revisionPtr revIDLastSave="0" documentId="13_ncr:1_{C6545DEC-1671-4989-BF0D-9262B73645CD}" xr6:coauthVersionLast="47" xr6:coauthVersionMax="47" xr10:uidLastSave="{00000000-0000-0000-0000-000000000000}"/>
  <bookViews>
    <workbookView xWindow="-108" yWindow="-108" windowWidth="23256" windowHeight="12456" firstSheet="4" activeTab="4" xr2:uid="{00000000-000D-0000-FFFF-FFFF00000000}"/>
  </bookViews>
  <sheets>
    <sheet name="Sales_reps" sheetId="1" state="hidden" r:id="rId1"/>
    <sheet name="Inventory" sheetId="2" state="hidden" r:id="rId2"/>
    <sheet name="Sales" sheetId="3" state="hidden" r:id="rId3"/>
    <sheet name="Pivot" sheetId="5" state="hidden" r:id="rId4"/>
    <sheet name="Sales Dashboard" sheetId="6" r:id="rId5"/>
    <sheet name="Inventory Dashboard" sheetId="7" r:id="rId6"/>
  </sheets>
  <definedNames>
    <definedName name="Sales" localSheetId="5">Table3[]</definedName>
    <definedName name="Sales">Table3[]</definedName>
    <definedName name="Slicer_Month">#N/A</definedName>
    <definedName name="Slicer_region">#N/A</definedName>
    <definedName name="Slicer_Weekday">#N/A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X54" i="5" l="1"/>
  <c r="X55" i="5"/>
  <c r="X56" i="5"/>
  <c r="X57" i="5"/>
  <c r="X53" i="5"/>
  <c r="W54" i="5"/>
  <c r="W55" i="5"/>
  <c r="W56" i="5"/>
  <c r="Y56" i="5" s="1"/>
  <c r="W57" i="5"/>
  <c r="W53" i="5"/>
  <c r="AA2"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2" i="3"/>
  <c r="N693" i="3"/>
  <c r="N694"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5" i="3"/>
  <c r="N756" i="3"/>
  <c r="N757"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18" i="3"/>
  <c r="N819" i="3"/>
  <c r="N820"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1" i="3"/>
  <c r="N882" i="3"/>
  <c r="N883"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4" i="3"/>
  <c r="N945" i="3"/>
  <c r="N946"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99" i="3"/>
  <c r="N1000" i="3"/>
  <c r="N1001" i="3"/>
  <c r="N1002" i="3"/>
  <c r="N1003" i="3"/>
  <c r="N1004" i="3"/>
  <c r="N1005" i="3"/>
  <c r="N1006" i="3"/>
  <c r="N1007" i="3"/>
  <c r="N1008" i="3"/>
  <c r="N1009" i="3"/>
  <c r="N1010" i="3"/>
  <c r="N1011" i="3"/>
  <c r="N1012" i="3"/>
  <c r="N1013" i="3"/>
  <c r="N1014" i="3"/>
  <c r="N1015" i="3"/>
  <c r="N1016" i="3"/>
  <c r="N1017" i="3"/>
  <c r="N1018" i="3"/>
  <c r="N1019" i="3"/>
  <c r="N1020" i="3"/>
  <c r="N1021" i="3"/>
  <c r="N1022" i="3"/>
  <c r="N1023" i="3"/>
  <c r="N1024" i="3"/>
  <c r="N1025" i="3"/>
  <c r="N1026" i="3"/>
  <c r="N1027" i="3"/>
  <c r="N1028" i="3"/>
  <c r="N1029" i="3"/>
  <c r="N1030" i="3"/>
  <c r="N1031" i="3"/>
  <c r="N1032" i="3"/>
  <c r="N1033" i="3"/>
  <c r="N1034" i="3"/>
  <c r="N1035" i="3"/>
  <c r="N1036" i="3"/>
  <c r="N1037" i="3"/>
  <c r="N1038" i="3"/>
  <c r="N1039" i="3"/>
  <c r="N1040" i="3"/>
  <c r="N1041" i="3"/>
  <c r="N1042" i="3"/>
  <c r="N1043" i="3"/>
  <c r="N1044" i="3"/>
  <c r="N1045" i="3"/>
  <c r="N1046" i="3"/>
  <c r="N1047" i="3"/>
  <c r="N1048" i="3"/>
  <c r="N1049" i="3"/>
  <c r="N1050" i="3"/>
  <c r="N1051" i="3"/>
  <c r="N1052" i="3"/>
  <c r="N1053" i="3"/>
  <c r="N1054" i="3"/>
  <c r="N1055" i="3"/>
  <c r="N1056" i="3"/>
  <c r="N1057" i="3"/>
  <c r="N1058" i="3"/>
  <c r="N1059" i="3"/>
  <c r="N1060" i="3"/>
  <c r="N1061" i="3"/>
  <c r="N1062" i="3"/>
  <c r="N1063" i="3"/>
  <c r="N1064" i="3"/>
  <c r="N1065" i="3"/>
  <c r="N1066" i="3"/>
  <c r="N1067" i="3"/>
  <c r="N1068" i="3"/>
  <c r="N1069" i="3"/>
  <c r="N1070" i="3"/>
  <c r="N1071" i="3"/>
  <c r="N1072" i="3"/>
  <c r="N1073" i="3"/>
  <c r="N1074" i="3"/>
  <c r="N1075" i="3"/>
  <c r="N1076" i="3"/>
  <c r="N1077" i="3"/>
  <c r="N1078" i="3"/>
  <c r="N1079" i="3"/>
  <c r="N1080" i="3"/>
  <c r="N1081" i="3"/>
  <c r="N1082" i="3"/>
  <c r="N1083" i="3"/>
  <c r="N1084" i="3"/>
  <c r="N1085" i="3"/>
  <c r="N1086" i="3"/>
  <c r="N1087" i="3"/>
  <c r="N1088" i="3"/>
  <c r="N1089" i="3"/>
  <c r="N1090" i="3"/>
  <c r="N1091" i="3"/>
  <c r="N1092" i="3"/>
  <c r="N1093" i="3"/>
  <c r="N1094" i="3"/>
  <c r="N1095" i="3"/>
  <c r="N1096" i="3"/>
  <c r="N1097" i="3"/>
  <c r="N1098" i="3"/>
  <c r="N1099" i="3"/>
  <c r="N1100" i="3"/>
  <c r="N1101" i="3"/>
  <c r="N1102" i="3"/>
  <c r="N1103" i="3"/>
  <c r="N1104" i="3"/>
  <c r="N1105" i="3"/>
  <c r="N1106" i="3"/>
  <c r="N1107" i="3"/>
  <c r="N1108" i="3"/>
  <c r="N1109" i="3"/>
  <c r="N1110" i="3"/>
  <c r="N1111" i="3"/>
  <c r="N1112" i="3"/>
  <c r="N1113" i="3"/>
  <c r="N1114" i="3"/>
  <c r="N1115" i="3"/>
  <c r="N1116" i="3"/>
  <c r="N1117" i="3"/>
  <c r="N1118" i="3"/>
  <c r="N1119" i="3"/>
  <c r="N1120" i="3"/>
  <c r="N1121" i="3"/>
  <c r="N1122" i="3"/>
  <c r="N1123" i="3"/>
  <c r="N1124" i="3"/>
  <c r="N1125" i="3"/>
  <c r="N1126" i="3"/>
  <c r="N1127" i="3"/>
  <c r="N1128" i="3"/>
  <c r="N1129" i="3"/>
  <c r="N1130" i="3"/>
  <c r="N1131" i="3"/>
  <c r="N1132" i="3"/>
  <c r="N1133" i="3"/>
  <c r="N1134" i="3"/>
  <c r="N1135" i="3"/>
  <c r="N1136" i="3"/>
  <c r="N1137" i="3"/>
  <c r="N1138" i="3"/>
  <c r="N1139" i="3"/>
  <c r="N1140" i="3"/>
  <c r="N1141" i="3"/>
  <c r="N1142" i="3"/>
  <c r="N1143" i="3"/>
  <c r="N1144" i="3"/>
  <c r="N1145" i="3"/>
  <c r="N1146" i="3"/>
  <c r="N1147" i="3"/>
  <c r="N1148" i="3"/>
  <c r="N1149" i="3"/>
  <c r="N1150" i="3"/>
  <c r="N1151" i="3"/>
  <c r="N1152" i="3"/>
  <c r="N1153" i="3"/>
  <c r="N1154" i="3"/>
  <c r="N1155" i="3"/>
  <c r="N1156" i="3"/>
  <c r="N1157" i="3"/>
  <c r="N1158" i="3"/>
  <c r="N1159" i="3"/>
  <c r="N1160" i="3"/>
  <c r="N1161" i="3"/>
  <c r="N1162" i="3"/>
  <c r="N1163" i="3"/>
  <c r="N1164" i="3"/>
  <c r="N1165" i="3"/>
  <c r="N1166" i="3"/>
  <c r="N1167" i="3"/>
  <c r="N1168" i="3"/>
  <c r="N1169" i="3"/>
  <c r="N1170" i="3"/>
  <c r="N1171" i="3"/>
  <c r="N1172" i="3"/>
  <c r="N1173" i="3"/>
  <c r="N1174" i="3"/>
  <c r="N1175" i="3"/>
  <c r="N1176" i="3"/>
  <c r="N1177" i="3"/>
  <c r="N1178" i="3"/>
  <c r="N1179" i="3"/>
  <c r="N1180" i="3"/>
  <c r="N1181" i="3"/>
  <c r="N1182" i="3"/>
  <c r="N1183" i="3"/>
  <c r="N1184" i="3"/>
  <c r="N1185" i="3"/>
  <c r="N1186" i="3"/>
  <c r="N1187" i="3"/>
  <c r="N1188" i="3"/>
  <c r="N1189" i="3"/>
  <c r="N1190" i="3"/>
  <c r="N1191" i="3"/>
  <c r="N1192" i="3"/>
  <c r="N1193" i="3"/>
  <c r="N1194" i="3"/>
  <c r="N1195" i="3"/>
  <c r="N1196" i="3"/>
  <c r="N1197" i="3"/>
  <c r="N1198" i="3"/>
  <c r="N1199" i="3"/>
  <c r="N1200" i="3"/>
  <c r="N1201" i="3"/>
  <c r="N1202" i="3"/>
  <c r="N1203" i="3"/>
  <c r="N1204" i="3"/>
  <c r="N1205" i="3"/>
  <c r="N1206" i="3"/>
  <c r="N1207" i="3"/>
  <c r="N1208" i="3"/>
  <c r="N1209" i="3"/>
  <c r="N1210" i="3"/>
  <c r="N1211" i="3"/>
  <c r="N1212" i="3"/>
  <c r="N1213" i="3"/>
  <c r="N1214" i="3"/>
  <c r="N1215" i="3"/>
  <c r="N1216" i="3"/>
  <c r="N1217" i="3"/>
  <c r="N1218" i="3"/>
  <c r="N1219" i="3"/>
  <c r="N1220" i="3"/>
  <c r="N1221" i="3"/>
  <c r="N1222" i="3"/>
  <c r="N1223" i="3"/>
  <c r="N1224" i="3"/>
  <c r="N1225" i="3"/>
  <c r="N1226" i="3"/>
  <c r="N1227" i="3"/>
  <c r="N1228" i="3"/>
  <c r="N1229" i="3"/>
  <c r="N1230" i="3"/>
  <c r="N1231" i="3"/>
  <c r="N1232" i="3"/>
  <c r="N1233" i="3"/>
  <c r="N1234" i="3"/>
  <c r="N1235" i="3"/>
  <c r="N1236" i="3"/>
  <c r="N1237" i="3"/>
  <c r="N1238" i="3"/>
  <c r="N1239" i="3"/>
  <c r="N1240" i="3"/>
  <c r="N1241" i="3"/>
  <c r="N1242" i="3"/>
  <c r="N1243" i="3"/>
  <c r="N1244" i="3"/>
  <c r="N1245" i="3"/>
  <c r="N1246" i="3"/>
  <c r="N1247" i="3"/>
  <c r="N1248" i="3"/>
  <c r="N1249" i="3"/>
  <c r="N1250" i="3"/>
  <c r="N1251" i="3"/>
  <c r="N1252" i="3"/>
  <c r="N1253" i="3"/>
  <c r="N1254" i="3"/>
  <c r="N1255" i="3"/>
  <c r="N1256" i="3"/>
  <c r="N1257" i="3"/>
  <c r="N1258" i="3"/>
  <c r="N1259" i="3"/>
  <c r="N1260" i="3"/>
  <c r="N1261" i="3"/>
  <c r="N1262" i="3"/>
  <c r="N1263" i="3"/>
  <c r="N1264" i="3"/>
  <c r="N1265" i="3"/>
  <c r="N1266" i="3"/>
  <c r="N1267" i="3"/>
  <c r="N1268" i="3"/>
  <c r="N1269" i="3"/>
  <c r="N1270" i="3"/>
  <c r="N1271" i="3"/>
  <c r="N1272" i="3"/>
  <c r="N1273" i="3"/>
  <c r="N1274" i="3"/>
  <c r="N1275" i="3"/>
  <c r="N1276" i="3"/>
  <c r="N1277" i="3"/>
  <c r="N1278" i="3"/>
  <c r="N1279" i="3"/>
  <c r="N1280" i="3"/>
  <c r="N1281" i="3"/>
  <c r="N1282" i="3"/>
  <c r="N1283" i="3"/>
  <c r="N1284" i="3"/>
  <c r="N1285" i="3"/>
  <c r="N1286" i="3"/>
  <c r="N1287" i="3"/>
  <c r="N1288" i="3"/>
  <c r="N1289" i="3"/>
  <c r="N1290" i="3"/>
  <c r="N1291" i="3"/>
  <c r="N1292" i="3"/>
  <c r="N1293" i="3"/>
  <c r="N1294" i="3"/>
  <c r="N1295" i="3"/>
  <c r="N1296" i="3"/>
  <c r="N1297" i="3"/>
  <c r="N1298" i="3"/>
  <c r="N1299" i="3"/>
  <c r="N1300" i="3"/>
  <c r="N1301" i="3"/>
  <c r="N1302" i="3"/>
  <c r="N1303" i="3"/>
  <c r="N1304" i="3"/>
  <c r="N1305" i="3"/>
  <c r="N1306" i="3"/>
  <c r="N1307" i="3"/>
  <c r="N1308" i="3"/>
  <c r="N1309" i="3"/>
  <c r="N1310" i="3"/>
  <c r="N1311" i="3"/>
  <c r="N1312" i="3"/>
  <c r="N1313" i="3"/>
  <c r="N1314" i="3"/>
  <c r="N1315" i="3"/>
  <c r="N1316" i="3"/>
  <c r="N1317" i="3"/>
  <c r="N1318" i="3"/>
  <c r="N1319" i="3"/>
  <c r="N1320" i="3"/>
  <c r="N1321" i="3"/>
  <c r="N1322" i="3"/>
  <c r="N1323" i="3"/>
  <c r="N1324" i="3"/>
  <c r="N1325" i="3"/>
  <c r="N1326" i="3"/>
  <c r="N1327" i="3"/>
  <c r="N1328" i="3"/>
  <c r="N1329" i="3"/>
  <c r="N1330" i="3"/>
  <c r="N1331" i="3"/>
  <c r="N1332" i="3"/>
  <c r="N1333" i="3"/>
  <c r="N1334" i="3"/>
  <c r="N1335" i="3"/>
  <c r="N1336" i="3"/>
  <c r="N1337" i="3"/>
  <c r="N1338" i="3"/>
  <c r="N1339" i="3"/>
  <c r="N1340" i="3"/>
  <c r="N1341" i="3"/>
  <c r="N1342" i="3"/>
  <c r="N1343" i="3"/>
  <c r="N1344" i="3"/>
  <c r="N1345" i="3"/>
  <c r="N1346" i="3"/>
  <c r="N1347" i="3"/>
  <c r="N1348" i="3"/>
  <c r="N1349" i="3"/>
  <c r="N1350" i="3"/>
  <c r="N1351" i="3"/>
  <c r="N1352" i="3"/>
  <c r="N1353" i="3"/>
  <c r="N1354" i="3"/>
  <c r="N1355" i="3"/>
  <c r="N1356" i="3"/>
  <c r="N1357" i="3"/>
  <c r="N1358" i="3"/>
  <c r="N1359" i="3"/>
  <c r="N1360" i="3"/>
  <c r="N1361" i="3"/>
  <c r="N1362" i="3"/>
  <c r="N1363" i="3"/>
  <c r="N1364" i="3"/>
  <c r="N1365" i="3"/>
  <c r="N1366" i="3"/>
  <c r="N1367" i="3"/>
  <c r="N1368" i="3"/>
  <c r="N1369" i="3"/>
  <c r="N1370" i="3"/>
  <c r="N1371" i="3"/>
  <c r="N1372" i="3"/>
  <c r="N1373" i="3"/>
  <c r="N1374" i="3"/>
  <c r="N1375" i="3"/>
  <c r="N1376" i="3"/>
  <c r="N1377" i="3"/>
  <c r="N1378" i="3"/>
  <c r="N1379" i="3"/>
  <c r="N1380" i="3"/>
  <c r="N1381" i="3"/>
  <c r="N1382" i="3"/>
  <c r="N1383" i="3"/>
  <c r="N1384" i="3"/>
  <c r="N1385" i="3"/>
  <c r="N1386" i="3"/>
  <c r="N1387" i="3"/>
  <c r="N1388" i="3"/>
  <c r="N1389" i="3"/>
  <c r="N1390" i="3"/>
  <c r="N1391" i="3"/>
  <c r="N1392" i="3"/>
  <c r="N1393" i="3"/>
  <c r="N1394" i="3"/>
  <c r="N1395" i="3"/>
  <c r="N1396" i="3"/>
  <c r="N1397" i="3"/>
  <c r="N1398" i="3"/>
  <c r="N1399" i="3"/>
  <c r="N1400" i="3"/>
  <c r="N1401" i="3"/>
  <c r="N1402" i="3"/>
  <c r="N1403" i="3"/>
  <c r="N1404" i="3"/>
  <c r="N1405" i="3"/>
  <c r="N1406" i="3"/>
  <c r="N1407" i="3"/>
  <c r="N1408" i="3"/>
  <c r="N1409" i="3"/>
  <c r="N1410" i="3"/>
  <c r="N1411" i="3"/>
  <c r="N1412" i="3"/>
  <c r="N1413" i="3"/>
  <c r="N1414" i="3"/>
  <c r="N1415" i="3"/>
  <c r="N1416" i="3"/>
  <c r="N1417" i="3"/>
  <c r="N1418" i="3"/>
  <c r="N1419" i="3"/>
  <c r="N1420" i="3"/>
  <c r="N1421" i="3"/>
  <c r="N1422" i="3"/>
  <c r="N1423" i="3"/>
  <c r="N1424" i="3"/>
  <c r="N1425" i="3"/>
  <c r="N1426" i="3"/>
  <c r="N1427" i="3"/>
  <c r="N1428" i="3"/>
  <c r="N1429" i="3"/>
  <c r="N1430" i="3"/>
  <c r="N1431" i="3"/>
  <c r="N1432" i="3"/>
  <c r="N1433" i="3"/>
  <c r="N1434" i="3"/>
  <c r="N1435" i="3"/>
  <c r="N1436" i="3"/>
  <c r="N1437" i="3"/>
  <c r="N1438" i="3"/>
  <c r="N1439" i="3"/>
  <c r="N1440" i="3"/>
  <c r="N1441" i="3"/>
  <c r="N1442" i="3"/>
  <c r="N1443" i="3"/>
  <c r="N1444" i="3"/>
  <c r="N1445" i="3"/>
  <c r="N1446" i="3"/>
  <c r="N1447" i="3"/>
  <c r="N1448" i="3"/>
  <c r="N1449" i="3"/>
  <c r="N1450" i="3"/>
  <c r="N1451" i="3"/>
  <c r="N1452" i="3"/>
  <c r="N1453" i="3"/>
  <c r="N1454" i="3"/>
  <c r="N1455" i="3"/>
  <c r="N1456" i="3"/>
  <c r="N1457" i="3"/>
  <c r="N1458" i="3"/>
  <c r="N1459" i="3"/>
  <c r="N1460" i="3"/>
  <c r="N1461" i="3"/>
  <c r="N1462" i="3"/>
  <c r="N1463" i="3"/>
  <c r="N1464" i="3"/>
  <c r="N1465" i="3"/>
  <c r="N1466" i="3"/>
  <c r="N1467" i="3"/>
  <c r="N1468" i="3"/>
  <c r="N1469" i="3"/>
  <c r="N1470" i="3"/>
  <c r="N1471" i="3"/>
  <c r="N1472" i="3"/>
  <c r="N1473" i="3"/>
  <c r="N1474" i="3"/>
  <c r="N1475" i="3"/>
  <c r="N1476" i="3"/>
  <c r="N1477" i="3"/>
  <c r="N1478" i="3"/>
  <c r="N1479" i="3"/>
  <c r="N1480" i="3"/>
  <c r="N1481" i="3"/>
  <c r="N1482" i="3"/>
  <c r="N1483" i="3"/>
  <c r="N1484" i="3"/>
  <c r="N1485" i="3"/>
  <c r="N1486" i="3"/>
  <c r="N1487" i="3"/>
  <c r="N1488" i="3"/>
  <c r="N1489" i="3"/>
  <c r="N1490" i="3"/>
  <c r="N1491" i="3"/>
  <c r="N1492" i="3"/>
  <c r="N1493" i="3"/>
  <c r="N1494" i="3"/>
  <c r="N1495" i="3"/>
  <c r="N1496" i="3"/>
  <c r="N1497" i="3"/>
  <c r="N1498" i="3"/>
  <c r="N1499" i="3"/>
  <c r="N1500" i="3"/>
  <c r="N1501" i="3"/>
  <c r="C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B3" i="3"/>
  <c r="B2"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B1001" i="3"/>
  <c r="B1002" i="3"/>
  <c r="B1003" i="3"/>
  <c r="B1004" i="3"/>
  <c r="B1005" i="3"/>
  <c r="B1006" i="3"/>
  <c r="B1007" i="3"/>
  <c r="B1008" i="3"/>
  <c r="B1009" i="3"/>
  <c r="B1010" i="3"/>
  <c r="B1011" i="3"/>
  <c r="B1012" i="3"/>
  <c r="B1013" i="3"/>
  <c r="B1014" i="3"/>
  <c r="B1015" i="3"/>
  <c r="B1016" i="3"/>
  <c r="B1017" i="3"/>
  <c r="B1018" i="3"/>
  <c r="B1019" i="3"/>
  <c r="B1020" i="3"/>
  <c r="B1021" i="3"/>
  <c r="B1022" i="3"/>
  <c r="B1023" i="3"/>
  <c r="B1024" i="3"/>
  <c r="B1025" i="3"/>
  <c r="B1026" i="3"/>
  <c r="B1027" i="3"/>
  <c r="B1028" i="3"/>
  <c r="B1029" i="3"/>
  <c r="B1030" i="3"/>
  <c r="B1031" i="3"/>
  <c r="B1032" i="3"/>
  <c r="B1033" i="3"/>
  <c r="B1034" i="3"/>
  <c r="B1035" i="3"/>
  <c r="B1036" i="3"/>
  <c r="B1037" i="3"/>
  <c r="B1038" i="3"/>
  <c r="B1039" i="3"/>
  <c r="B1040" i="3"/>
  <c r="B1041" i="3"/>
  <c r="B1042" i="3"/>
  <c r="B1043" i="3"/>
  <c r="B1044" i="3"/>
  <c r="B1045" i="3"/>
  <c r="B1046" i="3"/>
  <c r="B1047" i="3"/>
  <c r="B1048" i="3"/>
  <c r="B1049" i="3"/>
  <c r="B1050" i="3"/>
  <c r="B1051" i="3"/>
  <c r="B1052" i="3"/>
  <c r="B1053" i="3"/>
  <c r="B1054" i="3"/>
  <c r="B1055" i="3"/>
  <c r="B1056" i="3"/>
  <c r="B1057" i="3"/>
  <c r="B1058" i="3"/>
  <c r="B1059" i="3"/>
  <c r="B1060" i="3"/>
  <c r="B1061" i="3"/>
  <c r="B1062" i="3"/>
  <c r="B1063" i="3"/>
  <c r="B1064" i="3"/>
  <c r="B1065" i="3"/>
  <c r="B1066" i="3"/>
  <c r="B1067" i="3"/>
  <c r="B1068" i="3"/>
  <c r="B1069" i="3"/>
  <c r="B1070" i="3"/>
  <c r="B1071" i="3"/>
  <c r="B1072" i="3"/>
  <c r="B1073" i="3"/>
  <c r="B1074" i="3"/>
  <c r="B1075" i="3"/>
  <c r="B1076" i="3"/>
  <c r="B1077" i="3"/>
  <c r="B1078" i="3"/>
  <c r="B1079" i="3"/>
  <c r="B1080" i="3"/>
  <c r="B1081" i="3"/>
  <c r="B1082" i="3"/>
  <c r="B1083" i="3"/>
  <c r="B1084" i="3"/>
  <c r="B1085" i="3"/>
  <c r="B1086" i="3"/>
  <c r="B1087" i="3"/>
  <c r="B1088" i="3"/>
  <c r="B1089" i="3"/>
  <c r="B1090" i="3"/>
  <c r="B1091" i="3"/>
  <c r="B1092" i="3"/>
  <c r="B1093" i="3"/>
  <c r="B1094" i="3"/>
  <c r="B1095" i="3"/>
  <c r="B1096" i="3"/>
  <c r="B1097" i="3"/>
  <c r="B1098" i="3"/>
  <c r="B1099" i="3"/>
  <c r="B1100" i="3"/>
  <c r="B1101" i="3"/>
  <c r="B1102" i="3"/>
  <c r="B1103" i="3"/>
  <c r="B1104" i="3"/>
  <c r="B1105" i="3"/>
  <c r="B1106" i="3"/>
  <c r="B1107" i="3"/>
  <c r="B1108" i="3"/>
  <c r="B1109" i="3"/>
  <c r="B1110" i="3"/>
  <c r="B1111" i="3"/>
  <c r="B1112" i="3"/>
  <c r="B1113" i="3"/>
  <c r="B1114" i="3"/>
  <c r="B1115" i="3"/>
  <c r="B1116" i="3"/>
  <c r="B1117" i="3"/>
  <c r="B1118" i="3"/>
  <c r="B1119" i="3"/>
  <c r="B1120" i="3"/>
  <c r="B1121" i="3"/>
  <c r="B1122" i="3"/>
  <c r="B1123" i="3"/>
  <c r="B1124" i="3"/>
  <c r="B1125" i="3"/>
  <c r="B1126" i="3"/>
  <c r="B1127" i="3"/>
  <c r="B1128" i="3"/>
  <c r="B1129" i="3"/>
  <c r="B1130" i="3"/>
  <c r="B1131" i="3"/>
  <c r="B1132" i="3"/>
  <c r="B1133" i="3"/>
  <c r="B1134" i="3"/>
  <c r="B1135" i="3"/>
  <c r="B1136" i="3"/>
  <c r="B1137" i="3"/>
  <c r="B1138" i="3"/>
  <c r="B1139" i="3"/>
  <c r="B1140" i="3"/>
  <c r="B1141" i="3"/>
  <c r="B1142" i="3"/>
  <c r="B1143" i="3"/>
  <c r="B1144" i="3"/>
  <c r="B1145" i="3"/>
  <c r="B1146" i="3"/>
  <c r="B1147" i="3"/>
  <c r="B1148" i="3"/>
  <c r="B1149" i="3"/>
  <c r="B1150" i="3"/>
  <c r="B1151" i="3"/>
  <c r="B1152" i="3"/>
  <c r="B1153" i="3"/>
  <c r="B1154" i="3"/>
  <c r="B1155" i="3"/>
  <c r="B1156" i="3"/>
  <c r="B1157" i="3"/>
  <c r="B1158" i="3"/>
  <c r="B1159" i="3"/>
  <c r="B1160" i="3"/>
  <c r="B1161" i="3"/>
  <c r="B1162" i="3"/>
  <c r="B1163" i="3"/>
  <c r="B1164" i="3"/>
  <c r="B1165" i="3"/>
  <c r="B1166" i="3"/>
  <c r="B1167" i="3"/>
  <c r="B1168" i="3"/>
  <c r="B1169" i="3"/>
  <c r="B1170" i="3"/>
  <c r="B1171" i="3"/>
  <c r="B1172" i="3"/>
  <c r="B1173" i="3"/>
  <c r="B1174" i="3"/>
  <c r="B1175" i="3"/>
  <c r="B1176" i="3"/>
  <c r="B1177" i="3"/>
  <c r="B1178" i="3"/>
  <c r="B1179" i="3"/>
  <c r="B1180" i="3"/>
  <c r="B1181" i="3"/>
  <c r="B1182" i="3"/>
  <c r="B1183" i="3"/>
  <c r="B1184" i="3"/>
  <c r="B1185" i="3"/>
  <c r="B1186" i="3"/>
  <c r="B1187" i="3"/>
  <c r="B1188" i="3"/>
  <c r="B1189" i="3"/>
  <c r="B1190" i="3"/>
  <c r="B1191" i="3"/>
  <c r="B1192" i="3"/>
  <c r="B1193" i="3"/>
  <c r="B1194" i="3"/>
  <c r="B1195" i="3"/>
  <c r="B1196" i="3"/>
  <c r="B1197" i="3"/>
  <c r="B1198" i="3"/>
  <c r="B1199" i="3"/>
  <c r="B1200" i="3"/>
  <c r="B1201" i="3"/>
  <c r="B1202" i="3"/>
  <c r="B1203" i="3"/>
  <c r="B1204" i="3"/>
  <c r="B1205" i="3"/>
  <c r="B1206" i="3"/>
  <c r="B1207" i="3"/>
  <c r="B1208" i="3"/>
  <c r="B1209" i="3"/>
  <c r="B1210" i="3"/>
  <c r="B1211" i="3"/>
  <c r="B1212" i="3"/>
  <c r="B1213" i="3"/>
  <c r="B1214" i="3"/>
  <c r="B1215" i="3"/>
  <c r="B1216" i="3"/>
  <c r="B1217" i="3"/>
  <c r="B1218" i="3"/>
  <c r="B1219" i="3"/>
  <c r="B1220" i="3"/>
  <c r="B1221" i="3"/>
  <c r="B1222" i="3"/>
  <c r="B1223" i="3"/>
  <c r="B1224" i="3"/>
  <c r="B1225" i="3"/>
  <c r="B1226" i="3"/>
  <c r="B1227" i="3"/>
  <c r="B1228" i="3"/>
  <c r="B1229" i="3"/>
  <c r="B1230" i="3"/>
  <c r="B1231" i="3"/>
  <c r="B1232" i="3"/>
  <c r="B1233" i="3"/>
  <c r="B1234" i="3"/>
  <c r="B1235" i="3"/>
  <c r="B1236" i="3"/>
  <c r="B1237" i="3"/>
  <c r="B1238" i="3"/>
  <c r="B1239" i="3"/>
  <c r="B1240" i="3"/>
  <c r="B1241" i="3"/>
  <c r="B1242" i="3"/>
  <c r="B1243" i="3"/>
  <c r="B1244" i="3"/>
  <c r="B1245" i="3"/>
  <c r="B1246" i="3"/>
  <c r="B1247" i="3"/>
  <c r="B1248" i="3"/>
  <c r="B1249" i="3"/>
  <c r="B1250" i="3"/>
  <c r="B1251" i="3"/>
  <c r="B1252" i="3"/>
  <c r="B1253" i="3"/>
  <c r="B1254" i="3"/>
  <c r="B1255" i="3"/>
  <c r="B1256" i="3"/>
  <c r="B1257" i="3"/>
  <c r="B1258" i="3"/>
  <c r="B1259" i="3"/>
  <c r="B1260" i="3"/>
  <c r="B1261" i="3"/>
  <c r="B1262" i="3"/>
  <c r="B1263" i="3"/>
  <c r="B1264" i="3"/>
  <c r="B1265" i="3"/>
  <c r="B1266" i="3"/>
  <c r="B1267" i="3"/>
  <c r="B1268" i="3"/>
  <c r="B1269" i="3"/>
  <c r="B1270" i="3"/>
  <c r="B1271" i="3"/>
  <c r="B1272" i="3"/>
  <c r="B1273" i="3"/>
  <c r="B1274" i="3"/>
  <c r="B1275" i="3"/>
  <c r="B1276" i="3"/>
  <c r="B1277" i="3"/>
  <c r="B1278" i="3"/>
  <c r="B1279" i="3"/>
  <c r="B1280" i="3"/>
  <c r="B1281" i="3"/>
  <c r="B1282" i="3"/>
  <c r="B1283" i="3"/>
  <c r="B1284" i="3"/>
  <c r="B1285" i="3"/>
  <c r="B1286" i="3"/>
  <c r="B1287" i="3"/>
  <c r="B1288" i="3"/>
  <c r="B1289" i="3"/>
  <c r="B1290" i="3"/>
  <c r="B1291" i="3"/>
  <c r="B1292" i="3"/>
  <c r="B1293" i="3"/>
  <c r="B1294" i="3"/>
  <c r="B1295" i="3"/>
  <c r="B1296" i="3"/>
  <c r="B1297" i="3"/>
  <c r="B1298" i="3"/>
  <c r="B1299" i="3"/>
  <c r="B1300" i="3"/>
  <c r="B1301" i="3"/>
  <c r="B1302" i="3"/>
  <c r="B1303" i="3"/>
  <c r="B1304" i="3"/>
  <c r="B1305" i="3"/>
  <c r="B1306" i="3"/>
  <c r="B1307" i="3"/>
  <c r="B1308" i="3"/>
  <c r="B1309" i="3"/>
  <c r="B1310" i="3"/>
  <c r="B1311" i="3"/>
  <c r="B1312" i="3"/>
  <c r="B1313" i="3"/>
  <c r="B1314" i="3"/>
  <c r="B1315" i="3"/>
  <c r="B1316" i="3"/>
  <c r="B1317" i="3"/>
  <c r="B1318" i="3"/>
  <c r="B1319" i="3"/>
  <c r="B1320" i="3"/>
  <c r="B1321" i="3"/>
  <c r="B1322" i="3"/>
  <c r="B1323" i="3"/>
  <c r="B1324" i="3"/>
  <c r="B1325" i="3"/>
  <c r="B1326" i="3"/>
  <c r="B1327" i="3"/>
  <c r="B1328" i="3"/>
  <c r="B1329" i="3"/>
  <c r="B1330" i="3"/>
  <c r="B1331" i="3"/>
  <c r="B1332" i="3"/>
  <c r="B1333" i="3"/>
  <c r="B1334" i="3"/>
  <c r="B1335" i="3"/>
  <c r="B1336" i="3"/>
  <c r="B1337" i="3"/>
  <c r="B1338" i="3"/>
  <c r="B1339" i="3"/>
  <c r="B1340" i="3"/>
  <c r="B1341" i="3"/>
  <c r="B1342" i="3"/>
  <c r="B1343" i="3"/>
  <c r="B1344" i="3"/>
  <c r="B1345" i="3"/>
  <c r="B1346" i="3"/>
  <c r="B1347" i="3"/>
  <c r="B1348" i="3"/>
  <c r="B1349" i="3"/>
  <c r="B1350" i="3"/>
  <c r="B1351" i="3"/>
  <c r="B1352" i="3"/>
  <c r="B1353" i="3"/>
  <c r="B1354" i="3"/>
  <c r="B1355" i="3"/>
  <c r="B1356" i="3"/>
  <c r="B1357" i="3"/>
  <c r="B1358" i="3"/>
  <c r="B1359" i="3"/>
  <c r="B1360" i="3"/>
  <c r="B1361" i="3"/>
  <c r="B1362" i="3"/>
  <c r="B1363" i="3"/>
  <c r="B1364" i="3"/>
  <c r="B1365" i="3"/>
  <c r="B1366" i="3"/>
  <c r="B1367" i="3"/>
  <c r="B1368" i="3"/>
  <c r="B1369" i="3"/>
  <c r="B1370" i="3"/>
  <c r="B1371" i="3"/>
  <c r="B1372" i="3"/>
  <c r="B1373" i="3"/>
  <c r="B1374" i="3"/>
  <c r="B1375" i="3"/>
  <c r="B1376" i="3"/>
  <c r="B1377" i="3"/>
  <c r="B1378" i="3"/>
  <c r="B1379" i="3"/>
  <c r="B1380" i="3"/>
  <c r="B1381" i="3"/>
  <c r="B1382" i="3"/>
  <c r="B1383" i="3"/>
  <c r="B1384" i="3"/>
  <c r="B1385" i="3"/>
  <c r="B1386" i="3"/>
  <c r="B1387" i="3"/>
  <c r="B1388" i="3"/>
  <c r="B1389" i="3"/>
  <c r="B1390" i="3"/>
  <c r="B1391" i="3"/>
  <c r="B1392" i="3"/>
  <c r="B1393" i="3"/>
  <c r="B1394" i="3"/>
  <c r="B1395" i="3"/>
  <c r="B1396" i="3"/>
  <c r="B1397" i="3"/>
  <c r="B1398" i="3"/>
  <c r="B1399" i="3"/>
  <c r="B1400" i="3"/>
  <c r="B1401" i="3"/>
  <c r="B1402" i="3"/>
  <c r="B1403" i="3"/>
  <c r="B1404" i="3"/>
  <c r="B1405" i="3"/>
  <c r="B1406" i="3"/>
  <c r="B1407" i="3"/>
  <c r="B1408" i="3"/>
  <c r="B1409" i="3"/>
  <c r="B1410" i="3"/>
  <c r="B1411" i="3"/>
  <c r="B1412" i="3"/>
  <c r="B1413" i="3"/>
  <c r="B1414" i="3"/>
  <c r="B1415" i="3"/>
  <c r="B1416" i="3"/>
  <c r="B1417" i="3"/>
  <c r="B1418" i="3"/>
  <c r="B1419" i="3"/>
  <c r="B1420" i="3"/>
  <c r="B1421" i="3"/>
  <c r="B1422" i="3"/>
  <c r="B1423" i="3"/>
  <c r="B1424" i="3"/>
  <c r="B1425" i="3"/>
  <c r="B1426" i="3"/>
  <c r="B1427" i="3"/>
  <c r="B1428" i="3"/>
  <c r="B1429" i="3"/>
  <c r="B1430" i="3"/>
  <c r="B1431" i="3"/>
  <c r="B1432" i="3"/>
  <c r="B1433" i="3"/>
  <c r="B1434" i="3"/>
  <c r="B1435" i="3"/>
  <c r="B1436" i="3"/>
  <c r="B1437" i="3"/>
  <c r="B1438" i="3"/>
  <c r="B1439" i="3"/>
  <c r="B1440" i="3"/>
  <c r="B1441" i="3"/>
  <c r="B1442" i="3"/>
  <c r="B1443" i="3"/>
  <c r="B1444" i="3"/>
  <c r="B1445" i="3"/>
  <c r="B1446" i="3"/>
  <c r="B1447" i="3"/>
  <c r="B1448" i="3"/>
  <c r="B1449" i="3"/>
  <c r="B1450" i="3"/>
  <c r="B1451" i="3"/>
  <c r="B1452" i="3"/>
  <c r="B1453" i="3"/>
  <c r="B1454" i="3"/>
  <c r="B1455" i="3"/>
  <c r="B1456" i="3"/>
  <c r="B1457" i="3"/>
  <c r="B1458" i="3"/>
  <c r="B1459" i="3"/>
  <c r="B1460" i="3"/>
  <c r="B1461" i="3"/>
  <c r="B1462" i="3"/>
  <c r="B1463" i="3"/>
  <c r="B1464" i="3"/>
  <c r="B1465" i="3"/>
  <c r="B1466" i="3"/>
  <c r="B1467" i="3"/>
  <c r="B1468" i="3"/>
  <c r="B1469" i="3"/>
  <c r="B1470" i="3"/>
  <c r="B1471" i="3"/>
  <c r="B1472" i="3"/>
  <c r="B1473" i="3"/>
  <c r="B1474" i="3"/>
  <c r="B1475" i="3"/>
  <c r="B1476" i="3"/>
  <c r="B1477" i="3"/>
  <c r="B1478" i="3"/>
  <c r="B1479" i="3"/>
  <c r="B1480" i="3"/>
  <c r="B1481" i="3"/>
  <c r="B1482" i="3"/>
  <c r="B1483" i="3"/>
  <c r="B1484" i="3"/>
  <c r="B1485" i="3"/>
  <c r="B1486" i="3"/>
  <c r="B1487" i="3"/>
  <c r="B1488" i="3"/>
  <c r="B1489" i="3"/>
  <c r="B1490" i="3"/>
  <c r="B1491" i="3"/>
  <c r="B1492" i="3"/>
  <c r="B1493" i="3"/>
  <c r="B1494" i="3"/>
  <c r="B1495" i="3"/>
  <c r="B1496" i="3"/>
  <c r="B1497" i="3"/>
  <c r="B1498" i="3"/>
  <c r="B1499" i="3"/>
  <c r="B1500" i="3"/>
  <c r="B1501" i="3"/>
  <c r="V1501" i="3"/>
  <c r="T1501" i="3"/>
  <c r="R1501" i="3"/>
  <c r="S1501" i="3" s="1"/>
  <c r="Q1501" i="3"/>
  <c r="P1501" i="3"/>
  <c r="V1500" i="3"/>
  <c r="T1500" i="3"/>
  <c r="R1500" i="3"/>
  <c r="Q1500" i="3"/>
  <c r="W1500" i="3" s="1"/>
  <c r="P1500" i="3"/>
  <c r="V1499" i="3"/>
  <c r="W1499" i="3" s="1"/>
  <c r="T1499" i="3"/>
  <c r="R1499" i="3"/>
  <c r="Q1499" i="3"/>
  <c r="P1499" i="3"/>
  <c r="V1498" i="3"/>
  <c r="T1498" i="3"/>
  <c r="R1498" i="3"/>
  <c r="Q1498" i="3"/>
  <c r="P1498" i="3"/>
  <c r="V1497" i="3"/>
  <c r="T1497" i="3"/>
  <c r="U1497" i="3" s="1"/>
  <c r="R1497" i="3"/>
  <c r="Q1497" i="3"/>
  <c r="P1497" i="3"/>
  <c r="V1496" i="3"/>
  <c r="T1496" i="3"/>
  <c r="U1496" i="3" s="1"/>
  <c r="R1496" i="3"/>
  <c r="Q1496" i="3"/>
  <c r="P1496" i="3"/>
  <c r="V1495" i="3"/>
  <c r="T1495" i="3"/>
  <c r="R1495" i="3"/>
  <c r="Q1495" i="3"/>
  <c r="P1495" i="3"/>
  <c r="V1494" i="3"/>
  <c r="T1494" i="3"/>
  <c r="R1494" i="3"/>
  <c r="Q1494" i="3"/>
  <c r="P1494" i="3"/>
  <c r="V1493" i="3"/>
  <c r="T1493" i="3"/>
  <c r="R1493" i="3"/>
  <c r="Q1493" i="3"/>
  <c r="P1493" i="3"/>
  <c r="V1492" i="3"/>
  <c r="T1492" i="3"/>
  <c r="R1492" i="3"/>
  <c r="Q1492" i="3"/>
  <c r="W1492" i="3" s="1"/>
  <c r="P1492" i="3"/>
  <c r="V1491" i="3"/>
  <c r="T1491" i="3"/>
  <c r="R1491" i="3"/>
  <c r="Q1491" i="3"/>
  <c r="P1491" i="3"/>
  <c r="V1490" i="3"/>
  <c r="T1490" i="3"/>
  <c r="R1490" i="3"/>
  <c r="Q1490" i="3"/>
  <c r="P1490" i="3"/>
  <c r="V1489" i="3"/>
  <c r="T1489" i="3"/>
  <c r="U1489" i="3" s="1"/>
  <c r="R1489" i="3"/>
  <c r="S1489" i="3" s="1"/>
  <c r="Q1489" i="3"/>
  <c r="P1489" i="3"/>
  <c r="V1488" i="3"/>
  <c r="T1488" i="3"/>
  <c r="U1488" i="3" s="1"/>
  <c r="R1488" i="3"/>
  <c r="Q1488" i="3"/>
  <c r="W1488" i="3" s="1"/>
  <c r="P1488" i="3"/>
  <c r="V1487" i="3"/>
  <c r="T1487" i="3"/>
  <c r="R1487" i="3"/>
  <c r="S1487" i="3" s="1"/>
  <c r="Q1487" i="3"/>
  <c r="P1487" i="3"/>
  <c r="V1486" i="3"/>
  <c r="T1486" i="3"/>
  <c r="R1486" i="3"/>
  <c r="Q1486" i="3"/>
  <c r="P1486" i="3"/>
  <c r="V1485" i="3"/>
  <c r="T1485" i="3"/>
  <c r="U1485" i="3" s="1"/>
  <c r="R1485" i="3"/>
  <c r="S1485" i="3" s="1"/>
  <c r="Q1485" i="3"/>
  <c r="P1485" i="3"/>
  <c r="V1484" i="3"/>
  <c r="T1484" i="3"/>
  <c r="R1484" i="3"/>
  <c r="Q1484" i="3"/>
  <c r="P1484" i="3"/>
  <c r="V1483" i="3"/>
  <c r="T1483" i="3"/>
  <c r="R1483" i="3"/>
  <c r="Q1483" i="3"/>
  <c r="P1483" i="3"/>
  <c r="V1482" i="3"/>
  <c r="T1482" i="3"/>
  <c r="R1482" i="3"/>
  <c r="Q1482" i="3"/>
  <c r="W1482" i="3" s="1"/>
  <c r="P1482" i="3"/>
  <c r="V1481" i="3"/>
  <c r="T1481" i="3"/>
  <c r="R1481" i="3"/>
  <c r="Q1481" i="3"/>
  <c r="P1481" i="3"/>
  <c r="V1480" i="3"/>
  <c r="T1480" i="3"/>
  <c r="U1480" i="3" s="1"/>
  <c r="R1480" i="3"/>
  <c r="Q1480" i="3"/>
  <c r="W1480" i="3" s="1"/>
  <c r="P1480" i="3"/>
  <c r="V1479" i="3"/>
  <c r="T1479" i="3"/>
  <c r="R1479" i="3"/>
  <c r="S1479" i="3" s="1"/>
  <c r="Q1479" i="3"/>
  <c r="P1479" i="3"/>
  <c r="V1478" i="3"/>
  <c r="T1478" i="3"/>
  <c r="R1478" i="3"/>
  <c r="Q1478" i="3"/>
  <c r="P1478" i="3"/>
  <c r="V1477" i="3"/>
  <c r="W1477" i="3" s="1"/>
  <c r="T1477" i="3"/>
  <c r="U1477" i="3" s="1"/>
  <c r="R1477" i="3"/>
  <c r="S1477" i="3" s="1"/>
  <c r="Q1477" i="3"/>
  <c r="P1477" i="3"/>
  <c r="V1476" i="3"/>
  <c r="T1476" i="3"/>
  <c r="R1476" i="3"/>
  <c r="Q1476" i="3"/>
  <c r="P1476" i="3"/>
  <c r="V1475" i="3"/>
  <c r="W1475" i="3" s="1"/>
  <c r="T1475" i="3"/>
  <c r="R1475" i="3"/>
  <c r="Q1475" i="3"/>
  <c r="P1475" i="3"/>
  <c r="V1474" i="3"/>
  <c r="T1474" i="3"/>
  <c r="R1474" i="3"/>
  <c r="Q1474" i="3"/>
  <c r="P1474" i="3"/>
  <c r="V1473" i="3"/>
  <c r="T1473" i="3"/>
  <c r="R1473" i="3"/>
  <c r="Q1473" i="3"/>
  <c r="P1473" i="3"/>
  <c r="V1472" i="3"/>
  <c r="T1472" i="3"/>
  <c r="U1472" i="3" s="1"/>
  <c r="R1472" i="3"/>
  <c r="Q1472" i="3"/>
  <c r="P1472" i="3"/>
  <c r="V1471" i="3"/>
  <c r="T1471" i="3"/>
  <c r="U1471" i="3" s="1"/>
  <c r="R1471" i="3"/>
  <c r="S1471" i="3" s="1"/>
  <c r="Q1471" i="3"/>
  <c r="P1471" i="3"/>
  <c r="V1470" i="3"/>
  <c r="T1470" i="3"/>
  <c r="R1470" i="3"/>
  <c r="Q1470" i="3"/>
  <c r="P1470" i="3"/>
  <c r="V1469" i="3"/>
  <c r="T1469" i="3"/>
  <c r="U1469" i="3" s="1"/>
  <c r="R1469" i="3"/>
  <c r="S1469" i="3" s="1"/>
  <c r="Q1469" i="3"/>
  <c r="P1469" i="3"/>
  <c r="V1468" i="3"/>
  <c r="T1468" i="3"/>
  <c r="R1468" i="3"/>
  <c r="Q1468" i="3"/>
  <c r="P1468" i="3"/>
  <c r="V1467" i="3"/>
  <c r="T1467" i="3"/>
  <c r="R1467" i="3"/>
  <c r="Q1467" i="3"/>
  <c r="P1467" i="3"/>
  <c r="V1466" i="3"/>
  <c r="T1466" i="3"/>
  <c r="R1466" i="3"/>
  <c r="Q1466" i="3"/>
  <c r="P1466" i="3"/>
  <c r="V1465" i="3"/>
  <c r="T1465" i="3"/>
  <c r="R1465" i="3"/>
  <c r="S1465" i="3" s="1"/>
  <c r="Q1465" i="3"/>
  <c r="P1465" i="3"/>
  <c r="V1464" i="3"/>
  <c r="T1464" i="3"/>
  <c r="U1464" i="3" s="1"/>
  <c r="R1464" i="3"/>
  <c r="Q1464" i="3"/>
  <c r="P1464" i="3"/>
  <c r="V1463" i="3"/>
  <c r="T1463" i="3"/>
  <c r="R1463" i="3"/>
  <c r="S1463" i="3" s="1"/>
  <c r="Q1463" i="3"/>
  <c r="P1463" i="3"/>
  <c r="V1462" i="3"/>
  <c r="T1462" i="3"/>
  <c r="R1462" i="3"/>
  <c r="Q1462" i="3"/>
  <c r="P1462" i="3"/>
  <c r="V1461" i="3"/>
  <c r="T1461" i="3"/>
  <c r="U1461" i="3" s="1"/>
  <c r="R1461" i="3"/>
  <c r="S1461" i="3" s="1"/>
  <c r="Q1461" i="3"/>
  <c r="P1461" i="3"/>
  <c r="V1460" i="3"/>
  <c r="T1460" i="3"/>
  <c r="R1460" i="3"/>
  <c r="Q1460" i="3"/>
  <c r="P1460" i="3"/>
  <c r="V1459" i="3"/>
  <c r="T1459" i="3"/>
  <c r="R1459" i="3"/>
  <c r="Q1459" i="3"/>
  <c r="P1459" i="3"/>
  <c r="V1458" i="3"/>
  <c r="T1458" i="3"/>
  <c r="R1458" i="3"/>
  <c r="Q1458" i="3"/>
  <c r="W1458" i="3" s="1"/>
  <c r="P1458" i="3"/>
  <c r="V1457" i="3"/>
  <c r="T1457" i="3"/>
  <c r="R1457" i="3"/>
  <c r="Q1457" i="3"/>
  <c r="P1457" i="3"/>
  <c r="V1456" i="3"/>
  <c r="T1456" i="3"/>
  <c r="U1456" i="3" s="1"/>
  <c r="R1456" i="3"/>
  <c r="Q1456" i="3"/>
  <c r="P1456" i="3"/>
  <c r="V1455" i="3"/>
  <c r="T1455" i="3"/>
  <c r="R1455" i="3"/>
  <c r="S1455" i="3" s="1"/>
  <c r="Q1455" i="3"/>
  <c r="P1455" i="3"/>
  <c r="V1454" i="3"/>
  <c r="T1454" i="3"/>
  <c r="R1454" i="3"/>
  <c r="Q1454" i="3"/>
  <c r="P1454" i="3"/>
  <c r="V1453" i="3"/>
  <c r="T1453" i="3"/>
  <c r="U1453" i="3" s="1"/>
  <c r="R1453" i="3"/>
  <c r="S1453" i="3" s="1"/>
  <c r="Q1453" i="3"/>
  <c r="P1453" i="3"/>
  <c r="V1452" i="3"/>
  <c r="T1452" i="3"/>
  <c r="R1452" i="3"/>
  <c r="Q1452" i="3"/>
  <c r="P1452" i="3"/>
  <c r="V1451" i="3"/>
  <c r="T1451" i="3"/>
  <c r="R1451" i="3"/>
  <c r="Q1451" i="3"/>
  <c r="P1451" i="3"/>
  <c r="V1450" i="3"/>
  <c r="T1450" i="3"/>
  <c r="R1450" i="3"/>
  <c r="Q1450" i="3"/>
  <c r="P1450" i="3"/>
  <c r="V1449" i="3"/>
  <c r="T1449" i="3"/>
  <c r="R1449" i="3"/>
  <c r="Q1449" i="3"/>
  <c r="P1449" i="3"/>
  <c r="V1448" i="3"/>
  <c r="T1448" i="3"/>
  <c r="U1448" i="3" s="1"/>
  <c r="R1448" i="3"/>
  <c r="Q1448" i="3"/>
  <c r="W1448" i="3" s="1"/>
  <c r="P1448" i="3"/>
  <c r="V1447" i="3"/>
  <c r="T1447" i="3"/>
  <c r="R1447" i="3"/>
  <c r="S1447" i="3" s="1"/>
  <c r="Q1447" i="3"/>
  <c r="P1447" i="3"/>
  <c r="V1446" i="3"/>
  <c r="T1446" i="3"/>
  <c r="R1446" i="3"/>
  <c r="Q1446" i="3"/>
  <c r="P1446" i="3"/>
  <c r="V1445" i="3"/>
  <c r="T1445" i="3"/>
  <c r="U1445" i="3" s="1"/>
  <c r="R1445" i="3"/>
  <c r="S1445" i="3" s="1"/>
  <c r="Q1445" i="3"/>
  <c r="P1445" i="3"/>
  <c r="V1444" i="3"/>
  <c r="T1444" i="3"/>
  <c r="R1444" i="3"/>
  <c r="Q1444" i="3"/>
  <c r="P1444" i="3"/>
  <c r="V1443" i="3"/>
  <c r="W1443" i="3" s="1"/>
  <c r="T1443" i="3"/>
  <c r="R1443" i="3"/>
  <c r="Q1443" i="3"/>
  <c r="P1443" i="3"/>
  <c r="V1442" i="3"/>
  <c r="T1442" i="3"/>
  <c r="R1442" i="3"/>
  <c r="Q1442" i="3"/>
  <c r="P1442" i="3"/>
  <c r="V1441" i="3"/>
  <c r="T1441" i="3"/>
  <c r="R1441" i="3"/>
  <c r="Q1441" i="3"/>
  <c r="P1441" i="3"/>
  <c r="V1440" i="3"/>
  <c r="T1440" i="3"/>
  <c r="U1440" i="3" s="1"/>
  <c r="R1440" i="3"/>
  <c r="Q1440" i="3"/>
  <c r="P1440" i="3"/>
  <c r="V1439" i="3"/>
  <c r="T1439" i="3"/>
  <c r="R1439" i="3"/>
  <c r="S1439" i="3" s="1"/>
  <c r="Q1439" i="3"/>
  <c r="P1439" i="3"/>
  <c r="V1438" i="3"/>
  <c r="T1438" i="3"/>
  <c r="R1438" i="3"/>
  <c r="Q1438" i="3"/>
  <c r="P1438" i="3"/>
  <c r="V1437" i="3"/>
  <c r="T1437" i="3"/>
  <c r="U1437" i="3" s="1"/>
  <c r="R1437" i="3"/>
  <c r="S1437" i="3" s="1"/>
  <c r="Q1437" i="3"/>
  <c r="P1437" i="3"/>
  <c r="V1436" i="3"/>
  <c r="T1436" i="3"/>
  <c r="R1436" i="3"/>
  <c r="Q1436" i="3"/>
  <c r="W1436" i="3" s="1"/>
  <c r="P1436" i="3"/>
  <c r="V1435" i="3"/>
  <c r="W1435" i="3" s="1"/>
  <c r="T1435" i="3"/>
  <c r="R1435" i="3"/>
  <c r="Q1435" i="3"/>
  <c r="P1435" i="3"/>
  <c r="V1434" i="3"/>
  <c r="T1434" i="3"/>
  <c r="R1434" i="3"/>
  <c r="Q1434" i="3"/>
  <c r="W1434" i="3" s="1"/>
  <c r="P1434" i="3"/>
  <c r="V1433" i="3"/>
  <c r="T1433" i="3"/>
  <c r="R1433" i="3"/>
  <c r="Q1433" i="3"/>
  <c r="P1433" i="3"/>
  <c r="V1432" i="3"/>
  <c r="T1432" i="3"/>
  <c r="U1432" i="3" s="1"/>
  <c r="R1432" i="3"/>
  <c r="Q1432" i="3"/>
  <c r="W1432" i="3" s="1"/>
  <c r="P1432" i="3"/>
  <c r="V1431" i="3"/>
  <c r="T1431" i="3"/>
  <c r="R1431" i="3"/>
  <c r="S1431" i="3" s="1"/>
  <c r="Q1431" i="3"/>
  <c r="P1431" i="3"/>
  <c r="V1430" i="3"/>
  <c r="T1430" i="3"/>
  <c r="R1430" i="3"/>
  <c r="Q1430" i="3"/>
  <c r="P1430" i="3"/>
  <c r="V1429" i="3"/>
  <c r="T1429" i="3"/>
  <c r="U1429" i="3" s="1"/>
  <c r="R1429" i="3"/>
  <c r="S1429" i="3" s="1"/>
  <c r="Q1429" i="3"/>
  <c r="P1429" i="3"/>
  <c r="V1428" i="3"/>
  <c r="T1428" i="3"/>
  <c r="R1428" i="3"/>
  <c r="Q1428" i="3"/>
  <c r="P1428" i="3"/>
  <c r="V1427" i="3"/>
  <c r="W1427" i="3" s="1"/>
  <c r="T1427" i="3"/>
  <c r="R1427" i="3"/>
  <c r="Q1427" i="3"/>
  <c r="P1427" i="3"/>
  <c r="V1426" i="3"/>
  <c r="T1426" i="3"/>
  <c r="R1426" i="3"/>
  <c r="Q1426" i="3"/>
  <c r="P1426" i="3"/>
  <c r="V1425" i="3"/>
  <c r="T1425" i="3"/>
  <c r="R1425" i="3"/>
  <c r="Q1425" i="3"/>
  <c r="P1425" i="3"/>
  <c r="V1424" i="3"/>
  <c r="T1424" i="3"/>
  <c r="U1424" i="3" s="1"/>
  <c r="R1424" i="3"/>
  <c r="Q1424" i="3"/>
  <c r="W1424" i="3" s="1"/>
  <c r="P1424" i="3"/>
  <c r="V1423" i="3"/>
  <c r="T1423" i="3"/>
  <c r="R1423" i="3"/>
  <c r="S1423" i="3" s="1"/>
  <c r="Q1423" i="3"/>
  <c r="P1423" i="3"/>
  <c r="V1422" i="3"/>
  <c r="T1422" i="3"/>
  <c r="R1422" i="3"/>
  <c r="Q1422" i="3"/>
  <c r="P1422" i="3"/>
  <c r="V1421" i="3"/>
  <c r="T1421" i="3"/>
  <c r="U1421" i="3" s="1"/>
  <c r="R1421" i="3"/>
  <c r="S1421" i="3" s="1"/>
  <c r="Q1421" i="3"/>
  <c r="P1421" i="3"/>
  <c r="V1420" i="3"/>
  <c r="T1420" i="3"/>
  <c r="R1420" i="3"/>
  <c r="Q1420" i="3"/>
  <c r="P1420" i="3"/>
  <c r="V1419" i="3"/>
  <c r="T1419" i="3"/>
  <c r="R1419" i="3"/>
  <c r="Q1419" i="3"/>
  <c r="P1419" i="3"/>
  <c r="V1418" i="3"/>
  <c r="T1418" i="3"/>
  <c r="R1418" i="3"/>
  <c r="Q1418" i="3"/>
  <c r="P1418" i="3"/>
  <c r="V1417" i="3"/>
  <c r="T1417" i="3"/>
  <c r="R1417" i="3"/>
  <c r="S1417" i="3" s="1"/>
  <c r="Q1417" i="3"/>
  <c r="P1417" i="3"/>
  <c r="V1416" i="3"/>
  <c r="T1416" i="3"/>
  <c r="U1416" i="3" s="1"/>
  <c r="R1416" i="3"/>
  <c r="Q1416" i="3"/>
  <c r="P1416" i="3"/>
  <c r="V1415" i="3"/>
  <c r="T1415" i="3"/>
  <c r="R1415" i="3"/>
  <c r="S1415" i="3" s="1"/>
  <c r="Q1415" i="3"/>
  <c r="P1415" i="3"/>
  <c r="V1414" i="3"/>
  <c r="T1414" i="3"/>
  <c r="R1414" i="3"/>
  <c r="Q1414" i="3"/>
  <c r="P1414" i="3"/>
  <c r="V1413" i="3"/>
  <c r="T1413" i="3"/>
  <c r="U1413" i="3" s="1"/>
  <c r="R1413" i="3"/>
  <c r="S1413" i="3" s="1"/>
  <c r="Q1413" i="3"/>
  <c r="P1413" i="3"/>
  <c r="V1412" i="3"/>
  <c r="T1412" i="3"/>
  <c r="R1412" i="3"/>
  <c r="Q1412" i="3"/>
  <c r="P1412" i="3"/>
  <c r="V1411" i="3"/>
  <c r="W1411" i="3" s="1"/>
  <c r="T1411" i="3"/>
  <c r="R1411" i="3"/>
  <c r="Q1411" i="3"/>
  <c r="P1411" i="3"/>
  <c r="V1410" i="3"/>
  <c r="T1410" i="3"/>
  <c r="R1410" i="3"/>
  <c r="Q1410" i="3"/>
  <c r="P1410" i="3"/>
  <c r="V1409" i="3"/>
  <c r="T1409" i="3"/>
  <c r="R1409" i="3"/>
  <c r="S1409" i="3" s="1"/>
  <c r="Q1409" i="3"/>
  <c r="P1409" i="3"/>
  <c r="V1408" i="3"/>
  <c r="T1408" i="3"/>
  <c r="U1408" i="3" s="1"/>
  <c r="R1408" i="3"/>
  <c r="Q1408" i="3"/>
  <c r="P1408" i="3"/>
  <c r="V1407" i="3"/>
  <c r="T1407" i="3"/>
  <c r="R1407" i="3"/>
  <c r="S1407" i="3" s="1"/>
  <c r="Q1407" i="3"/>
  <c r="P1407" i="3"/>
  <c r="V1406" i="3"/>
  <c r="T1406" i="3"/>
  <c r="R1406" i="3"/>
  <c r="Q1406" i="3"/>
  <c r="P1406" i="3"/>
  <c r="V1405" i="3"/>
  <c r="T1405" i="3"/>
  <c r="U1405" i="3" s="1"/>
  <c r="R1405" i="3"/>
  <c r="S1405" i="3" s="1"/>
  <c r="Q1405" i="3"/>
  <c r="P1405" i="3"/>
  <c r="V1404" i="3"/>
  <c r="T1404" i="3"/>
  <c r="R1404" i="3"/>
  <c r="Q1404" i="3"/>
  <c r="P1404" i="3"/>
  <c r="V1403" i="3"/>
  <c r="W1403" i="3" s="1"/>
  <c r="T1403" i="3"/>
  <c r="R1403" i="3"/>
  <c r="Q1403" i="3"/>
  <c r="P1403" i="3"/>
  <c r="V1402" i="3"/>
  <c r="T1402" i="3"/>
  <c r="R1402" i="3"/>
  <c r="Q1402" i="3"/>
  <c r="W1402" i="3" s="1"/>
  <c r="P1402" i="3"/>
  <c r="V1401" i="3"/>
  <c r="T1401" i="3"/>
  <c r="U1401" i="3" s="1"/>
  <c r="R1401" i="3"/>
  <c r="S1401" i="3" s="1"/>
  <c r="Q1401" i="3"/>
  <c r="P1401" i="3"/>
  <c r="V1400" i="3"/>
  <c r="T1400" i="3"/>
  <c r="U1400" i="3" s="1"/>
  <c r="R1400" i="3"/>
  <c r="Q1400" i="3"/>
  <c r="P1400" i="3"/>
  <c r="V1399" i="3"/>
  <c r="T1399" i="3"/>
  <c r="R1399" i="3"/>
  <c r="S1399" i="3" s="1"/>
  <c r="Q1399" i="3"/>
  <c r="P1399" i="3"/>
  <c r="V1398" i="3"/>
  <c r="T1398" i="3"/>
  <c r="R1398" i="3"/>
  <c r="Q1398" i="3"/>
  <c r="P1398" i="3"/>
  <c r="V1397" i="3"/>
  <c r="T1397" i="3"/>
  <c r="U1397" i="3" s="1"/>
  <c r="R1397" i="3"/>
  <c r="S1397" i="3" s="1"/>
  <c r="Q1397" i="3"/>
  <c r="P1397" i="3"/>
  <c r="V1396" i="3"/>
  <c r="T1396" i="3"/>
  <c r="R1396" i="3"/>
  <c r="Q1396" i="3"/>
  <c r="W1396" i="3" s="1"/>
  <c r="P1396" i="3"/>
  <c r="V1395" i="3"/>
  <c r="W1395" i="3" s="1"/>
  <c r="T1395" i="3"/>
  <c r="R1395" i="3"/>
  <c r="Q1395" i="3"/>
  <c r="P1395" i="3"/>
  <c r="V1394" i="3"/>
  <c r="T1394" i="3"/>
  <c r="R1394" i="3"/>
  <c r="Q1394" i="3"/>
  <c r="P1394" i="3"/>
  <c r="V1393" i="3"/>
  <c r="T1393" i="3"/>
  <c r="U1393" i="3" s="1"/>
  <c r="R1393" i="3"/>
  <c r="S1393" i="3" s="1"/>
  <c r="Q1393" i="3"/>
  <c r="P1393" i="3"/>
  <c r="V1392" i="3"/>
  <c r="T1392" i="3"/>
  <c r="U1392" i="3" s="1"/>
  <c r="R1392" i="3"/>
  <c r="Q1392" i="3"/>
  <c r="P1392" i="3"/>
  <c r="V1391" i="3"/>
  <c r="T1391" i="3"/>
  <c r="U1391" i="3" s="1"/>
  <c r="R1391" i="3"/>
  <c r="S1391" i="3" s="1"/>
  <c r="Q1391" i="3"/>
  <c r="P1391" i="3"/>
  <c r="V1390" i="3"/>
  <c r="T1390" i="3"/>
  <c r="R1390" i="3"/>
  <c r="Q1390" i="3"/>
  <c r="P1390" i="3"/>
  <c r="V1389" i="3"/>
  <c r="T1389" i="3"/>
  <c r="U1389" i="3" s="1"/>
  <c r="R1389" i="3"/>
  <c r="S1389" i="3" s="1"/>
  <c r="Q1389" i="3"/>
  <c r="P1389" i="3"/>
  <c r="V1388" i="3"/>
  <c r="T1388" i="3"/>
  <c r="R1388" i="3"/>
  <c r="Q1388" i="3"/>
  <c r="P1388" i="3"/>
  <c r="V1387" i="3"/>
  <c r="W1387" i="3" s="1"/>
  <c r="T1387" i="3"/>
  <c r="R1387" i="3"/>
  <c r="Q1387" i="3"/>
  <c r="P1387" i="3"/>
  <c r="V1386" i="3"/>
  <c r="T1386" i="3"/>
  <c r="R1386" i="3"/>
  <c r="Q1386" i="3"/>
  <c r="P1386" i="3"/>
  <c r="V1385" i="3"/>
  <c r="T1385" i="3"/>
  <c r="U1385" i="3" s="1"/>
  <c r="R1385" i="3"/>
  <c r="S1385" i="3" s="1"/>
  <c r="Q1385" i="3"/>
  <c r="P1385" i="3"/>
  <c r="V1384" i="3"/>
  <c r="T1384" i="3"/>
  <c r="U1384" i="3" s="1"/>
  <c r="R1384" i="3"/>
  <c r="Q1384" i="3"/>
  <c r="P1384" i="3"/>
  <c r="V1383" i="3"/>
  <c r="T1383" i="3"/>
  <c r="R1383" i="3"/>
  <c r="S1383" i="3" s="1"/>
  <c r="Q1383" i="3"/>
  <c r="P1383" i="3"/>
  <c r="V1382" i="3"/>
  <c r="T1382" i="3"/>
  <c r="R1382" i="3"/>
  <c r="Q1382" i="3"/>
  <c r="P1382" i="3"/>
  <c r="V1381" i="3"/>
  <c r="T1381" i="3"/>
  <c r="U1381" i="3" s="1"/>
  <c r="R1381" i="3"/>
  <c r="S1381" i="3" s="1"/>
  <c r="Q1381" i="3"/>
  <c r="P1381" i="3"/>
  <c r="V1380" i="3"/>
  <c r="W1380" i="3" s="1"/>
  <c r="T1380" i="3"/>
  <c r="R1380" i="3"/>
  <c r="Q1380" i="3"/>
  <c r="P1380" i="3"/>
  <c r="V1379" i="3"/>
  <c r="W1379" i="3" s="1"/>
  <c r="T1379" i="3"/>
  <c r="R1379" i="3"/>
  <c r="Q1379" i="3"/>
  <c r="P1379" i="3"/>
  <c r="V1378" i="3"/>
  <c r="T1378" i="3"/>
  <c r="R1378" i="3"/>
  <c r="Q1378" i="3"/>
  <c r="P1378" i="3"/>
  <c r="V1377" i="3"/>
  <c r="T1377" i="3"/>
  <c r="U1377" i="3" s="1"/>
  <c r="R1377" i="3"/>
  <c r="S1377" i="3" s="1"/>
  <c r="Q1377" i="3"/>
  <c r="P1377" i="3"/>
  <c r="V1376" i="3"/>
  <c r="T1376" i="3"/>
  <c r="U1376" i="3" s="1"/>
  <c r="R1376" i="3"/>
  <c r="Q1376" i="3"/>
  <c r="P1376" i="3"/>
  <c r="V1375" i="3"/>
  <c r="T1375" i="3"/>
  <c r="R1375" i="3"/>
  <c r="S1375" i="3" s="1"/>
  <c r="Q1375" i="3"/>
  <c r="P1375" i="3"/>
  <c r="V1374" i="3"/>
  <c r="T1374" i="3"/>
  <c r="R1374" i="3"/>
  <c r="S1374" i="3" s="1"/>
  <c r="Q1374" i="3"/>
  <c r="P1374" i="3"/>
  <c r="V1373" i="3"/>
  <c r="T1373" i="3"/>
  <c r="U1373" i="3" s="1"/>
  <c r="R1373" i="3"/>
  <c r="S1373" i="3" s="1"/>
  <c r="Q1373" i="3"/>
  <c r="P1373" i="3"/>
  <c r="V1372" i="3"/>
  <c r="W1372" i="3" s="1"/>
  <c r="T1372" i="3"/>
  <c r="R1372" i="3"/>
  <c r="Q1372" i="3"/>
  <c r="P1372" i="3"/>
  <c r="V1371" i="3"/>
  <c r="W1371" i="3" s="1"/>
  <c r="T1371" i="3"/>
  <c r="R1371" i="3"/>
  <c r="Q1371" i="3"/>
  <c r="P1371" i="3"/>
  <c r="V1370" i="3"/>
  <c r="T1370" i="3"/>
  <c r="R1370" i="3"/>
  <c r="Q1370" i="3"/>
  <c r="W1370" i="3" s="1"/>
  <c r="P1370" i="3"/>
  <c r="V1369" i="3"/>
  <c r="T1369" i="3"/>
  <c r="U1369" i="3" s="1"/>
  <c r="R1369" i="3"/>
  <c r="S1369" i="3" s="1"/>
  <c r="Q1369" i="3"/>
  <c r="P1369" i="3"/>
  <c r="V1368" i="3"/>
  <c r="W1368" i="3" s="1"/>
  <c r="T1368" i="3"/>
  <c r="U1368" i="3" s="1"/>
  <c r="R1368" i="3"/>
  <c r="Q1368" i="3"/>
  <c r="P1368" i="3"/>
  <c r="V1367" i="3"/>
  <c r="T1367" i="3"/>
  <c r="R1367" i="3"/>
  <c r="S1367" i="3" s="1"/>
  <c r="Q1367" i="3"/>
  <c r="P1367" i="3"/>
  <c r="V1366" i="3"/>
  <c r="T1366" i="3"/>
  <c r="R1366" i="3"/>
  <c r="S1366" i="3" s="1"/>
  <c r="Q1366" i="3"/>
  <c r="P1366" i="3"/>
  <c r="V1365" i="3"/>
  <c r="T1365" i="3"/>
  <c r="U1365" i="3" s="1"/>
  <c r="R1365" i="3"/>
  <c r="S1365" i="3" s="1"/>
  <c r="Q1365" i="3"/>
  <c r="P1365" i="3"/>
  <c r="V1364" i="3"/>
  <c r="T1364" i="3"/>
  <c r="R1364" i="3"/>
  <c r="Q1364" i="3"/>
  <c r="W1364" i="3" s="1"/>
  <c r="P1364" i="3"/>
  <c r="V1363" i="3"/>
  <c r="T1363" i="3"/>
  <c r="R1363" i="3"/>
  <c r="Q1363" i="3"/>
  <c r="W1363" i="3" s="1"/>
  <c r="P1363" i="3"/>
  <c r="V1362" i="3"/>
  <c r="T1362" i="3"/>
  <c r="R1362" i="3"/>
  <c r="Q1362" i="3"/>
  <c r="P1362" i="3"/>
  <c r="V1361" i="3"/>
  <c r="T1361" i="3"/>
  <c r="U1361" i="3" s="1"/>
  <c r="R1361" i="3"/>
  <c r="S1361" i="3" s="1"/>
  <c r="Q1361" i="3"/>
  <c r="P1361" i="3"/>
  <c r="V1360" i="3"/>
  <c r="W1360" i="3" s="1"/>
  <c r="T1360" i="3"/>
  <c r="U1360" i="3" s="1"/>
  <c r="R1360" i="3"/>
  <c r="Q1360" i="3"/>
  <c r="P1360" i="3"/>
  <c r="V1359" i="3"/>
  <c r="T1359" i="3"/>
  <c r="R1359" i="3"/>
  <c r="Q1359" i="3"/>
  <c r="P1359" i="3"/>
  <c r="V1358" i="3"/>
  <c r="T1358" i="3"/>
  <c r="R1358" i="3"/>
  <c r="S1358" i="3" s="1"/>
  <c r="Q1358" i="3"/>
  <c r="P1358" i="3"/>
  <c r="V1357" i="3"/>
  <c r="T1357" i="3"/>
  <c r="U1357" i="3" s="1"/>
  <c r="R1357" i="3"/>
  <c r="S1357" i="3" s="1"/>
  <c r="Q1357" i="3"/>
  <c r="P1357" i="3"/>
  <c r="V1356" i="3"/>
  <c r="T1356" i="3"/>
  <c r="R1356" i="3"/>
  <c r="Q1356" i="3"/>
  <c r="W1356" i="3" s="1"/>
  <c r="P1356" i="3"/>
  <c r="V1355" i="3"/>
  <c r="W1355" i="3" s="1"/>
  <c r="T1355" i="3"/>
  <c r="R1355" i="3"/>
  <c r="Q1355" i="3"/>
  <c r="P1355" i="3"/>
  <c r="V1354" i="3"/>
  <c r="T1354" i="3"/>
  <c r="R1354" i="3"/>
  <c r="Q1354" i="3"/>
  <c r="P1354" i="3"/>
  <c r="V1353" i="3"/>
  <c r="T1353" i="3"/>
  <c r="U1353" i="3" s="1"/>
  <c r="R1353" i="3"/>
  <c r="S1353" i="3" s="1"/>
  <c r="Q1353" i="3"/>
  <c r="P1353" i="3"/>
  <c r="V1352" i="3"/>
  <c r="T1352" i="3"/>
  <c r="U1352" i="3" s="1"/>
  <c r="R1352" i="3"/>
  <c r="Q1352" i="3"/>
  <c r="W1352" i="3" s="1"/>
  <c r="P1352" i="3"/>
  <c r="V1351" i="3"/>
  <c r="T1351" i="3"/>
  <c r="R1351" i="3"/>
  <c r="Q1351" i="3"/>
  <c r="P1351" i="3"/>
  <c r="V1350" i="3"/>
  <c r="T1350" i="3"/>
  <c r="R1350" i="3"/>
  <c r="S1350" i="3" s="1"/>
  <c r="Q1350" i="3"/>
  <c r="P1350" i="3"/>
  <c r="V1349" i="3"/>
  <c r="T1349" i="3"/>
  <c r="U1349" i="3" s="1"/>
  <c r="R1349" i="3"/>
  <c r="S1349" i="3" s="1"/>
  <c r="Q1349" i="3"/>
  <c r="P1349" i="3"/>
  <c r="V1348" i="3"/>
  <c r="W1348" i="3" s="1"/>
  <c r="T1348" i="3"/>
  <c r="R1348" i="3"/>
  <c r="Q1348" i="3"/>
  <c r="P1348" i="3"/>
  <c r="V1347" i="3"/>
  <c r="W1347" i="3" s="1"/>
  <c r="T1347" i="3"/>
  <c r="R1347" i="3"/>
  <c r="Q1347" i="3"/>
  <c r="P1347" i="3"/>
  <c r="V1346" i="3"/>
  <c r="T1346" i="3"/>
  <c r="R1346" i="3"/>
  <c r="Q1346" i="3"/>
  <c r="W1346" i="3" s="1"/>
  <c r="P1346" i="3"/>
  <c r="V1345" i="3"/>
  <c r="W1345" i="3" s="1"/>
  <c r="T1345" i="3"/>
  <c r="U1345" i="3" s="1"/>
  <c r="R1345" i="3"/>
  <c r="S1345" i="3" s="1"/>
  <c r="Q1345" i="3"/>
  <c r="P1345" i="3"/>
  <c r="V1344" i="3"/>
  <c r="T1344" i="3"/>
  <c r="U1344" i="3" s="1"/>
  <c r="R1344" i="3"/>
  <c r="Q1344" i="3"/>
  <c r="P1344" i="3"/>
  <c r="V1343" i="3"/>
  <c r="T1343" i="3"/>
  <c r="R1343" i="3"/>
  <c r="Q1343" i="3"/>
  <c r="P1343" i="3"/>
  <c r="V1342" i="3"/>
  <c r="T1342" i="3"/>
  <c r="U1342" i="3" s="1"/>
  <c r="R1342" i="3"/>
  <c r="S1342" i="3" s="1"/>
  <c r="Q1342" i="3"/>
  <c r="P1342" i="3"/>
  <c r="V1341" i="3"/>
  <c r="T1341" i="3"/>
  <c r="U1341" i="3" s="1"/>
  <c r="R1341" i="3"/>
  <c r="S1341" i="3" s="1"/>
  <c r="Q1341" i="3"/>
  <c r="P1341" i="3"/>
  <c r="V1340" i="3"/>
  <c r="W1340" i="3" s="1"/>
  <c r="T1340" i="3"/>
  <c r="R1340" i="3"/>
  <c r="Q1340" i="3"/>
  <c r="P1340" i="3"/>
  <c r="V1339" i="3"/>
  <c r="W1339" i="3" s="1"/>
  <c r="T1339" i="3"/>
  <c r="R1339" i="3"/>
  <c r="Q1339" i="3"/>
  <c r="P1339" i="3"/>
  <c r="V1338" i="3"/>
  <c r="T1338" i="3"/>
  <c r="R1338" i="3"/>
  <c r="Q1338" i="3"/>
  <c r="P1338" i="3"/>
  <c r="V1337" i="3"/>
  <c r="T1337" i="3"/>
  <c r="U1337" i="3" s="1"/>
  <c r="R1337" i="3"/>
  <c r="S1337" i="3" s="1"/>
  <c r="Q1337" i="3"/>
  <c r="P1337" i="3"/>
  <c r="V1336" i="3"/>
  <c r="T1336" i="3"/>
  <c r="U1336" i="3" s="1"/>
  <c r="R1336" i="3"/>
  <c r="Q1336" i="3"/>
  <c r="P1336" i="3"/>
  <c r="V1335" i="3"/>
  <c r="T1335" i="3"/>
  <c r="R1335" i="3"/>
  <c r="Q1335" i="3"/>
  <c r="P1335" i="3"/>
  <c r="V1334" i="3"/>
  <c r="T1334" i="3"/>
  <c r="U1334" i="3" s="1"/>
  <c r="R1334" i="3"/>
  <c r="S1334" i="3" s="1"/>
  <c r="Q1334" i="3"/>
  <c r="P1334" i="3"/>
  <c r="V1333" i="3"/>
  <c r="T1333" i="3"/>
  <c r="U1333" i="3" s="1"/>
  <c r="R1333" i="3"/>
  <c r="S1333" i="3" s="1"/>
  <c r="Q1333" i="3"/>
  <c r="P1333" i="3"/>
  <c r="V1332" i="3"/>
  <c r="W1332" i="3" s="1"/>
  <c r="T1332" i="3"/>
  <c r="U1332" i="3" s="1"/>
  <c r="R1332" i="3"/>
  <c r="Q1332" i="3"/>
  <c r="P1332" i="3"/>
  <c r="V1331" i="3"/>
  <c r="W1331" i="3" s="1"/>
  <c r="T1331" i="3"/>
  <c r="R1331" i="3"/>
  <c r="Q1331" i="3"/>
  <c r="P1331" i="3"/>
  <c r="V1330" i="3"/>
  <c r="T1330" i="3"/>
  <c r="R1330" i="3"/>
  <c r="Q1330" i="3"/>
  <c r="P1330" i="3"/>
  <c r="V1329" i="3"/>
  <c r="W1329" i="3" s="1"/>
  <c r="T1329" i="3"/>
  <c r="U1329" i="3" s="1"/>
  <c r="R1329" i="3"/>
  <c r="S1329" i="3" s="1"/>
  <c r="Q1329" i="3"/>
  <c r="P1329" i="3"/>
  <c r="V1328" i="3"/>
  <c r="T1328" i="3"/>
  <c r="U1328" i="3" s="1"/>
  <c r="R1328" i="3"/>
  <c r="Q1328" i="3"/>
  <c r="P1328" i="3"/>
  <c r="V1327" i="3"/>
  <c r="T1327" i="3"/>
  <c r="R1327" i="3"/>
  <c r="Q1327" i="3"/>
  <c r="P1327" i="3"/>
  <c r="V1326" i="3"/>
  <c r="T1326" i="3"/>
  <c r="U1326" i="3" s="1"/>
  <c r="R1326" i="3"/>
  <c r="S1326" i="3" s="1"/>
  <c r="Q1326" i="3"/>
  <c r="P1326" i="3"/>
  <c r="V1325" i="3"/>
  <c r="T1325" i="3"/>
  <c r="U1325" i="3" s="1"/>
  <c r="R1325" i="3"/>
  <c r="S1325" i="3" s="1"/>
  <c r="Q1325" i="3"/>
  <c r="P1325" i="3"/>
  <c r="V1324" i="3"/>
  <c r="W1324" i="3" s="1"/>
  <c r="T1324" i="3"/>
  <c r="R1324" i="3"/>
  <c r="Q1324" i="3"/>
  <c r="P1324" i="3"/>
  <c r="V1323" i="3"/>
  <c r="W1323" i="3" s="1"/>
  <c r="T1323" i="3"/>
  <c r="R1323" i="3"/>
  <c r="Q1323" i="3"/>
  <c r="P1323" i="3"/>
  <c r="V1322" i="3"/>
  <c r="T1322" i="3"/>
  <c r="R1322" i="3"/>
  <c r="Q1322" i="3"/>
  <c r="P1322" i="3"/>
  <c r="V1321" i="3"/>
  <c r="T1321" i="3"/>
  <c r="U1321" i="3" s="1"/>
  <c r="R1321" i="3"/>
  <c r="S1321" i="3" s="1"/>
  <c r="Q1321" i="3"/>
  <c r="P1321" i="3"/>
  <c r="V1320" i="3"/>
  <c r="T1320" i="3"/>
  <c r="U1320" i="3" s="1"/>
  <c r="R1320" i="3"/>
  <c r="Q1320" i="3"/>
  <c r="P1320" i="3"/>
  <c r="V1319" i="3"/>
  <c r="T1319" i="3"/>
  <c r="R1319" i="3"/>
  <c r="Q1319" i="3"/>
  <c r="P1319" i="3"/>
  <c r="V1318" i="3"/>
  <c r="T1318" i="3"/>
  <c r="U1318" i="3" s="1"/>
  <c r="R1318" i="3"/>
  <c r="S1318" i="3" s="1"/>
  <c r="Q1318" i="3"/>
  <c r="P1318" i="3"/>
  <c r="V1317" i="3"/>
  <c r="T1317" i="3"/>
  <c r="U1317" i="3" s="1"/>
  <c r="R1317" i="3"/>
  <c r="S1317" i="3" s="1"/>
  <c r="Q1317" i="3"/>
  <c r="P1317" i="3"/>
  <c r="V1316" i="3"/>
  <c r="T1316" i="3"/>
  <c r="U1316" i="3" s="1"/>
  <c r="R1316" i="3"/>
  <c r="Q1316" i="3"/>
  <c r="W1316" i="3" s="1"/>
  <c r="P1316" i="3"/>
  <c r="V1315" i="3"/>
  <c r="W1315" i="3" s="1"/>
  <c r="T1315" i="3"/>
  <c r="R1315" i="3"/>
  <c r="Q1315" i="3"/>
  <c r="P1315" i="3"/>
  <c r="V1314" i="3"/>
  <c r="T1314" i="3"/>
  <c r="R1314" i="3"/>
  <c r="Q1314" i="3"/>
  <c r="P1314" i="3"/>
  <c r="V1313" i="3"/>
  <c r="W1313" i="3" s="1"/>
  <c r="T1313" i="3"/>
  <c r="U1313" i="3" s="1"/>
  <c r="R1313" i="3"/>
  <c r="S1313" i="3" s="1"/>
  <c r="Q1313" i="3"/>
  <c r="P1313" i="3"/>
  <c r="V1312" i="3"/>
  <c r="T1312" i="3"/>
  <c r="U1312" i="3" s="1"/>
  <c r="R1312" i="3"/>
  <c r="Q1312" i="3"/>
  <c r="P1312" i="3"/>
  <c r="V1311" i="3"/>
  <c r="T1311" i="3"/>
  <c r="R1311" i="3"/>
  <c r="Q1311" i="3"/>
  <c r="P1311" i="3"/>
  <c r="V1310" i="3"/>
  <c r="T1310" i="3"/>
  <c r="U1310" i="3" s="1"/>
  <c r="R1310" i="3"/>
  <c r="S1310" i="3" s="1"/>
  <c r="Q1310" i="3"/>
  <c r="P1310" i="3"/>
  <c r="V1309" i="3"/>
  <c r="T1309" i="3"/>
  <c r="U1309" i="3" s="1"/>
  <c r="R1309" i="3"/>
  <c r="S1309" i="3" s="1"/>
  <c r="Q1309" i="3"/>
  <c r="P1309" i="3"/>
  <c r="V1308" i="3"/>
  <c r="T1308" i="3"/>
  <c r="U1308" i="3" s="1"/>
  <c r="R1308" i="3"/>
  <c r="Q1308" i="3"/>
  <c r="W1308" i="3" s="1"/>
  <c r="P1308" i="3"/>
  <c r="V1307" i="3"/>
  <c r="T1307" i="3"/>
  <c r="R1307" i="3"/>
  <c r="Q1307" i="3"/>
  <c r="W1307" i="3" s="1"/>
  <c r="P1307" i="3"/>
  <c r="V1306" i="3"/>
  <c r="T1306" i="3"/>
  <c r="R1306" i="3"/>
  <c r="Q1306" i="3"/>
  <c r="P1306" i="3"/>
  <c r="V1305" i="3"/>
  <c r="W1305" i="3" s="1"/>
  <c r="T1305" i="3"/>
  <c r="U1305" i="3" s="1"/>
  <c r="R1305" i="3"/>
  <c r="S1305" i="3" s="1"/>
  <c r="Q1305" i="3"/>
  <c r="P1305" i="3"/>
  <c r="V1304" i="3"/>
  <c r="T1304" i="3"/>
  <c r="U1304" i="3" s="1"/>
  <c r="R1304" i="3"/>
  <c r="Q1304" i="3"/>
  <c r="W1304" i="3" s="1"/>
  <c r="P1304" i="3"/>
  <c r="V1303" i="3"/>
  <c r="T1303" i="3"/>
  <c r="R1303" i="3"/>
  <c r="Q1303" i="3"/>
  <c r="P1303" i="3"/>
  <c r="V1302" i="3"/>
  <c r="T1302" i="3"/>
  <c r="R1302" i="3"/>
  <c r="S1302" i="3" s="1"/>
  <c r="Q1302" i="3"/>
  <c r="P1302" i="3"/>
  <c r="V1301" i="3"/>
  <c r="T1301" i="3"/>
  <c r="U1301" i="3" s="1"/>
  <c r="R1301" i="3"/>
  <c r="S1301" i="3" s="1"/>
  <c r="Q1301" i="3"/>
  <c r="P1301" i="3"/>
  <c r="V1300" i="3"/>
  <c r="W1300" i="3" s="1"/>
  <c r="T1300" i="3"/>
  <c r="U1300" i="3" s="1"/>
  <c r="R1300" i="3"/>
  <c r="Q1300" i="3"/>
  <c r="P1300" i="3"/>
  <c r="V1299" i="3"/>
  <c r="W1299" i="3" s="1"/>
  <c r="T1299" i="3"/>
  <c r="R1299" i="3"/>
  <c r="Q1299" i="3"/>
  <c r="P1299" i="3"/>
  <c r="V1298" i="3"/>
  <c r="T1298" i="3"/>
  <c r="R1298" i="3"/>
  <c r="Q1298" i="3"/>
  <c r="P1298" i="3"/>
  <c r="V1297" i="3"/>
  <c r="W1297" i="3" s="1"/>
  <c r="T1297" i="3"/>
  <c r="U1297" i="3" s="1"/>
  <c r="R1297" i="3"/>
  <c r="S1297" i="3" s="1"/>
  <c r="Q1297" i="3"/>
  <c r="P1297" i="3"/>
  <c r="V1296" i="3"/>
  <c r="T1296" i="3"/>
  <c r="U1296" i="3" s="1"/>
  <c r="R1296" i="3"/>
  <c r="Q1296" i="3"/>
  <c r="P1296" i="3"/>
  <c r="V1295" i="3"/>
  <c r="T1295" i="3"/>
  <c r="R1295" i="3"/>
  <c r="Q1295" i="3"/>
  <c r="P1295" i="3"/>
  <c r="V1294" i="3"/>
  <c r="T1294" i="3"/>
  <c r="R1294" i="3"/>
  <c r="S1294" i="3" s="1"/>
  <c r="Q1294" i="3"/>
  <c r="P1294" i="3"/>
  <c r="V1293" i="3"/>
  <c r="T1293" i="3"/>
  <c r="U1293" i="3" s="1"/>
  <c r="R1293" i="3"/>
  <c r="S1293" i="3" s="1"/>
  <c r="Q1293" i="3"/>
  <c r="P1293" i="3"/>
  <c r="V1292" i="3"/>
  <c r="W1292" i="3" s="1"/>
  <c r="T1292" i="3"/>
  <c r="U1292" i="3" s="1"/>
  <c r="R1292" i="3"/>
  <c r="Q1292" i="3"/>
  <c r="P1292" i="3"/>
  <c r="V1291" i="3"/>
  <c r="T1291" i="3"/>
  <c r="R1291" i="3"/>
  <c r="Q1291" i="3"/>
  <c r="W1291" i="3" s="1"/>
  <c r="P1291" i="3"/>
  <c r="V1290" i="3"/>
  <c r="T1290" i="3"/>
  <c r="R1290" i="3"/>
  <c r="Q1290" i="3"/>
  <c r="W1290" i="3" s="1"/>
  <c r="P1290" i="3"/>
  <c r="V1289" i="3"/>
  <c r="W1289" i="3" s="1"/>
  <c r="T1289" i="3"/>
  <c r="U1289" i="3" s="1"/>
  <c r="R1289" i="3"/>
  <c r="S1289" i="3" s="1"/>
  <c r="Q1289" i="3"/>
  <c r="P1289" i="3"/>
  <c r="V1288" i="3"/>
  <c r="T1288" i="3"/>
  <c r="U1288" i="3" s="1"/>
  <c r="R1288" i="3"/>
  <c r="Q1288" i="3"/>
  <c r="P1288" i="3"/>
  <c r="V1287" i="3"/>
  <c r="T1287" i="3"/>
  <c r="R1287" i="3"/>
  <c r="Q1287" i="3"/>
  <c r="P1287" i="3"/>
  <c r="V1286" i="3"/>
  <c r="T1286" i="3"/>
  <c r="R1286" i="3"/>
  <c r="S1286" i="3" s="1"/>
  <c r="Q1286" i="3"/>
  <c r="P1286" i="3"/>
  <c r="V1285" i="3"/>
  <c r="T1285" i="3"/>
  <c r="U1285" i="3" s="1"/>
  <c r="R1285" i="3"/>
  <c r="S1285" i="3" s="1"/>
  <c r="Q1285" i="3"/>
  <c r="P1285" i="3"/>
  <c r="V1284" i="3"/>
  <c r="W1284" i="3" s="1"/>
  <c r="T1284" i="3"/>
  <c r="U1284" i="3" s="1"/>
  <c r="R1284" i="3"/>
  <c r="Q1284" i="3"/>
  <c r="P1284" i="3"/>
  <c r="V1283" i="3"/>
  <c r="W1283" i="3" s="1"/>
  <c r="T1283" i="3"/>
  <c r="R1283" i="3"/>
  <c r="Q1283" i="3"/>
  <c r="P1283" i="3"/>
  <c r="V1282" i="3"/>
  <c r="T1282" i="3"/>
  <c r="R1282" i="3"/>
  <c r="Q1282" i="3"/>
  <c r="P1282" i="3"/>
  <c r="V1281" i="3"/>
  <c r="T1281" i="3"/>
  <c r="U1281" i="3" s="1"/>
  <c r="R1281" i="3"/>
  <c r="S1281" i="3" s="1"/>
  <c r="Q1281" i="3"/>
  <c r="P1281" i="3"/>
  <c r="V1280" i="3"/>
  <c r="T1280" i="3"/>
  <c r="U1280" i="3" s="1"/>
  <c r="R1280" i="3"/>
  <c r="Q1280" i="3"/>
  <c r="W1280" i="3" s="1"/>
  <c r="P1280" i="3"/>
  <c r="V1279" i="3"/>
  <c r="T1279" i="3"/>
  <c r="R1279" i="3"/>
  <c r="Q1279" i="3"/>
  <c r="P1279" i="3"/>
  <c r="V1278" i="3"/>
  <c r="T1278" i="3"/>
  <c r="R1278" i="3"/>
  <c r="S1278" i="3" s="1"/>
  <c r="Q1278" i="3"/>
  <c r="P1278" i="3"/>
  <c r="V1277" i="3"/>
  <c r="T1277" i="3"/>
  <c r="U1277" i="3" s="1"/>
  <c r="R1277" i="3"/>
  <c r="S1277" i="3" s="1"/>
  <c r="Q1277" i="3"/>
  <c r="P1277" i="3"/>
  <c r="V1276" i="3"/>
  <c r="W1276" i="3" s="1"/>
  <c r="T1276" i="3"/>
  <c r="U1276" i="3" s="1"/>
  <c r="R1276" i="3"/>
  <c r="Q1276" i="3"/>
  <c r="P1276" i="3"/>
  <c r="V1275" i="3"/>
  <c r="W1275" i="3" s="1"/>
  <c r="T1275" i="3"/>
  <c r="R1275" i="3"/>
  <c r="Q1275" i="3"/>
  <c r="P1275" i="3"/>
  <c r="V1274" i="3"/>
  <c r="T1274" i="3"/>
  <c r="R1274" i="3"/>
  <c r="Q1274" i="3"/>
  <c r="W1274" i="3" s="1"/>
  <c r="P1274" i="3"/>
  <c r="V1273" i="3"/>
  <c r="T1273" i="3"/>
  <c r="U1273" i="3" s="1"/>
  <c r="R1273" i="3"/>
  <c r="S1273" i="3" s="1"/>
  <c r="Q1273" i="3"/>
  <c r="P1273" i="3"/>
  <c r="V1272" i="3"/>
  <c r="T1272" i="3"/>
  <c r="U1272" i="3" s="1"/>
  <c r="R1272" i="3"/>
  <c r="Q1272" i="3"/>
  <c r="P1272" i="3"/>
  <c r="V1271" i="3"/>
  <c r="T1271" i="3"/>
  <c r="R1271" i="3"/>
  <c r="Q1271" i="3"/>
  <c r="P1271" i="3"/>
  <c r="V1270" i="3"/>
  <c r="T1270" i="3"/>
  <c r="R1270" i="3"/>
  <c r="S1270" i="3" s="1"/>
  <c r="Q1270" i="3"/>
  <c r="P1270" i="3"/>
  <c r="V1269" i="3"/>
  <c r="T1269" i="3"/>
  <c r="U1269" i="3" s="1"/>
  <c r="R1269" i="3"/>
  <c r="S1269" i="3" s="1"/>
  <c r="Q1269" i="3"/>
  <c r="P1269" i="3"/>
  <c r="V1268" i="3"/>
  <c r="W1268" i="3" s="1"/>
  <c r="T1268" i="3"/>
  <c r="U1268" i="3" s="1"/>
  <c r="R1268" i="3"/>
  <c r="Q1268" i="3"/>
  <c r="P1268" i="3"/>
  <c r="V1267" i="3"/>
  <c r="W1267" i="3" s="1"/>
  <c r="T1267" i="3"/>
  <c r="R1267" i="3"/>
  <c r="Q1267" i="3"/>
  <c r="P1267" i="3"/>
  <c r="V1266" i="3"/>
  <c r="T1266" i="3"/>
  <c r="R1266" i="3"/>
  <c r="Q1266" i="3"/>
  <c r="W1266" i="3" s="1"/>
  <c r="P1266" i="3"/>
  <c r="V1265" i="3"/>
  <c r="T1265" i="3"/>
  <c r="U1265" i="3" s="1"/>
  <c r="R1265" i="3"/>
  <c r="S1265" i="3" s="1"/>
  <c r="Q1265" i="3"/>
  <c r="P1265" i="3"/>
  <c r="V1264" i="3"/>
  <c r="T1264" i="3"/>
  <c r="U1264" i="3" s="1"/>
  <c r="R1264" i="3"/>
  <c r="Q1264" i="3"/>
  <c r="W1264" i="3" s="1"/>
  <c r="P1264" i="3"/>
  <c r="V1263" i="3"/>
  <c r="T1263" i="3"/>
  <c r="R1263" i="3"/>
  <c r="Q1263" i="3"/>
  <c r="W1263" i="3" s="1"/>
  <c r="P1263" i="3"/>
  <c r="V1262" i="3"/>
  <c r="T1262" i="3"/>
  <c r="R1262" i="3"/>
  <c r="S1262" i="3" s="1"/>
  <c r="Q1262" i="3"/>
  <c r="P1262" i="3"/>
  <c r="V1261" i="3"/>
  <c r="T1261" i="3"/>
  <c r="U1261" i="3" s="1"/>
  <c r="R1261" i="3"/>
  <c r="S1261" i="3" s="1"/>
  <c r="Q1261" i="3"/>
  <c r="P1261" i="3"/>
  <c r="V1260" i="3"/>
  <c r="W1260" i="3" s="1"/>
  <c r="T1260" i="3"/>
  <c r="U1260" i="3" s="1"/>
  <c r="R1260" i="3"/>
  <c r="Q1260" i="3"/>
  <c r="P1260" i="3"/>
  <c r="V1259" i="3"/>
  <c r="W1259" i="3" s="1"/>
  <c r="T1259" i="3"/>
  <c r="R1259" i="3"/>
  <c r="Q1259" i="3"/>
  <c r="P1259" i="3"/>
  <c r="V1258" i="3"/>
  <c r="T1258" i="3"/>
  <c r="R1258" i="3"/>
  <c r="Q1258" i="3"/>
  <c r="P1258" i="3"/>
  <c r="V1257" i="3"/>
  <c r="T1257" i="3"/>
  <c r="U1257" i="3" s="1"/>
  <c r="R1257" i="3"/>
  <c r="S1257" i="3" s="1"/>
  <c r="Q1257" i="3"/>
  <c r="P1257" i="3"/>
  <c r="V1256" i="3"/>
  <c r="T1256" i="3"/>
  <c r="U1256" i="3" s="1"/>
  <c r="R1256" i="3"/>
  <c r="Q1256" i="3"/>
  <c r="P1256" i="3"/>
  <c r="V1255" i="3"/>
  <c r="T1255" i="3"/>
  <c r="R1255" i="3"/>
  <c r="Q1255" i="3"/>
  <c r="P1255" i="3"/>
  <c r="V1254" i="3"/>
  <c r="T1254" i="3"/>
  <c r="R1254" i="3"/>
  <c r="S1254" i="3" s="1"/>
  <c r="Q1254" i="3"/>
  <c r="P1254" i="3"/>
  <c r="V1253" i="3"/>
  <c r="T1253" i="3"/>
  <c r="U1253" i="3" s="1"/>
  <c r="R1253" i="3"/>
  <c r="S1253" i="3" s="1"/>
  <c r="Q1253" i="3"/>
  <c r="P1253" i="3"/>
  <c r="V1252" i="3"/>
  <c r="W1252" i="3" s="1"/>
  <c r="T1252" i="3"/>
  <c r="U1252" i="3" s="1"/>
  <c r="R1252" i="3"/>
  <c r="Q1252" i="3"/>
  <c r="P1252" i="3"/>
  <c r="V1251" i="3"/>
  <c r="W1251" i="3" s="1"/>
  <c r="T1251" i="3"/>
  <c r="R1251" i="3"/>
  <c r="Q1251" i="3"/>
  <c r="P1251" i="3"/>
  <c r="V1250" i="3"/>
  <c r="T1250" i="3"/>
  <c r="R1250" i="3"/>
  <c r="Q1250" i="3"/>
  <c r="W1250" i="3" s="1"/>
  <c r="P1250" i="3"/>
  <c r="V1249" i="3"/>
  <c r="T1249" i="3"/>
  <c r="U1249" i="3" s="1"/>
  <c r="R1249" i="3"/>
  <c r="S1249" i="3" s="1"/>
  <c r="Q1249" i="3"/>
  <c r="P1249" i="3"/>
  <c r="V1248" i="3"/>
  <c r="T1248" i="3"/>
  <c r="U1248" i="3" s="1"/>
  <c r="R1248" i="3"/>
  <c r="Q1248" i="3"/>
  <c r="P1248" i="3"/>
  <c r="V1247" i="3"/>
  <c r="T1247" i="3"/>
  <c r="R1247" i="3"/>
  <c r="Q1247" i="3"/>
  <c r="P1247" i="3"/>
  <c r="V1246" i="3"/>
  <c r="T1246" i="3"/>
  <c r="R1246" i="3"/>
  <c r="S1246" i="3" s="1"/>
  <c r="Q1246" i="3"/>
  <c r="P1246" i="3"/>
  <c r="V1245" i="3"/>
  <c r="T1245" i="3"/>
  <c r="U1245" i="3" s="1"/>
  <c r="R1245" i="3"/>
  <c r="S1245" i="3" s="1"/>
  <c r="Q1245" i="3"/>
  <c r="P1245" i="3"/>
  <c r="V1244" i="3"/>
  <c r="W1244" i="3" s="1"/>
  <c r="T1244" i="3"/>
  <c r="U1244" i="3" s="1"/>
  <c r="R1244" i="3"/>
  <c r="Q1244" i="3"/>
  <c r="P1244" i="3"/>
  <c r="V1243" i="3"/>
  <c r="T1243" i="3"/>
  <c r="R1243" i="3"/>
  <c r="Q1243" i="3"/>
  <c r="W1243" i="3" s="1"/>
  <c r="P1243" i="3"/>
  <c r="V1242" i="3"/>
  <c r="T1242" i="3"/>
  <c r="R1242" i="3"/>
  <c r="Q1242" i="3"/>
  <c r="W1242" i="3" s="1"/>
  <c r="P1242" i="3"/>
  <c r="V1241" i="3"/>
  <c r="T1241" i="3"/>
  <c r="U1241" i="3" s="1"/>
  <c r="R1241" i="3"/>
  <c r="S1241" i="3" s="1"/>
  <c r="Q1241" i="3"/>
  <c r="P1241" i="3"/>
  <c r="V1240" i="3"/>
  <c r="T1240" i="3"/>
  <c r="U1240" i="3" s="1"/>
  <c r="R1240" i="3"/>
  <c r="Q1240" i="3"/>
  <c r="W1240" i="3" s="1"/>
  <c r="P1240" i="3"/>
  <c r="V1239" i="3"/>
  <c r="T1239" i="3"/>
  <c r="R1239" i="3"/>
  <c r="Q1239" i="3"/>
  <c r="P1239" i="3"/>
  <c r="V1238" i="3"/>
  <c r="T1238" i="3"/>
  <c r="R1238" i="3"/>
  <c r="S1238" i="3" s="1"/>
  <c r="Q1238" i="3"/>
  <c r="P1238" i="3"/>
  <c r="V1237" i="3"/>
  <c r="T1237" i="3"/>
  <c r="U1237" i="3" s="1"/>
  <c r="R1237" i="3"/>
  <c r="S1237" i="3" s="1"/>
  <c r="Q1237" i="3"/>
  <c r="P1237" i="3"/>
  <c r="V1236" i="3"/>
  <c r="W1236" i="3" s="1"/>
  <c r="T1236" i="3"/>
  <c r="U1236" i="3" s="1"/>
  <c r="R1236" i="3"/>
  <c r="Q1236" i="3"/>
  <c r="P1236" i="3"/>
  <c r="V1235" i="3"/>
  <c r="T1235" i="3"/>
  <c r="R1235" i="3"/>
  <c r="Q1235" i="3"/>
  <c r="P1235" i="3"/>
  <c r="V1234" i="3"/>
  <c r="T1234" i="3"/>
  <c r="R1234" i="3"/>
  <c r="Q1234" i="3"/>
  <c r="P1234" i="3"/>
  <c r="V1233" i="3"/>
  <c r="T1233" i="3"/>
  <c r="U1233" i="3" s="1"/>
  <c r="R1233" i="3"/>
  <c r="S1233" i="3" s="1"/>
  <c r="Q1233" i="3"/>
  <c r="P1233" i="3"/>
  <c r="V1232" i="3"/>
  <c r="T1232" i="3"/>
  <c r="U1232" i="3" s="1"/>
  <c r="R1232" i="3"/>
  <c r="Q1232" i="3"/>
  <c r="P1232" i="3"/>
  <c r="V1231" i="3"/>
  <c r="T1231" i="3"/>
  <c r="R1231" i="3"/>
  <c r="Q1231" i="3"/>
  <c r="P1231" i="3"/>
  <c r="V1230" i="3"/>
  <c r="T1230" i="3"/>
  <c r="R1230" i="3"/>
  <c r="S1230" i="3" s="1"/>
  <c r="Q1230" i="3"/>
  <c r="P1230" i="3"/>
  <c r="V1229" i="3"/>
  <c r="T1229" i="3"/>
  <c r="U1229" i="3" s="1"/>
  <c r="R1229" i="3"/>
  <c r="S1229" i="3" s="1"/>
  <c r="Q1229" i="3"/>
  <c r="P1229" i="3"/>
  <c r="V1228" i="3"/>
  <c r="T1228" i="3"/>
  <c r="U1228" i="3" s="1"/>
  <c r="R1228" i="3"/>
  <c r="Q1228" i="3"/>
  <c r="W1228" i="3" s="1"/>
  <c r="P1228" i="3"/>
  <c r="V1227" i="3"/>
  <c r="T1227" i="3"/>
  <c r="R1227" i="3"/>
  <c r="Q1227" i="3"/>
  <c r="P1227" i="3"/>
  <c r="V1226" i="3"/>
  <c r="T1226" i="3"/>
  <c r="R1226" i="3"/>
  <c r="Q1226" i="3"/>
  <c r="P1226" i="3"/>
  <c r="V1225" i="3"/>
  <c r="T1225" i="3"/>
  <c r="U1225" i="3" s="1"/>
  <c r="R1225" i="3"/>
  <c r="S1225" i="3" s="1"/>
  <c r="Q1225" i="3"/>
  <c r="P1225" i="3"/>
  <c r="V1224" i="3"/>
  <c r="T1224" i="3"/>
  <c r="U1224" i="3" s="1"/>
  <c r="R1224" i="3"/>
  <c r="Q1224" i="3"/>
  <c r="P1224" i="3"/>
  <c r="V1223" i="3"/>
  <c r="T1223" i="3"/>
  <c r="R1223" i="3"/>
  <c r="Q1223" i="3"/>
  <c r="P1223" i="3"/>
  <c r="V1222" i="3"/>
  <c r="T1222" i="3"/>
  <c r="R1222" i="3"/>
  <c r="S1222" i="3" s="1"/>
  <c r="Q1222" i="3"/>
  <c r="P1222" i="3"/>
  <c r="V1221" i="3"/>
  <c r="T1221" i="3"/>
  <c r="U1221" i="3" s="1"/>
  <c r="R1221" i="3"/>
  <c r="S1221" i="3" s="1"/>
  <c r="Q1221" i="3"/>
  <c r="P1221" i="3"/>
  <c r="V1220" i="3"/>
  <c r="W1220" i="3" s="1"/>
  <c r="T1220" i="3"/>
  <c r="U1220" i="3" s="1"/>
  <c r="R1220" i="3"/>
  <c r="Q1220" i="3"/>
  <c r="P1220" i="3"/>
  <c r="V1219" i="3"/>
  <c r="T1219" i="3"/>
  <c r="R1219" i="3"/>
  <c r="Q1219" i="3"/>
  <c r="P1219" i="3"/>
  <c r="V1218" i="3"/>
  <c r="T1218" i="3"/>
  <c r="R1218" i="3"/>
  <c r="Q1218" i="3"/>
  <c r="P1218" i="3"/>
  <c r="V1217" i="3"/>
  <c r="T1217" i="3"/>
  <c r="U1217" i="3" s="1"/>
  <c r="R1217" i="3"/>
  <c r="S1217" i="3" s="1"/>
  <c r="Q1217" i="3"/>
  <c r="P1217" i="3"/>
  <c r="V1216" i="3"/>
  <c r="T1216" i="3"/>
  <c r="U1216" i="3" s="1"/>
  <c r="R1216" i="3"/>
  <c r="Q1216" i="3"/>
  <c r="P1216" i="3"/>
  <c r="V1215" i="3"/>
  <c r="T1215" i="3"/>
  <c r="R1215" i="3"/>
  <c r="Q1215" i="3"/>
  <c r="P1215" i="3"/>
  <c r="V1214" i="3"/>
  <c r="T1214" i="3"/>
  <c r="R1214" i="3"/>
  <c r="S1214" i="3" s="1"/>
  <c r="Q1214" i="3"/>
  <c r="P1214" i="3"/>
  <c r="V1213" i="3"/>
  <c r="T1213" i="3"/>
  <c r="U1213" i="3" s="1"/>
  <c r="R1213" i="3"/>
  <c r="S1213" i="3" s="1"/>
  <c r="Q1213" i="3"/>
  <c r="P1213" i="3"/>
  <c r="V1212" i="3"/>
  <c r="W1212" i="3" s="1"/>
  <c r="T1212" i="3"/>
  <c r="U1212" i="3" s="1"/>
  <c r="R1212" i="3"/>
  <c r="Q1212" i="3"/>
  <c r="P1212" i="3"/>
  <c r="V1211" i="3"/>
  <c r="T1211" i="3"/>
  <c r="R1211" i="3"/>
  <c r="Q1211" i="3"/>
  <c r="P1211" i="3"/>
  <c r="V1210" i="3"/>
  <c r="T1210" i="3"/>
  <c r="R1210" i="3"/>
  <c r="Q1210" i="3"/>
  <c r="P1210" i="3"/>
  <c r="V1209" i="3"/>
  <c r="T1209" i="3"/>
  <c r="U1209" i="3" s="1"/>
  <c r="R1209" i="3"/>
  <c r="S1209" i="3" s="1"/>
  <c r="Q1209" i="3"/>
  <c r="P1209" i="3"/>
  <c r="V1208" i="3"/>
  <c r="T1208" i="3"/>
  <c r="U1208" i="3" s="1"/>
  <c r="R1208" i="3"/>
  <c r="Q1208" i="3"/>
  <c r="W1208" i="3" s="1"/>
  <c r="P1208" i="3"/>
  <c r="V1207" i="3"/>
  <c r="T1207" i="3"/>
  <c r="R1207" i="3"/>
  <c r="Q1207" i="3"/>
  <c r="P1207" i="3"/>
  <c r="V1206" i="3"/>
  <c r="T1206" i="3"/>
  <c r="R1206" i="3"/>
  <c r="S1206" i="3" s="1"/>
  <c r="Q1206" i="3"/>
  <c r="P1206" i="3"/>
  <c r="V1205" i="3"/>
  <c r="T1205" i="3"/>
  <c r="U1205" i="3" s="1"/>
  <c r="R1205" i="3"/>
  <c r="S1205" i="3" s="1"/>
  <c r="Q1205" i="3"/>
  <c r="P1205" i="3"/>
  <c r="V1204" i="3"/>
  <c r="W1204" i="3" s="1"/>
  <c r="T1204" i="3"/>
  <c r="U1204" i="3" s="1"/>
  <c r="R1204" i="3"/>
  <c r="Q1204" i="3"/>
  <c r="P1204" i="3"/>
  <c r="V1203" i="3"/>
  <c r="T1203" i="3"/>
  <c r="R1203" i="3"/>
  <c r="Q1203" i="3"/>
  <c r="P1203" i="3"/>
  <c r="V1202" i="3"/>
  <c r="T1202" i="3"/>
  <c r="R1202" i="3"/>
  <c r="Q1202" i="3"/>
  <c r="P1202" i="3"/>
  <c r="V1201" i="3"/>
  <c r="T1201" i="3"/>
  <c r="U1201" i="3" s="1"/>
  <c r="R1201" i="3"/>
  <c r="S1201" i="3" s="1"/>
  <c r="Q1201" i="3"/>
  <c r="P1201" i="3"/>
  <c r="V1200" i="3"/>
  <c r="T1200" i="3"/>
  <c r="R1200" i="3"/>
  <c r="Q1200" i="3"/>
  <c r="P1200" i="3"/>
  <c r="V1199" i="3"/>
  <c r="T1199" i="3"/>
  <c r="R1199" i="3"/>
  <c r="Q1199" i="3"/>
  <c r="P1199" i="3"/>
  <c r="V1198" i="3"/>
  <c r="T1198" i="3"/>
  <c r="R1198" i="3"/>
  <c r="S1198" i="3" s="1"/>
  <c r="Q1198" i="3"/>
  <c r="P1198" i="3"/>
  <c r="V1197" i="3"/>
  <c r="T1197" i="3"/>
  <c r="U1197" i="3" s="1"/>
  <c r="R1197" i="3"/>
  <c r="S1197" i="3" s="1"/>
  <c r="Q1197" i="3"/>
  <c r="P1197" i="3"/>
  <c r="V1196" i="3"/>
  <c r="T1196" i="3"/>
  <c r="U1196" i="3" s="1"/>
  <c r="R1196" i="3"/>
  <c r="Q1196" i="3"/>
  <c r="W1196" i="3" s="1"/>
  <c r="P1196" i="3"/>
  <c r="V1195" i="3"/>
  <c r="T1195" i="3"/>
  <c r="R1195" i="3"/>
  <c r="Q1195" i="3"/>
  <c r="P1195" i="3"/>
  <c r="V1194" i="3"/>
  <c r="T1194" i="3"/>
  <c r="R1194" i="3"/>
  <c r="Q1194" i="3"/>
  <c r="P1194" i="3"/>
  <c r="V1193" i="3"/>
  <c r="T1193" i="3"/>
  <c r="U1193" i="3" s="1"/>
  <c r="R1193" i="3"/>
  <c r="S1193" i="3" s="1"/>
  <c r="Q1193" i="3"/>
  <c r="P1193" i="3"/>
  <c r="V1192" i="3"/>
  <c r="T1192" i="3"/>
  <c r="R1192" i="3"/>
  <c r="Q1192" i="3"/>
  <c r="P1192" i="3"/>
  <c r="V1191" i="3"/>
  <c r="T1191" i="3"/>
  <c r="R1191" i="3"/>
  <c r="Q1191" i="3"/>
  <c r="P1191" i="3"/>
  <c r="V1190" i="3"/>
  <c r="T1190" i="3"/>
  <c r="R1190" i="3"/>
  <c r="S1190" i="3" s="1"/>
  <c r="Q1190" i="3"/>
  <c r="P1190" i="3"/>
  <c r="V1189" i="3"/>
  <c r="T1189" i="3"/>
  <c r="U1189" i="3" s="1"/>
  <c r="R1189" i="3"/>
  <c r="S1189" i="3" s="1"/>
  <c r="Q1189" i="3"/>
  <c r="P1189" i="3"/>
  <c r="V1188" i="3"/>
  <c r="W1188" i="3" s="1"/>
  <c r="T1188" i="3"/>
  <c r="U1188" i="3" s="1"/>
  <c r="R1188" i="3"/>
  <c r="Q1188" i="3"/>
  <c r="P1188" i="3"/>
  <c r="V1187" i="3"/>
  <c r="T1187" i="3"/>
  <c r="R1187" i="3"/>
  <c r="Q1187" i="3"/>
  <c r="W1187" i="3" s="1"/>
  <c r="P1187" i="3"/>
  <c r="V1186" i="3"/>
  <c r="T1186" i="3"/>
  <c r="R1186" i="3"/>
  <c r="Q1186" i="3"/>
  <c r="P1186" i="3"/>
  <c r="V1185" i="3"/>
  <c r="T1185" i="3"/>
  <c r="U1185" i="3" s="1"/>
  <c r="R1185" i="3"/>
  <c r="S1185" i="3" s="1"/>
  <c r="Q1185" i="3"/>
  <c r="P1185" i="3"/>
  <c r="V1184" i="3"/>
  <c r="T1184" i="3"/>
  <c r="R1184" i="3"/>
  <c r="Q1184" i="3"/>
  <c r="P1184" i="3"/>
  <c r="V1183" i="3"/>
  <c r="T1183" i="3"/>
  <c r="R1183" i="3"/>
  <c r="Q1183" i="3"/>
  <c r="P1183" i="3"/>
  <c r="V1182" i="3"/>
  <c r="T1182" i="3"/>
  <c r="R1182" i="3"/>
  <c r="S1182" i="3" s="1"/>
  <c r="Q1182" i="3"/>
  <c r="P1182" i="3"/>
  <c r="V1181" i="3"/>
  <c r="T1181" i="3"/>
  <c r="U1181" i="3" s="1"/>
  <c r="R1181" i="3"/>
  <c r="S1181" i="3" s="1"/>
  <c r="Q1181" i="3"/>
  <c r="P1181" i="3"/>
  <c r="V1180" i="3"/>
  <c r="W1180" i="3" s="1"/>
  <c r="T1180" i="3"/>
  <c r="U1180" i="3" s="1"/>
  <c r="R1180" i="3"/>
  <c r="Q1180" i="3"/>
  <c r="P1180" i="3"/>
  <c r="V1179" i="3"/>
  <c r="T1179" i="3"/>
  <c r="R1179" i="3"/>
  <c r="Q1179" i="3"/>
  <c r="P1179" i="3"/>
  <c r="V1178" i="3"/>
  <c r="T1178" i="3"/>
  <c r="R1178" i="3"/>
  <c r="Q1178" i="3"/>
  <c r="P1178" i="3"/>
  <c r="V1177" i="3"/>
  <c r="T1177" i="3"/>
  <c r="U1177" i="3" s="1"/>
  <c r="R1177" i="3"/>
  <c r="S1177" i="3" s="1"/>
  <c r="Q1177" i="3"/>
  <c r="P1177" i="3"/>
  <c r="V1176" i="3"/>
  <c r="T1176" i="3"/>
  <c r="R1176" i="3"/>
  <c r="Q1176" i="3"/>
  <c r="W1176" i="3" s="1"/>
  <c r="P1176" i="3"/>
  <c r="V1175" i="3"/>
  <c r="T1175" i="3"/>
  <c r="R1175" i="3"/>
  <c r="Q1175" i="3"/>
  <c r="P1175" i="3"/>
  <c r="V1174" i="3"/>
  <c r="T1174" i="3"/>
  <c r="R1174" i="3"/>
  <c r="S1174" i="3" s="1"/>
  <c r="Q1174" i="3"/>
  <c r="P1174" i="3"/>
  <c r="V1173" i="3"/>
  <c r="T1173" i="3"/>
  <c r="U1173" i="3" s="1"/>
  <c r="R1173" i="3"/>
  <c r="S1173" i="3" s="1"/>
  <c r="Q1173" i="3"/>
  <c r="P1173" i="3"/>
  <c r="V1172" i="3"/>
  <c r="W1172" i="3" s="1"/>
  <c r="T1172" i="3"/>
  <c r="U1172" i="3" s="1"/>
  <c r="R1172" i="3"/>
  <c r="Q1172" i="3"/>
  <c r="P1172" i="3"/>
  <c r="V1171" i="3"/>
  <c r="T1171" i="3"/>
  <c r="R1171" i="3"/>
  <c r="Q1171" i="3"/>
  <c r="P1171" i="3"/>
  <c r="V1170" i="3"/>
  <c r="T1170" i="3"/>
  <c r="R1170" i="3"/>
  <c r="Q1170" i="3"/>
  <c r="P1170" i="3"/>
  <c r="V1169" i="3"/>
  <c r="T1169" i="3"/>
  <c r="U1169" i="3" s="1"/>
  <c r="R1169" i="3"/>
  <c r="S1169" i="3" s="1"/>
  <c r="Q1169" i="3"/>
  <c r="P1169" i="3"/>
  <c r="V1168" i="3"/>
  <c r="T1168" i="3"/>
  <c r="R1168" i="3"/>
  <c r="Q1168" i="3"/>
  <c r="W1168" i="3" s="1"/>
  <c r="P1168" i="3"/>
  <c r="V1167" i="3"/>
  <c r="T1167" i="3"/>
  <c r="R1167" i="3"/>
  <c r="Q1167" i="3"/>
  <c r="P1167" i="3"/>
  <c r="V1166" i="3"/>
  <c r="T1166" i="3"/>
  <c r="R1166" i="3"/>
  <c r="S1166" i="3" s="1"/>
  <c r="Q1166" i="3"/>
  <c r="P1166" i="3"/>
  <c r="V1165" i="3"/>
  <c r="T1165" i="3"/>
  <c r="U1165" i="3" s="1"/>
  <c r="R1165" i="3"/>
  <c r="S1165" i="3" s="1"/>
  <c r="Q1165" i="3"/>
  <c r="P1165" i="3"/>
  <c r="V1164" i="3"/>
  <c r="W1164" i="3" s="1"/>
  <c r="T1164" i="3"/>
  <c r="U1164" i="3" s="1"/>
  <c r="R1164" i="3"/>
  <c r="Q1164" i="3"/>
  <c r="P1164" i="3"/>
  <c r="V1163" i="3"/>
  <c r="T1163" i="3"/>
  <c r="R1163" i="3"/>
  <c r="Q1163" i="3"/>
  <c r="W1163" i="3" s="1"/>
  <c r="P1163" i="3"/>
  <c r="V1162" i="3"/>
  <c r="T1162" i="3"/>
  <c r="R1162" i="3"/>
  <c r="Q1162" i="3"/>
  <c r="P1162" i="3"/>
  <c r="V1161" i="3"/>
  <c r="T1161" i="3"/>
  <c r="U1161" i="3" s="1"/>
  <c r="R1161" i="3"/>
  <c r="S1161" i="3" s="1"/>
  <c r="Q1161" i="3"/>
  <c r="P1161" i="3"/>
  <c r="V1160" i="3"/>
  <c r="T1160" i="3"/>
  <c r="R1160" i="3"/>
  <c r="Q1160" i="3"/>
  <c r="P1160" i="3"/>
  <c r="V1159" i="3"/>
  <c r="T1159" i="3"/>
  <c r="R1159" i="3"/>
  <c r="Q1159" i="3"/>
  <c r="P1159" i="3"/>
  <c r="V1158" i="3"/>
  <c r="T1158" i="3"/>
  <c r="R1158" i="3"/>
  <c r="S1158" i="3" s="1"/>
  <c r="Q1158" i="3"/>
  <c r="P1158" i="3"/>
  <c r="V1157" i="3"/>
  <c r="T1157" i="3"/>
  <c r="U1157" i="3" s="1"/>
  <c r="R1157" i="3"/>
  <c r="S1157" i="3" s="1"/>
  <c r="Q1157" i="3"/>
  <c r="P1157" i="3"/>
  <c r="V1156" i="3"/>
  <c r="T1156" i="3"/>
  <c r="U1156" i="3" s="1"/>
  <c r="R1156" i="3"/>
  <c r="Q1156" i="3"/>
  <c r="W1156" i="3" s="1"/>
  <c r="P1156" i="3"/>
  <c r="V1155" i="3"/>
  <c r="T1155" i="3"/>
  <c r="R1155" i="3"/>
  <c r="Q1155" i="3"/>
  <c r="P1155" i="3"/>
  <c r="V1154" i="3"/>
  <c r="T1154" i="3"/>
  <c r="R1154" i="3"/>
  <c r="Q1154" i="3"/>
  <c r="P1154" i="3"/>
  <c r="V1153" i="3"/>
  <c r="T1153" i="3"/>
  <c r="U1153" i="3" s="1"/>
  <c r="R1153" i="3"/>
  <c r="S1153" i="3" s="1"/>
  <c r="Q1153" i="3"/>
  <c r="P1153" i="3"/>
  <c r="V1152" i="3"/>
  <c r="T1152" i="3"/>
  <c r="R1152" i="3"/>
  <c r="Q1152" i="3"/>
  <c r="P1152" i="3"/>
  <c r="V1151" i="3"/>
  <c r="T1151" i="3"/>
  <c r="R1151" i="3"/>
  <c r="Q1151" i="3"/>
  <c r="P1151" i="3"/>
  <c r="V1150" i="3"/>
  <c r="T1150" i="3"/>
  <c r="R1150" i="3"/>
  <c r="S1150" i="3" s="1"/>
  <c r="Q1150" i="3"/>
  <c r="P1150" i="3"/>
  <c r="V1149" i="3"/>
  <c r="T1149" i="3"/>
  <c r="U1149" i="3" s="1"/>
  <c r="R1149" i="3"/>
  <c r="S1149" i="3" s="1"/>
  <c r="Q1149" i="3"/>
  <c r="P1149" i="3"/>
  <c r="V1148" i="3"/>
  <c r="W1148" i="3" s="1"/>
  <c r="T1148" i="3"/>
  <c r="U1148" i="3" s="1"/>
  <c r="R1148" i="3"/>
  <c r="Q1148" i="3"/>
  <c r="P1148" i="3"/>
  <c r="V1147" i="3"/>
  <c r="T1147" i="3"/>
  <c r="R1147" i="3"/>
  <c r="Q1147" i="3"/>
  <c r="W1147" i="3" s="1"/>
  <c r="P1147" i="3"/>
  <c r="V1146" i="3"/>
  <c r="T1146" i="3"/>
  <c r="R1146" i="3"/>
  <c r="Q1146" i="3"/>
  <c r="W1146" i="3" s="1"/>
  <c r="P1146" i="3"/>
  <c r="V1145" i="3"/>
  <c r="T1145" i="3"/>
  <c r="U1145" i="3" s="1"/>
  <c r="R1145" i="3"/>
  <c r="S1145" i="3" s="1"/>
  <c r="Q1145" i="3"/>
  <c r="P1145" i="3"/>
  <c r="V1144" i="3"/>
  <c r="T1144" i="3"/>
  <c r="R1144" i="3"/>
  <c r="Q1144" i="3"/>
  <c r="W1144" i="3" s="1"/>
  <c r="P1144" i="3"/>
  <c r="V1143" i="3"/>
  <c r="T1143" i="3"/>
  <c r="R1143" i="3"/>
  <c r="Q1143" i="3"/>
  <c r="P1143" i="3"/>
  <c r="V1142" i="3"/>
  <c r="T1142" i="3"/>
  <c r="R1142" i="3"/>
  <c r="S1142" i="3" s="1"/>
  <c r="Q1142" i="3"/>
  <c r="P1142" i="3"/>
  <c r="V1141" i="3"/>
  <c r="T1141" i="3"/>
  <c r="U1141" i="3" s="1"/>
  <c r="R1141" i="3"/>
  <c r="S1141" i="3" s="1"/>
  <c r="Q1141" i="3"/>
  <c r="P1141" i="3"/>
  <c r="V1140" i="3"/>
  <c r="W1140" i="3" s="1"/>
  <c r="T1140" i="3"/>
  <c r="U1140" i="3" s="1"/>
  <c r="R1140" i="3"/>
  <c r="Q1140" i="3"/>
  <c r="P1140" i="3"/>
  <c r="V1139" i="3"/>
  <c r="T1139" i="3"/>
  <c r="R1139" i="3"/>
  <c r="Q1139" i="3"/>
  <c r="P1139" i="3"/>
  <c r="V1138" i="3"/>
  <c r="T1138" i="3"/>
  <c r="R1138" i="3"/>
  <c r="Q1138" i="3"/>
  <c r="P1138" i="3"/>
  <c r="V1137" i="3"/>
  <c r="T1137" i="3"/>
  <c r="U1137" i="3" s="1"/>
  <c r="R1137" i="3"/>
  <c r="S1137" i="3" s="1"/>
  <c r="Q1137" i="3"/>
  <c r="P1137" i="3"/>
  <c r="V1136" i="3"/>
  <c r="T1136" i="3"/>
  <c r="R1136" i="3"/>
  <c r="Q1136" i="3"/>
  <c r="P1136" i="3"/>
  <c r="V1135" i="3"/>
  <c r="T1135" i="3"/>
  <c r="R1135" i="3"/>
  <c r="Q1135" i="3"/>
  <c r="P1135" i="3"/>
  <c r="V1134" i="3"/>
  <c r="T1134" i="3"/>
  <c r="R1134" i="3"/>
  <c r="S1134" i="3" s="1"/>
  <c r="Q1134" i="3"/>
  <c r="P1134" i="3"/>
  <c r="V1133" i="3"/>
  <c r="T1133" i="3"/>
  <c r="U1133" i="3" s="1"/>
  <c r="R1133" i="3"/>
  <c r="S1133" i="3" s="1"/>
  <c r="Q1133" i="3"/>
  <c r="P1133" i="3"/>
  <c r="V1132" i="3"/>
  <c r="W1132" i="3" s="1"/>
  <c r="T1132" i="3"/>
  <c r="U1132" i="3" s="1"/>
  <c r="R1132" i="3"/>
  <c r="Q1132" i="3"/>
  <c r="P1132" i="3"/>
  <c r="V1131" i="3"/>
  <c r="T1131" i="3"/>
  <c r="R1131" i="3"/>
  <c r="Q1131" i="3"/>
  <c r="P1131" i="3"/>
  <c r="V1130" i="3"/>
  <c r="T1130" i="3"/>
  <c r="R1130" i="3"/>
  <c r="Q1130" i="3"/>
  <c r="P1130" i="3"/>
  <c r="V1129" i="3"/>
  <c r="T1129" i="3"/>
  <c r="U1129" i="3" s="1"/>
  <c r="R1129" i="3"/>
  <c r="S1129" i="3" s="1"/>
  <c r="Q1129" i="3"/>
  <c r="P1129" i="3"/>
  <c r="V1128" i="3"/>
  <c r="T1128" i="3"/>
  <c r="R1128" i="3"/>
  <c r="Q1128" i="3"/>
  <c r="P1128" i="3"/>
  <c r="V1127" i="3"/>
  <c r="T1127" i="3"/>
  <c r="R1127" i="3"/>
  <c r="Q1127" i="3"/>
  <c r="P1127" i="3"/>
  <c r="V1126" i="3"/>
  <c r="T1126" i="3"/>
  <c r="R1126" i="3"/>
  <c r="S1126" i="3" s="1"/>
  <c r="Q1126" i="3"/>
  <c r="P1126" i="3"/>
  <c r="V1125" i="3"/>
  <c r="T1125" i="3"/>
  <c r="U1125" i="3" s="1"/>
  <c r="R1125" i="3"/>
  <c r="S1125" i="3" s="1"/>
  <c r="Q1125" i="3"/>
  <c r="P1125" i="3"/>
  <c r="V1124" i="3"/>
  <c r="W1124" i="3" s="1"/>
  <c r="T1124" i="3"/>
  <c r="U1124" i="3" s="1"/>
  <c r="R1124" i="3"/>
  <c r="Q1124" i="3"/>
  <c r="P1124" i="3"/>
  <c r="V1123" i="3"/>
  <c r="T1123" i="3"/>
  <c r="R1123" i="3"/>
  <c r="Q1123" i="3"/>
  <c r="P1123" i="3"/>
  <c r="V1122" i="3"/>
  <c r="T1122" i="3"/>
  <c r="R1122" i="3"/>
  <c r="Q1122" i="3"/>
  <c r="P1122" i="3"/>
  <c r="V1121" i="3"/>
  <c r="T1121" i="3"/>
  <c r="U1121" i="3" s="1"/>
  <c r="R1121" i="3"/>
  <c r="S1121" i="3" s="1"/>
  <c r="Q1121" i="3"/>
  <c r="P1121" i="3"/>
  <c r="V1120" i="3"/>
  <c r="T1120" i="3"/>
  <c r="R1120" i="3"/>
  <c r="Q1120" i="3"/>
  <c r="P1120" i="3"/>
  <c r="V1119" i="3"/>
  <c r="T1119" i="3"/>
  <c r="R1119" i="3"/>
  <c r="Q1119" i="3"/>
  <c r="P1119" i="3"/>
  <c r="V1118" i="3"/>
  <c r="T1118" i="3"/>
  <c r="R1118" i="3"/>
  <c r="S1118" i="3" s="1"/>
  <c r="Q1118" i="3"/>
  <c r="P1118" i="3"/>
  <c r="V1117" i="3"/>
  <c r="T1117" i="3"/>
  <c r="U1117" i="3" s="1"/>
  <c r="R1117" i="3"/>
  <c r="S1117" i="3" s="1"/>
  <c r="Q1117" i="3"/>
  <c r="P1117" i="3"/>
  <c r="V1116" i="3"/>
  <c r="T1116" i="3"/>
  <c r="U1116" i="3" s="1"/>
  <c r="R1116" i="3"/>
  <c r="Q1116" i="3"/>
  <c r="W1116" i="3" s="1"/>
  <c r="P1116" i="3"/>
  <c r="V1115" i="3"/>
  <c r="T1115" i="3"/>
  <c r="R1115" i="3"/>
  <c r="Q1115" i="3"/>
  <c r="W1115" i="3" s="1"/>
  <c r="P1115" i="3"/>
  <c r="V1114" i="3"/>
  <c r="T1114" i="3"/>
  <c r="R1114" i="3"/>
  <c r="Q1114" i="3"/>
  <c r="P1114" i="3"/>
  <c r="V1113" i="3"/>
  <c r="T1113" i="3"/>
  <c r="U1113" i="3" s="1"/>
  <c r="R1113" i="3"/>
  <c r="S1113" i="3" s="1"/>
  <c r="Q1113" i="3"/>
  <c r="P1113" i="3"/>
  <c r="V1112" i="3"/>
  <c r="T1112" i="3"/>
  <c r="R1112" i="3"/>
  <c r="Q1112" i="3"/>
  <c r="P1112" i="3"/>
  <c r="V1111" i="3"/>
  <c r="T1111" i="3"/>
  <c r="R1111" i="3"/>
  <c r="Q1111" i="3"/>
  <c r="P1111" i="3"/>
  <c r="V1110" i="3"/>
  <c r="T1110" i="3"/>
  <c r="R1110" i="3"/>
  <c r="S1110" i="3" s="1"/>
  <c r="Q1110" i="3"/>
  <c r="P1110" i="3"/>
  <c r="V1109" i="3"/>
  <c r="T1109" i="3"/>
  <c r="U1109" i="3" s="1"/>
  <c r="R1109" i="3"/>
  <c r="S1109" i="3" s="1"/>
  <c r="Q1109" i="3"/>
  <c r="P1109" i="3"/>
  <c r="V1108" i="3"/>
  <c r="W1108" i="3" s="1"/>
  <c r="T1108" i="3"/>
  <c r="U1108" i="3" s="1"/>
  <c r="R1108" i="3"/>
  <c r="Q1108" i="3"/>
  <c r="P1108" i="3"/>
  <c r="V1107" i="3"/>
  <c r="T1107" i="3"/>
  <c r="R1107" i="3"/>
  <c r="Q1107" i="3"/>
  <c r="P1107" i="3"/>
  <c r="V1106" i="3"/>
  <c r="T1106" i="3"/>
  <c r="R1106" i="3"/>
  <c r="Q1106" i="3"/>
  <c r="W1106" i="3" s="1"/>
  <c r="P1106" i="3"/>
  <c r="V1105" i="3"/>
  <c r="T1105" i="3"/>
  <c r="U1105" i="3" s="1"/>
  <c r="R1105" i="3"/>
  <c r="S1105" i="3" s="1"/>
  <c r="Q1105" i="3"/>
  <c r="P1105" i="3"/>
  <c r="V1104" i="3"/>
  <c r="T1104" i="3"/>
  <c r="R1104" i="3"/>
  <c r="Q1104" i="3"/>
  <c r="P1104" i="3"/>
  <c r="V1103" i="3"/>
  <c r="T1103" i="3"/>
  <c r="R1103" i="3"/>
  <c r="Q1103" i="3"/>
  <c r="W1103" i="3" s="1"/>
  <c r="P1103" i="3"/>
  <c r="V1102" i="3"/>
  <c r="T1102" i="3"/>
  <c r="R1102" i="3"/>
  <c r="S1102" i="3" s="1"/>
  <c r="Q1102" i="3"/>
  <c r="P1102" i="3"/>
  <c r="V1101" i="3"/>
  <c r="T1101" i="3"/>
  <c r="U1101" i="3" s="1"/>
  <c r="R1101" i="3"/>
  <c r="S1101" i="3" s="1"/>
  <c r="Q1101" i="3"/>
  <c r="P1101" i="3"/>
  <c r="V1100" i="3"/>
  <c r="W1100" i="3" s="1"/>
  <c r="T1100" i="3"/>
  <c r="U1100" i="3" s="1"/>
  <c r="R1100" i="3"/>
  <c r="Q1100" i="3"/>
  <c r="P1100" i="3"/>
  <c r="V1099" i="3"/>
  <c r="T1099" i="3"/>
  <c r="R1099" i="3"/>
  <c r="Q1099" i="3"/>
  <c r="P1099" i="3"/>
  <c r="V1098" i="3"/>
  <c r="T1098" i="3"/>
  <c r="R1098" i="3"/>
  <c r="Q1098" i="3"/>
  <c r="P1098" i="3"/>
  <c r="V1097" i="3"/>
  <c r="T1097" i="3"/>
  <c r="U1097" i="3" s="1"/>
  <c r="R1097" i="3"/>
  <c r="S1097" i="3" s="1"/>
  <c r="Q1097" i="3"/>
  <c r="P1097" i="3"/>
  <c r="V1096" i="3"/>
  <c r="T1096" i="3"/>
  <c r="R1096" i="3"/>
  <c r="Q1096" i="3"/>
  <c r="W1096" i="3" s="1"/>
  <c r="P1096" i="3"/>
  <c r="V1095" i="3"/>
  <c r="T1095" i="3"/>
  <c r="R1095" i="3"/>
  <c r="Q1095" i="3"/>
  <c r="W1095" i="3" s="1"/>
  <c r="P1095" i="3"/>
  <c r="V1094" i="3"/>
  <c r="T1094" i="3"/>
  <c r="R1094" i="3"/>
  <c r="S1094" i="3" s="1"/>
  <c r="Q1094" i="3"/>
  <c r="P1094" i="3"/>
  <c r="V1093" i="3"/>
  <c r="T1093" i="3"/>
  <c r="U1093" i="3" s="1"/>
  <c r="R1093" i="3"/>
  <c r="S1093" i="3" s="1"/>
  <c r="Q1093" i="3"/>
  <c r="P1093" i="3"/>
  <c r="V1092" i="3"/>
  <c r="W1092" i="3" s="1"/>
  <c r="T1092" i="3"/>
  <c r="U1092" i="3" s="1"/>
  <c r="R1092" i="3"/>
  <c r="Q1092" i="3"/>
  <c r="P1092" i="3"/>
  <c r="V1091" i="3"/>
  <c r="T1091" i="3"/>
  <c r="R1091" i="3"/>
  <c r="Q1091" i="3"/>
  <c r="P1091" i="3"/>
  <c r="V1090" i="3"/>
  <c r="T1090" i="3"/>
  <c r="R1090" i="3"/>
  <c r="Q1090" i="3"/>
  <c r="P1090" i="3"/>
  <c r="V1089" i="3"/>
  <c r="T1089" i="3"/>
  <c r="U1089" i="3" s="1"/>
  <c r="R1089" i="3"/>
  <c r="S1089" i="3" s="1"/>
  <c r="Q1089" i="3"/>
  <c r="P1089" i="3"/>
  <c r="V1088" i="3"/>
  <c r="T1088" i="3"/>
  <c r="R1088" i="3"/>
  <c r="Q1088" i="3"/>
  <c r="P1088" i="3"/>
  <c r="V1087" i="3"/>
  <c r="T1087" i="3"/>
  <c r="R1087" i="3"/>
  <c r="Q1087" i="3"/>
  <c r="P1087" i="3"/>
  <c r="V1086" i="3"/>
  <c r="T1086" i="3"/>
  <c r="R1086" i="3"/>
  <c r="S1086" i="3" s="1"/>
  <c r="Q1086" i="3"/>
  <c r="P1086" i="3"/>
  <c r="V1085" i="3"/>
  <c r="T1085" i="3"/>
  <c r="U1085" i="3" s="1"/>
  <c r="R1085" i="3"/>
  <c r="S1085" i="3" s="1"/>
  <c r="Q1085" i="3"/>
  <c r="P1085" i="3"/>
  <c r="V1084" i="3"/>
  <c r="W1084" i="3" s="1"/>
  <c r="T1084" i="3"/>
  <c r="U1084" i="3" s="1"/>
  <c r="R1084" i="3"/>
  <c r="Q1084" i="3"/>
  <c r="P1084" i="3"/>
  <c r="V1083" i="3"/>
  <c r="T1083" i="3"/>
  <c r="R1083" i="3"/>
  <c r="Q1083" i="3"/>
  <c r="P1083" i="3"/>
  <c r="V1082" i="3"/>
  <c r="T1082" i="3"/>
  <c r="R1082" i="3"/>
  <c r="Q1082" i="3"/>
  <c r="W1082" i="3" s="1"/>
  <c r="P1082" i="3"/>
  <c r="V1081" i="3"/>
  <c r="T1081" i="3"/>
  <c r="U1081" i="3" s="1"/>
  <c r="R1081" i="3"/>
  <c r="S1081" i="3" s="1"/>
  <c r="Q1081" i="3"/>
  <c r="P1081" i="3"/>
  <c r="V1080" i="3"/>
  <c r="T1080" i="3"/>
  <c r="R1080" i="3"/>
  <c r="Q1080" i="3"/>
  <c r="P1080" i="3"/>
  <c r="V1079" i="3"/>
  <c r="T1079" i="3"/>
  <c r="R1079" i="3"/>
  <c r="Q1079" i="3"/>
  <c r="P1079" i="3"/>
  <c r="V1078" i="3"/>
  <c r="T1078" i="3"/>
  <c r="R1078" i="3"/>
  <c r="S1078" i="3" s="1"/>
  <c r="Q1078" i="3"/>
  <c r="P1078" i="3"/>
  <c r="V1077" i="3"/>
  <c r="T1077" i="3"/>
  <c r="U1077" i="3" s="1"/>
  <c r="R1077" i="3"/>
  <c r="S1077" i="3" s="1"/>
  <c r="Q1077" i="3"/>
  <c r="P1077" i="3"/>
  <c r="V1076" i="3"/>
  <c r="W1076" i="3" s="1"/>
  <c r="T1076" i="3"/>
  <c r="U1076" i="3" s="1"/>
  <c r="R1076" i="3"/>
  <c r="Q1076" i="3"/>
  <c r="P1076" i="3"/>
  <c r="V1075" i="3"/>
  <c r="T1075" i="3"/>
  <c r="R1075" i="3"/>
  <c r="Q1075" i="3"/>
  <c r="P1075" i="3"/>
  <c r="V1074" i="3"/>
  <c r="T1074" i="3"/>
  <c r="R1074" i="3"/>
  <c r="Q1074" i="3"/>
  <c r="P1074" i="3"/>
  <c r="V1073" i="3"/>
  <c r="T1073" i="3"/>
  <c r="U1073" i="3" s="1"/>
  <c r="R1073" i="3"/>
  <c r="S1073" i="3" s="1"/>
  <c r="Q1073" i="3"/>
  <c r="P1073" i="3"/>
  <c r="V1072" i="3"/>
  <c r="T1072" i="3"/>
  <c r="R1072" i="3"/>
  <c r="Q1072" i="3"/>
  <c r="W1072" i="3" s="1"/>
  <c r="P1072" i="3"/>
  <c r="V1071" i="3"/>
  <c r="T1071" i="3"/>
  <c r="R1071" i="3"/>
  <c r="Q1071" i="3"/>
  <c r="P1071" i="3"/>
  <c r="V1070" i="3"/>
  <c r="T1070" i="3"/>
  <c r="R1070" i="3"/>
  <c r="S1070" i="3" s="1"/>
  <c r="Q1070" i="3"/>
  <c r="P1070" i="3"/>
  <c r="V1069" i="3"/>
  <c r="T1069" i="3"/>
  <c r="U1069" i="3" s="1"/>
  <c r="R1069" i="3"/>
  <c r="S1069" i="3" s="1"/>
  <c r="Q1069" i="3"/>
  <c r="P1069" i="3"/>
  <c r="V1068" i="3"/>
  <c r="W1068" i="3" s="1"/>
  <c r="T1068" i="3"/>
  <c r="U1068" i="3" s="1"/>
  <c r="R1068" i="3"/>
  <c r="Q1068" i="3"/>
  <c r="P1068" i="3"/>
  <c r="V1067" i="3"/>
  <c r="T1067" i="3"/>
  <c r="R1067" i="3"/>
  <c r="Q1067" i="3"/>
  <c r="P1067" i="3"/>
  <c r="V1066" i="3"/>
  <c r="T1066" i="3"/>
  <c r="R1066" i="3"/>
  <c r="Q1066" i="3"/>
  <c r="P1066" i="3"/>
  <c r="V1065" i="3"/>
  <c r="T1065" i="3"/>
  <c r="U1065" i="3" s="1"/>
  <c r="R1065" i="3"/>
  <c r="S1065" i="3" s="1"/>
  <c r="Q1065" i="3"/>
  <c r="P1065" i="3"/>
  <c r="V1064" i="3"/>
  <c r="W1064" i="3" s="1"/>
  <c r="T1064" i="3"/>
  <c r="R1064" i="3"/>
  <c r="Q1064" i="3"/>
  <c r="P1064" i="3"/>
  <c r="V1063" i="3"/>
  <c r="T1063" i="3"/>
  <c r="R1063" i="3"/>
  <c r="Q1063" i="3"/>
  <c r="W1063" i="3" s="1"/>
  <c r="P1063" i="3"/>
  <c r="V1062" i="3"/>
  <c r="T1062" i="3"/>
  <c r="R1062" i="3"/>
  <c r="S1062" i="3" s="1"/>
  <c r="Q1062" i="3"/>
  <c r="P1062" i="3"/>
  <c r="V1061" i="3"/>
  <c r="T1061" i="3"/>
  <c r="U1061" i="3" s="1"/>
  <c r="R1061" i="3"/>
  <c r="S1061" i="3" s="1"/>
  <c r="Q1061" i="3"/>
  <c r="P1061" i="3"/>
  <c r="V1060" i="3"/>
  <c r="W1060" i="3" s="1"/>
  <c r="T1060" i="3"/>
  <c r="U1060" i="3" s="1"/>
  <c r="R1060" i="3"/>
  <c r="Q1060" i="3"/>
  <c r="P1060" i="3"/>
  <c r="V1059" i="3"/>
  <c r="T1059" i="3"/>
  <c r="R1059" i="3"/>
  <c r="Q1059" i="3"/>
  <c r="P1059" i="3"/>
  <c r="V1058" i="3"/>
  <c r="T1058" i="3"/>
  <c r="R1058" i="3"/>
  <c r="Q1058" i="3"/>
  <c r="P1058" i="3"/>
  <c r="V1057" i="3"/>
  <c r="T1057" i="3"/>
  <c r="U1057" i="3" s="1"/>
  <c r="R1057" i="3"/>
  <c r="S1057" i="3" s="1"/>
  <c r="Q1057" i="3"/>
  <c r="P1057" i="3"/>
  <c r="V1056" i="3"/>
  <c r="W1056" i="3" s="1"/>
  <c r="T1056" i="3"/>
  <c r="R1056" i="3"/>
  <c r="Q1056" i="3"/>
  <c r="P1056" i="3"/>
  <c r="V1055" i="3"/>
  <c r="T1055" i="3"/>
  <c r="R1055" i="3"/>
  <c r="Q1055" i="3"/>
  <c r="W1055" i="3" s="1"/>
  <c r="P1055" i="3"/>
  <c r="V1054" i="3"/>
  <c r="T1054" i="3"/>
  <c r="R1054" i="3"/>
  <c r="S1054" i="3" s="1"/>
  <c r="Q1054" i="3"/>
  <c r="P1054" i="3"/>
  <c r="V1053" i="3"/>
  <c r="T1053" i="3"/>
  <c r="U1053" i="3" s="1"/>
  <c r="R1053" i="3"/>
  <c r="S1053" i="3" s="1"/>
  <c r="Q1053" i="3"/>
  <c r="P1053" i="3"/>
  <c r="V1052" i="3"/>
  <c r="W1052" i="3" s="1"/>
  <c r="T1052" i="3"/>
  <c r="U1052" i="3" s="1"/>
  <c r="R1052" i="3"/>
  <c r="Q1052" i="3"/>
  <c r="P1052" i="3"/>
  <c r="V1051" i="3"/>
  <c r="T1051" i="3"/>
  <c r="R1051" i="3"/>
  <c r="Q1051" i="3"/>
  <c r="P1051" i="3"/>
  <c r="V1050" i="3"/>
  <c r="T1050" i="3"/>
  <c r="R1050" i="3"/>
  <c r="Q1050" i="3"/>
  <c r="P1050" i="3"/>
  <c r="V1049" i="3"/>
  <c r="T1049" i="3"/>
  <c r="U1049" i="3" s="1"/>
  <c r="R1049" i="3"/>
  <c r="S1049" i="3" s="1"/>
  <c r="Q1049" i="3"/>
  <c r="P1049" i="3"/>
  <c r="V1048" i="3"/>
  <c r="W1048" i="3" s="1"/>
  <c r="T1048" i="3"/>
  <c r="R1048" i="3"/>
  <c r="Q1048" i="3"/>
  <c r="P1048" i="3"/>
  <c r="V1047" i="3"/>
  <c r="T1047" i="3"/>
  <c r="R1047" i="3"/>
  <c r="Q1047" i="3"/>
  <c r="W1047" i="3" s="1"/>
  <c r="P1047" i="3"/>
  <c r="V1046" i="3"/>
  <c r="T1046" i="3"/>
  <c r="R1046" i="3"/>
  <c r="S1046" i="3" s="1"/>
  <c r="Q1046" i="3"/>
  <c r="P1046" i="3"/>
  <c r="V1045" i="3"/>
  <c r="T1045" i="3"/>
  <c r="U1045" i="3" s="1"/>
  <c r="R1045" i="3"/>
  <c r="S1045" i="3" s="1"/>
  <c r="Q1045" i="3"/>
  <c r="P1045" i="3"/>
  <c r="V1044" i="3"/>
  <c r="W1044" i="3" s="1"/>
  <c r="T1044" i="3"/>
  <c r="U1044" i="3" s="1"/>
  <c r="R1044" i="3"/>
  <c r="Q1044" i="3"/>
  <c r="P1044" i="3"/>
  <c r="V1043" i="3"/>
  <c r="T1043" i="3"/>
  <c r="R1043" i="3"/>
  <c r="Q1043" i="3"/>
  <c r="P1043" i="3"/>
  <c r="V1042" i="3"/>
  <c r="T1042" i="3"/>
  <c r="R1042" i="3"/>
  <c r="Q1042" i="3"/>
  <c r="P1042" i="3"/>
  <c r="V1041" i="3"/>
  <c r="T1041" i="3"/>
  <c r="U1041" i="3" s="1"/>
  <c r="R1041" i="3"/>
  <c r="S1041" i="3" s="1"/>
  <c r="Q1041" i="3"/>
  <c r="P1041" i="3"/>
  <c r="V1040" i="3"/>
  <c r="T1040" i="3"/>
  <c r="R1040" i="3"/>
  <c r="Q1040" i="3"/>
  <c r="W1040" i="3" s="1"/>
  <c r="P1040" i="3"/>
  <c r="V1039" i="3"/>
  <c r="T1039" i="3"/>
  <c r="R1039" i="3"/>
  <c r="Q1039" i="3"/>
  <c r="P1039" i="3"/>
  <c r="V1038" i="3"/>
  <c r="T1038" i="3"/>
  <c r="R1038" i="3"/>
  <c r="S1038" i="3" s="1"/>
  <c r="Q1038" i="3"/>
  <c r="P1038" i="3"/>
  <c r="V1037" i="3"/>
  <c r="T1037" i="3"/>
  <c r="U1037" i="3" s="1"/>
  <c r="R1037" i="3"/>
  <c r="S1037" i="3" s="1"/>
  <c r="Q1037" i="3"/>
  <c r="P1037" i="3"/>
  <c r="V1036" i="3"/>
  <c r="W1036" i="3" s="1"/>
  <c r="T1036" i="3"/>
  <c r="U1036" i="3" s="1"/>
  <c r="R1036" i="3"/>
  <c r="Q1036" i="3"/>
  <c r="P1036" i="3"/>
  <c r="V1035" i="3"/>
  <c r="T1035" i="3"/>
  <c r="R1035" i="3"/>
  <c r="Q1035" i="3"/>
  <c r="P1035" i="3"/>
  <c r="V1034" i="3"/>
  <c r="T1034" i="3"/>
  <c r="R1034" i="3"/>
  <c r="Q1034" i="3"/>
  <c r="P1034" i="3"/>
  <c r="V1033" i="3"/>
  <c r="T1033" i="3"/>
  <c r="U1033" i="3" s="1"/>
  <c r="R1033" i="3"/>
  <c r="S1033" i="3" s="1"/>
  <c r="Q1033" i="3"/>
  <c r="P1033" i="3"/>
  <c r="V1032" i="3"/>
  <c r="W1032" i="3" s="1"/>
  <c r="T1032" i="3"/>
  <c r="R1032" i="3"/>
  <c r="Q1032" i="3"/>
  <c r="P1032" i="3"/>
  <c r="V1031" i="3"/>
  <c r="T1031" i="3"/>
  <c r="R1031" i="3"/>
  <c r="Q1031" i="3"/>
  <c r="P1031" i="3"/>
  <c r="V1030" i="3"/>
  <c r="T1030" i="3"/>
  <c r="R1030" i="3"/>
  <c r="S1030" i="3" s="1"/>
  <c r="Q1030" i="3"/>
  <c r="P1030" i="3"/>
  <c r="V1029" i="3"/>
  <c r="T1029" i="3"/>
  <c r="U1029" i="3" s="1"/>
  <c r="R1029" i="3"/>
  <c r="S1029" i="3" s="1"/>
  <c r="Q1029" i="3"/>
  <c r="P1029" i="3"/>
  <c r="V1028" i="3"/>
  <c r="W1028" i="3" s="1"/>
  <c r="T1028" i="3"/>
  <c r="U1028" i="3" s="1"/>
  <c r="R1028" i="3"/>
  <c r="Q1028" i="3"/>
  <c r="P1028" i="3"/>
  <c r="V1027" i="3"/>
  <c r="T1027" i="3"/>
  <c r="R1027" i="3"/>
  <c r="Q1027" i="3"/>
  <c r="P1027" i="3"/>
  <c r="V1026" i="3"/>
  <c r="T1026" i="3"/>
  <c r="R1026" i="3"/>
  <c r="Q1026" i="3"/>
  <c r="P1026" i="3"/>
  <c r="V1025" i="3"/>
  <c r="T1025" i="3"/>
  <c r="U1025" i="3" s="1"/>
  <c r="R1025" i="3"/>
  <c r="S1025" i="3" s="1"/>
  <c r="Q1025" i="3"/>
  <c r="P1025" i="3"/>
  <c r="V1024" i="3"/>
  <c r="T1024" i="3"/>
  <c r="R1024" i="3"/>
  <c r="Q1024" i="3"/>
  <c r="W1024" i="3" s="1"/>
  <c r="P1024" i="3"/>
  <c r="V1023" i="3"/>
  <c r="T1023" i="3"/>
  <c r="R1023" i="3"/>
  <c r="Q1023" i="3"/>
  <c r="P1023" i="3"/>
  <c r="V1022" i="3"/>
  <c r="T1022" i="3"/>
  <c r="R1022" i="3"/>
  <c r="S1022" i="3" s="1"/>
  <c r="Q1022" i="3"/>
  <c r="P1022" i="3"/>
  <c r="V1021" i="3"/>
  <c r="T1021" i="3"/>
  <c r="U1021" i="3" s="1"/>
  <c r="R1021" i="3"/>
  <c r="S1021" i="3" s="1"/>
  <c r="Q1021" i="3"/>
  <c r="P1021" i="3"/>
  <c r="V1020" i="3"/>
  <c r="W1020" i="3" s="1"/>
  <c r="T1020" i="3"/>
  <c r="U1020" i="3" s="1"/>
  <c r="R1020" i="3"/>
  <c r="Q1020" i="3"/>
  <c r="P1020" i="3"/>
  <c r="V1019" i="3"/>
  <c r="T1019" i="3"/>
  <c r="R1019" i="3"/>
  <c r="Q1019" i="3"/>
  <c r="P1019" i="3"/>
  <c r="V1018" i="3"/>
  <c r="T1018" i="3"/>
  <c r="R1018" i="3"/>
  <c r="Q1018" i="3"/>
  <c r="P1018" i="3"/>
  <c r="V1017" i="3"/>
  <c r="T1017" i="3"/>
  <c r="U1017" i="3" s="1"/>
  <c r="R1017" i="3"/>
  <c r="S1017" i="3" s="1"/>
  <c r="Q1017" i="3"/>
  <c r="P1017" i="3"/>
  <c r="V1016" i="3"/>
  <c r="W1016" i="3" s="1"/>
  <c r="T1016" i="3"/>
  <c r="R1016" i="3"/>
  <c r="Q1016" i="3"/>
  <c r="P1016" i="3"/>
  <c r="V1015" i="3"/>
  <c r="T1015" i="3"/>
  <c r="R1015" i="3"/>
  <c r="Q1015" i="3"/>
  <c r="P1015" i="3"/>
  <c r="V1014" i="3"/>
  <c r="T1014" i="3"/>
  <c r="R1014" i="3"/>
  <c r="S1014" i="3" s="1"/>
  <c r="Q1014" i="3"/>
  <c r="P1014" i="3"/>
  <c r="V1013" i="3"/>
  <c r="T1013" i="3"/>
  <c r="U1013" i="3" s="1"/>
  <c r="R1013" i="3"/>
  <c r="S1013" i="3" s="1"/>
  <c r="Q1013" i="3"/>
  <c r="P1013" i="3"/>
  <c r="V1012" i="3"/>
  <c r="W1012" i="3" s="1"/>
  <c r="T1012" i="3"/>
  <c r="U1012" i="3" s="1"/>
  <c r="R1012" i="3"/>
  <c r="Q1012" i="3"/>
  <c r="P1012" i="3"/>
  <c r="V1011" i="3"/>
  <c r="T1011" i="3"/>
  <c r="R1011" i="3"/>
  <c r="Q1011" i="3"/>
  <c r="P1011" i="3"/>
  <c r="V1010" i="3"/>
  <c r="T1010" i="3"/>
  <c r="R1010" i="3"/>
  <c r="Q1010" i="3"/>
  <c r="P1010" i="3"/>
  <c r="V1009" i="3"/>
  <c r="T1009" i="3"/>
  <c r="U1009" i="3" s="1"/>
  <c r="R1009" i="3"/>
  <c r="S1009" i="3" s="1"/>
  <c r="Q1009" i="3"/>
  <c r="P1009" i="3"/>
  <c r="V1008" i="3"/>
  <c r="T1008" i="3"/>
  <c r="U1008" i="3" s="1"/>
  <c r="R1008" i="3"/>
  <c r="Q1008" i="3"/>
  <c r="W1008" i="3" s="1"/>
  <c r="P1008" i="3"/>
  <c r="V1007" i="3"/>
  <c r="T1007" i="3"/>
  <c r="R1007" i="3"/>
  <c r="Q1007" i="3"/>
  <c r="P1007" i="3"/>
  <c r="V1006" i="3"/>
  <c r="T1006" i="3"/>
  <c r="R1006" i="3"/>
  <c r="S1006" i="3" s="1"/>
  <c r="Q1006" i="3"/>
  <c r="P1006" i="3"/>
  <c r="V1005" i="3"/>
  <c r="T1005" i="3"/>
  <c r="U1005" i="3" s="1"/>
  <c r="R1005" i="3"/>
  <c r="S1005" i="3" s="1"/>
  <c r="Q1005" i="3"/>
  <c r="P1005" i="3"/>
  <c r="V1004" i="3"/>
  <c r="W1004" i="3" s="1"/>
  <c r="T1004" i="3"/>
  <c r="U1004" i="3" s="1"/>
  <c r="R1004" i="3"/>
  <c r="Q1004" i="3"/>
  <c r="P1004" i="3"/>
  <c r="V1003" i="3"/>
  <c r="T1003" i="3"/>
  <c r="R1003" i="3"/>
  <c r="Q1003" i="3"/>
  <c r="P1003" i="3"/>
  <c r="V1002" i="3"/>
  <c r="T1002" i="3"/>
  <c r="R1002" i="3"/>
  <c r="Q1002" i="3"/>
  <c r="P1002" i="3"/>
  <c r="V1001" i="3"/>
  <c r="T1001" i="3"/>
  <c r="U1001" i="3" s="1"/>
  <c r="R1001" i="3"/>
  <c r="S1001" i="3" s="1"/>
  <c r="Q1001" i="3"/>
  <c r="P1001" i="3"/>
  <c r="V1000" i="3"/>
  <c r="W1000" i="3" s="1"/>
  <c r="T1000" i="3"/>
  <c r="U1000" i="3" s="1"/>
  <c r="R1000" i="3"/>
  <c r="Q1000" i="3"/>
  <c r="P1000" i="3"/>
  <c r="V999" i="3"/>
  <c r="T999" i="3"/>
  <c r="R999" i="3"/>
  <c r="Q999" i="3"/>
  <c r="W999" i="3" s="1"/>
  <c r="P999" i="3"/>
  <c r="V998" i="3"/>
  <c r="T998" i="3"/>
  <c r="R998" i="3"/>
  <c r="S998" i="3" s="1"/>
  <c r="Q998" i="3"/>
  <c r="P998" i="3"/>
  <c r="V997" i="3"/>
  <c r="T997" i="3"/>
  <c r="U997" i="3" s="1"/>
  <c r="R997" i="3"/>
  <c r="S997" i="3" s="1"/>
  <c r="Q997" i="3"/>
  <c r="P997" i="3"/>
  <c r="V996" i="3"/>
  <c r="W996" i="3" s="1"/>
  <c r="T996" i="3"/>
  <c r="U996" i="3" s="1"/>
  <c r="R996" i="3"/>
  <c r="Q996" i="3"/>
  <c r="P996" i="3"/>
  <c r="V995" i="3"/>
  <c r="T995" i="3"/>
  <c r="R995" i="3"/>
  <c r="Q995" i="3"/>
  <c r="P995" i="3"/>
  <c r="V994" i="3"/>
  <c r="T994" i="3"/>
  <c r="R994" i="3"/>
  <c r="Q994" i="3"/>
  <c r="P994" i="3"/>
  <c r="V993" i="3"/>
  <c r="T993" i="3"/>
  <c r="U993" i="3" s="1"/>
  <c r="R993" i="3"/>
  <c r="S993" i="3" s="1"/>
  <c r="Q993" i="3"/>
  <c r="P993" i="3"/>
  <c r="V992" i="3"/>
  <c r="W992" i="3" s="1"/>
  <c r="T992" i="3"/>
  <c r="U992" i="3" s="1"/>
  <c r="R992" i="3"/>
  <c r="Q992" i="3"/>
  <c r="P992" i="3"/>
  <c r="V991" i="3"/>
  <c r="T991" i="3"/>
  <c r="R991" i="3"/>
  <c r="Q991" i="3"/>
  <c r="P991" i="3"/>
  <c r="V990" i="3"/>
  <c r="T990" i="3"/>
  <c r="R990" i="3"/>
  <c r="S990" i="3" s="1"/>
  <c r="Q990" i="3"/>
  <c r="P990" i="3"/>
  <c r="V989" i="3"/>
  <c r="T989" i="3"/>
  <c r="U989" i="3" s="1"/>
  <c r="R989" i="3"/>
  <c r="S989" i="3" s="1"/>
  <c r="Q989" i="3"/>
  <c r="P989" i="3"/>
  <c r="V988" i="3"/>
  <c r="T988" i="3"/>
  <c r="U988" i="3" s="1"/>
  <c r="R988" i="3"/>
  <c r="Q988" i="3"/>
  <c r="W988" i="3" s="1"/>
  <c r="P988" i="3"/>
  <c r="V987" i="3"/>
  <c r="T987" i="3"/>
  <c r="R987" i="3"/>
  <c r="Q987" i="3"/>
  <c r="P987" i="3"/>
  <c r="V986" i="3"/>
  <c r="T986" i="3"/>
  <c r="R986" i="3"/>
  <c r="Q986" i="3"/>
  <c r="P986" i="3"/>
  <c r="V985" i="3"/>
  <c r="T985" i="3"/>
  <c r="U985" i="3" s="1"/>
  <c r="R985" i="3"/>
  <c r="S985" i="3" s="1"/>
  <c r="Q985" i="3"/>
  <c r="P985" i="3"/>
  <c r="V984" i="3"/>
  <c r="T984" i="3"/>
  <c r="U984" i="3" s="1"/>
  <c r="R984" i="3"/>
  <c r="Q984" i="3"/>
  <c r="W984" i="3" s="1"/>
  <c r="P984" i="3"/>
  <c r="V983" i="3"/>
  <c r="T983" i="3"/>
  <c r="R983" i="3"/>
  <c r="Q983" i="3"/>
  <c r="P983" i="3"/>
  <c r="V982" i="3"/>
  <c r="T982" i="3"/>
  <c r="R982" i="3"/>
  <c r="S982" i="3" s="1"/>
  <c r="Q982" i="3"/>
  <c r="P982" i="3"/>
  <c r="V981" i="3"/>
  <c r="T981" i="3"/>
  <c r="U981" i="3" s="1"/>
  <c r="R981" i="3"/>
  <c r="S981" i="3" s="1"/>
  <c r="Q981" i="3"/>
  <c r="P981" i="3"/>
  <c r="V980" i="3"/>
  <c r="T980" i="3"/>
  <c r="U980" i="3" s="1"/>
  <c r="R980" i="3"/>
  <c r="Q980" i="3"/>
  <c r="W980" i="3" s="1"/>
  <c r="P980" i="3"/>
  <c r="V979" i="3"/>
  <c r="T979" i="3"/>
  <c r="R979" i="3"/>
  <c r="Q979" i="3"/>
  <c r="P979" i="3"/>
  <c r="V978" i="3"/>
  <c r="T978" i="3"/>
  <c r="R978" i="3"/>
  <c r="Q978" i="3"/>
  <c r="P978" i="3"/>
  <c r="V977" i="3"/>
  <c r="T977" i="3"/>
  <c r="U977" i="3" s="1"/>
  <c r="R977" i="3"/>
  <c r="S977" i="3" s="1"/>
  <c r="Q977" i="3"/>
  <c r="P977" i="3"/>
  <c r="V976" i="3"/>
  <c r="W976" i="3" s="1"/>
  <c r="T976" i="3"/>
  <c r="U976" i="3" s="1"/>
  <c r="R976" i="3"/>
  <c r="Q976" i="3"/>
  <c r="P976" i="3"/>
  <c r="V975" i="3"/>
  <c r="T975" i="3"/>
  <c r="R975" i="3"/>
  <c r="Q975" i="3"/>
  <c r="P975" i="3"/>
  <c r="V974" i="3"/>
  <c r="T974" i="3"/>
  <c r="R974" i="3"/>
  <c r="S974" i="3" s="1"/>
  <c r="Q974" i="3"/>
  <c r="P974" i="3"/>
  <c r="V973" i="3"/>
  <c r="T973" i="3"/>
  <c r="U973" i="3" s="1"/>
  <c r="R973" i="3"/>
  <c r="S973" i="3" s="1"/>
  <c r="Q973" i="3"/>
  <c r="P973" i="3"/>
  <c r="V972" i="3"/>
  <c r="W972" i="3" s="1"/>
  <c r="T972" i="3"/>
  <c r="U972" i="3" s="1"/>
  <c r="R972" i="3"/>
  <c r="Q972" i="3"/>
  <c r="P972" i="3"/>
  <c r="V971" i="3"/>
  <c r="T971" i="3"/>
  <c r="R971" i="3"/>
  <c r="Q971" i="3"/>
  <c r="W971" i="3" s="1"/>
  <c r="P971" i="3"/>
  <c r="V970" i="3"/>
  <c r="T970" i="3"/>
  <c r="R970" i="3"/>
  <c r="Q970" i="3"/>
  <c r="W970" i="3" s="1"/>
  <c r="P970" i="3"/>
  <c r="V969" i="3"/>
  <c r="T969" i="3"/>
  <c r="U969" i="3" s="1"/>
  <c r="R969" i="3"/>
  <c r="S969" i="3" s="1"/>
  <c r="Q969" i="3"/>
  <c r="P969" i="3"/>
  <c r="V968" i="3"/>
  <c r="W968" i="3" s="1"/>
  <c r="T968" i="3"/>
  <c r="U968" i="3" s="1"/>
  <c r="R968" i="3"/>
  <c r="Q968" i="3"/>
  <c r="P968" i="3"/>
  <c r="V967" i="3"/>
  <c r="T967" i="3"/>
  <c r="R967" i="3"/>
  <c r="Q967" i="3"/>
  <c r="W967" i="3" s="1"/>
  <c r="P967" i="3"/>
  <c r="V966" i="3"/>
  <c r="T966" i="3"/>
  <c r="R966" i="3"/>
  <c r="S966" i="3" s="1"/>
  <c r="Q966" i="3"/>
  <c r="P966" i="3"/>
  <c r="V965" i="3"/>
  <c r="T965" i="3"/>
  <c r="U965" i="3" s="1"/>
  <c r="R965" i="3"/>
  <c r="S965" i="3" s="1"/>
  <c r="Q965" i="3"/>
  <c r="P965" i="3"/>
  <c r="V964" i="3"/>
  <c r="W964" i="3" s="1"/>
  <c r="T964" i="3"/>
  <c r="U964" i="3" s="1"/>
  <c r="R964" i="3"/>
  <c r="Q964" i="3"/>
  <c r="P964" i="3"/>
  <c r="V963" i="3"/>
  <c r="T963" i="3"/>
  <c r="R963" i="3"/>
  <c r="Q963" i="3"/>
  <c r="W963" i="3" s="1"/>
  <c r="P963" i="3"/>
  <c r="V962" i="3"/>
  <c r="T962" i="3"/>
  <c r="R962" i="3"/>
  <c r="Q962" i="3"/>
  <c r="P962" i="3"/>
  <c r="V961" i="3"/>
  <c r="T961" i="3"/>
  <c r="U961" i="3" s="1"/>
  <c r="R961" i="3"/>
  <c r="S961" i="3" s="1"/>
  <c r="Q961" i="3"/>
  <c r="P961" i="3"/>
  <c r="V960" i="3"/>
  <c r="W960" i="3" s="1"/>
  <c r="T960" i="3"/>
  <c r="U960" i="3" s="1"/>
  <c r="R960" i="3"/>
  <c r="Q960" i="3"/>
  <c r="P960" i="3"/>
  <c r="V959" i="3"/>
  <c r="T959" i="3"/>
  <c r="R959" i="3"/>
  <c r="Q959" i="3"/>
  <c r="W959" i="3" s="1"/>
  <c r="P959" i="3"/>
  <c r="V958" i="3"/>
  <c r="T958" i="3"/>
  <c r="R958" i="3"/>
  <c r="S958" i="3" s="1"/>
  <c r="Q958" i="3"/>
  <c r="P958" i="3"/>
  <c r="V957" i="3"/>
  <c r="T957" i="3"/>
  <c r="U957" i="3" s="1"/>
  <c r="R957" i="3"/>
  <c r="S957" i="3" s="1"/>
  <c r="Q957" i="3"/>
  <c r="P957" i="3"/>
  <c r="V956" i="3"/>
  <c r="W956" i="3" s="1"/>
  <c r="T956" i="3"/>
  <c r="U956" i="3" s="1"/>
  <c r="R956" i="3"/>
  <c r="Q956" i="3"/>
  <c r="P956" i="3"/>
  <c r="V955" i="3"/>
  <c r="T955" i="3"/>
  <c r="R955" i="3"/>
  <c r="Q955" i="3"/>
  <c r="P955" i="3"/>
  <c r="V954" i="3"/>
  <c r="T954" i="3"/>
  <c r="R954" i="3"/>
  <c r="Q954" i="3"/>
  <c r="W954" i="3" s="1"/>
  <c r="P954" i="3"/>
  <c r="V953" i="3"/>
  <c r="T953" i="3"/>
  <c r="U953" i="3" s="1"/>
  <c r="R953" i="3"/>
  <c r="S953" i="3" s="1"/>
  <c r="Q953" i="3"/>
  <c r="P953" i="3"/>
  <c r="V952" i="3"/>
  <c r="W952" i="3" s="1"/>
  <c r="T952" i="3"/>
  <c r="U952" i="3" s="1"/>
  <c r="R952" i="3"/>
  <c r="Q952" i="3"/>
  <c r="P952" i="3"/>
  <c r="V951" i="3"/>
  <c r="T951" i="3"/>
  <c r="R951" i="3"/>
  <c r="Q951" i="3"/>
  <c r="P951" i="3"/>
  <c r="V950" i="3"/>
  <c r="T950" i="3"/>
  <c r="R950" i="3"/>
  <c r="S950" i="3" s="1"/>
  <c r="Q950" i="3"/>
  <c r="P950" i="3"/>
  <c r="V949" i="3"/>
  <c r="T949" i="3"/>
  <c r="U949" i="3" s="1"/>
  <c r="R949" i="3"/>
  <c r="S949" i="3" s="1"/>
  <c r="Q949" i="3"/>
  <c r="P949" i="3"/>
  <c r="V948" i="3"/>
  <c r="W948" i="3" s="1"/>
  <c r="T948" i="3"/>
  <c r="U948" i="3" s="1"/>
  <c r="R948" i="3"/>
  <c r="Q948" i="3"/>
  <c r="P948" i="3"/>
  <c r="V947" i="3"/>
  <c r="T947" i="3"/>
  <c r="R947" i="3"/>
  <c r="Q947" i="3"/>
  <c r="P947" i="3"/>
  <c r="V946" i="3"/>
  <c r="T946" i="3"/>
  <c r="R946" i="3"/>
  <c r="Q946" i="3"/>
  <c r="P946" i="3"/>
  <c r="V945" i="3"/>
  <c r="T945" i="3"/>
  <c r="U945" i="3" s="1"/>
  <c r="R945" i="3"/>
  <c r="S945" i="3" s="1"/>
  <c r="Q945" i="3"/>
  <c r="P945" i="3"/>
  <c r="V944" i="3"/>
  <c r="T944" i="3"/>
  <c r="U944" i="3" s="1"/>
  <c r="R944" i="3"/>
  <c r="Q944" i="3"/>
  <c r="W944" i="3" s="1"/>
  <c r="P944" i="3"/>
  <c r="V943" i="3"/>
  <c r="T943" i="3"/>
  <c r="R943" i="3"/>
  <c r="Q943" i="3"/>
  <c r="P943" i="3"/>
  <c r="V942" i="3"/>
  <c r="T942" i="3"/>
  <c r="R942" i="3"/>
  <c r="S942" i="3" s="1"/>
  <c r="Q942" i="3"/>
  <c r="P942" i="3"/>
  <c r="V941" i="3"/>
  <c r="T941" i="3"/>
  <c r="U941" i="3" s="1"/>
  <c r="R941" i="3"/>
  <c r="S941" i="3" s="1"/>
  <c r="Q941" i="3"/>
  <c r="P941" i="3"/>
  <c r="V940" i="3"/>
  <c r="W940" i="3" s="1"/>
  <c r="T940" i="3"/>
  <c r="U940" i="3" s="1"/>
  <c r="R940" i="3"/>
  <c r="Q940" i="3"/>
  <c r="P940" i="3"/>
  <c r="V939" i="3"/>
  <c r="T939" i="3"/>
  <c r="R939" i="3"/>
  <c r="Q939" i="3"/>
  <c r="P939" i="3"/>
  <c r="V938" i="3"/>
  <c r="T938" i="3"/>
  <c r="R938" i="3"/>
  <c r="Q938" i="3"/>
  <c r="P938" i="3"/>
  <c r="V937" i="3"/>
  <c r="T937" i="3"/>
  <c r="U937" i="3" s="1"/>
  <c r="R937" i="3"/>
  <c r="S937" i="3" s="1"/>
  <c r="Q937" i="3"/>
  <c r="P937" i="3"/>
  <c r="V936" i="3"/>
  <c r="T936" i="3"/>
  <c r="U936" i="3" s="1"/>
  <c r="R936" i="3"/>
  <c r="Q936" i="3"/>
  <c r="P936" i="3"/>
  <c r="V935" i="3"/>
  <c r="T935" i="3"/>
  <c r="R935" i="3"/>
  <c r="Q935" i="3"/>
  <c r="P935" i="3"/>
  <c r="V934" i="3"/>
  <c r="T934" i="3"/>
  <c r="R934" i="3"/>
  <c r="S934" i="3" s="1"/>
  <c r="Q934" i="3"/>
  <c r="P934" i="3"/>
  <c r="V933" i="3"/>
  <c r="T933" i="3"/>
  <c r="U933" i="3" s="1"/>
  <c r="R933" i="3"/>
  <c r="S933" i="3" s="1"/>
  <c r="Q933" i="3"/>
  <c r="P933" i="3"/>
  <c r="V932" i="3"/>
  <c r="W932" i="3" s="1"/>
  <c r="T932" i="3"/>
  <c r="U932" i="3" s="1"/>
  <c r="R932" i="3"/>
  <c r="Q932" i="3"/>
  <c r="P932" i="3"/>
  <c r="V931" i="3"/>
  <c r="T931" i="3"/>
  <c r="R931" i="3"/>
  <c r="Q931" i="3"/>
  <c r="P931" i="3"/>
  <c r="V930" i="3"/>
  <c r="T930" i="3"/>
  <c r="R930" i="3"/>
  <c r="Q930" i="3"/>
  <c r="P930" i="3"/>
  <c r="V929" i="3"/>
  <c r="T929" i="3"/>
  <c r="U929" i="3" s="1"/>
  <c r="R929" i="3"/>
  <c r="S929" i="3" s="1"/>
  <c r="Q929" i="3"/>
  <c r="P929" i="3"/>
  <c r="V928" i="3"/>
  <c r="T928" i="3"/>
  <c r="U928" i="3" s="1"/>
  <c r="R928" i="3"/>
  <c r="Q928" i="3"/>
  <c r="P928" i="3"/>
  <c r="V927" i="3"/>
  <c r="T927" i="3"/>
  <c r="R927" i="3"/>
  <c r="Q927" i="3"/>
  <c r="W927" i="3" s="1"/>
  <c r="P927" i="3"/>
  <c r="V926" i="3"/>
  <c r="T926" i="3"/>
  <c r="R926" i="3"/>
  <c r="S926" i="3" s="1"/>
  <c r="Q926" i="3"/>
  <c r="P926" i="3"/>
  <c r="V925" i="3"/>
  <c r="T925" i="3"/>
  <c r="U925" i="3" s="1"/>
  <c r="R925" i="3"/>
  <c r="S925" i="3" s="1"/>
  <c r="Q925" i="3"/>
  <c r="P925" i="3"/>
  <c r="V924" i="3"/>
  <c r="W924" i="3" s="1"/>
  <c r="T924" i="3"/>
  <c r="U924" i="3" s="1"/>
  <c r="R924" i="3"/>
  <c r="Q924" i="3"/>
  <c r="P924" i="3"/>
  <c r="V923" i="3"/>
  <c r="T923" i="3"/>
  <c r="R923" i="3"/>
  <c r="Q923" i="3"/>
  <c r="W923" i="3" s="1"/>
  <c r="P923" i="3"/>
  <c r="V922" i="3"/>
  <c r="T922" i="3"/>
  <c r="R922" i="3"/>
  <c r="Q922" i="3"/>
  <c r="P922" i="3"/>
  <c r="V921" i="3"/>
  <c r="T921" i="3"/>
  <c r="U921" i="3" s="1"/>
  <c r="R921" i="3"/>
  <c r="S921" i="3" s="1"/>
  <c r="Q921" i="3"/>
  <c r="P921" i="3"/>
  <c r="V920" i="3"/>
  <c r="T920" i="3"/>
  <c r="U920" i="3" s="1"/>
  <c r="R920" i="3"/>
  <c r="Q920" i="3"/>
  <c r="P920" i="3"/>
  <c r="V919" i="3"/>
  <c r="T919" i="3"/>
  <c r="R919" i="3"/>
  <c r="Q919" i="3"/>
  <c r="P919" i="3"/>
  <c r="V918" i="3"/>
  <c r="T918" i="3"/>
  <c r="R918" i="3"/>
  <c r="S918" i="3" s="1"/>
  <c r="Q918" i="3"/>
  <c r="P918" i="3"/>
  <c r="V917" i="3"/>
  <c r="T917" i="3"/>
  <c r="U917" i="3" s="1"/>
  <c r="R917" i="3"/>
  <c r="S917" i="3" s="1"/>
  <c r="Q917" i="3"/>
  <c r="P917" i="3"/>
  <c r="V916" i="3"/>
  <c r="W916" i="3" s="1"/>
  <c r="T916" i="3"/>
  <c r="U916" i="3" s="1"/>
  <c r="R916" i="3"/>
  <c r="Q916" i="3"/>
  <c r="P916" i="3"/>
  <c r="V915" i="3"/>
  <c r="T915" i="3"/>
  <c r="R915" i="3"/>
  <c r="Q915" i="3"/>
  <c r="P915" i="3"/>
  <c r="V914" i="3"/>
  <c r="T914" i="3"/>
  <c r="R914" i="3"/>
  <c r="Q914" i="3"/>
  <c r="P914" i="3"/>
  <c r="V913" i="3"/>
  <c r="T913" i="3"/>
  <c r="U913" i="3" s="1"/>
  <c r="R913" i="3"/>
  <c r="S913" i="3" s="1"/>
  <c r="Q913" i="3"/>
  <c r="P913" i="3"/>
  <c r="V912" i="3"/>
  <c r="T912" i="3"/>
  <c r="U912" i="3" s="1"/>
  <c r="R912" i="3"/>
  <c r="Q912" i="3"/>
  <c r="P912" i="3"/>
  <c r="V911" i="3"/>
  <c r="T911" i="3"/>
  <c r="R911" i="3"/>
  <c r="Q911" i="3"/>
  <c r="P911" i="3"/>
  <c r="V910" i="3"/>
  <c r="T910" i="3"/>
  <c r="R910" i="3"/>
  <c r="S910" i="3" s="1"/>
  <c r="Q910" i="3"/>
  <c r="P910" i="3"/>
  <c r="V909" i="3"/>
  <c r="T909" i="3"/>
  <c r="U909" i="3" s="1"/>
  <c r="R909" i="3"/>
  <c r="S909" i="3" s="1"/>
  <c r="Q909" i="3"/>
  <c r="P909" i="3"/>
  <c r="V908" i="3"/>
  <c r="W908" i="3" s="1"/>
  <c r="T908" i="3"/>
  <c r="U908" i="3" s="1"/>
  <c r="R908" i="3"/>
  <c r="Q908" i="3"/>
  <c r="P908" i="3"/>
  <c r="V907" i="3"/>
  <c r="T907" i="3"/>
  <c r="R907" i="3"/>
  <c r="Q907" i="3"/>
  <c r="W907" i="3" s="1"/>
  <c r="P907" i="3"/>
  <c r="V906" i="3"/>
  <c r="T906" i="3"/>
  <c r="R906" i="3"/>
  <c r="Q906" i="3"/>
  <c r="P906" i="3"/>
  <c r="V905" i="3"/>
  <c r="T905" i="3"/>
  <c r="U905" i="3" s="1"/>
  <c r="R905" i="3"/>
  <c r="S905" i="3" s="1"/>
  <c r="Q905" i="3"/>
  <c r="P905" i="3"/>
  <c r="V904" i="3"/>
  <c r="T904" i="3"/>
  <c r="U904" i="3" s="1"/>
  <c r="R904" i="3"/>
  <c r="Q904" i="3"/>
  <c r="P904" i="3"/>
  <c r="V903" i="3"/>
  <c r="T903" i="3"/>
  <c r="R903" i="3"/>
  <c r="Q903" i="3"/>
  <c r="W903" i="3" s="1"/>
  <c r="P903" i="3"/>
  <c r="V902" i="3"/>
  <c r="T902" i="3"/>
  <c r="R902" i="3"/>
  <c r="S902" i="3" s="1"/>
  <c r="Q902" i="3"/>
  <c r="P902" i="3"/>
  <c r="V901" i="3"/>
  <c r="T901" i="3"/>
  <c r="U901" i="3" s="1"/>
  <c r="R901" i="3"/>
  <c r="S901" i="3" s="1"/>
  <c r="Q901" i="3"/>
  <c r="P901" i="3"/>
  <c r="V900" i="3"/>
  <c r="W900" i="3" s="1"/>
  <c r="T900" i="3"/>
  <c r="U900" i="3" s="1"/>
  <c r="R900" i="3"/>
  <c r="Q900" i="3"/>
  <c r="P900" i="3"/>
  <c r="V899" i="3"/>
  <c r="T899" i="3"/>
  <c r="R899" i="3"/>
  <c r="Q899" i="3"/>
  <c r="P899" i="3"/>
  <c r="V898" i="3"/>
  <c r="T898" i="3"/>
  <c r="R898" i="3"/>
  <c r="Q898" i="3"/>
  <c r="W898" i="3" s="1"/>
  <c r="P898" i="3"/>
  <c r="V897" i="3"/>
  <c r="T897" i="3"/>
  <c r="U897" i="3" s="1"/>
  <c r="R897" i="3"/>
  <c r="S897" i="3" s="1"/>
  <c r="Q897" i="3"/>
  <c r="P897" i="3"/>
  <c r="V896" i="3"/>
  <c r="T896" i="3"/>
  <c r="U896" i="3" s="1"/>
  <c r="R896" i="3"/>
  <c r="Q896" i="3"/>
  <c r="P896" i="3"/>
  <c r="V895" i="3"/>
  <c r="T895" i="3"/>
  <c r="R895" i="3"/>
  <c r="Q895" i="3"/>
  <c r="P895" i="3"/>
  <c r="V894" i="3"/>
  <c r="T894" i="3"/>
  <c r="R894" i="3"/>
  <c r="S894" i="3" s="1"/>
  <c r="Q894" i="3"/>
  <c r="P894" i="3"/>
  <c r="V893" i="3"/>
  <c r="T893" i="3"/>
  <c r="U893" i="3" s="1"/>
  <c r="R893" i="3"/>
  <c r="S893" i="3" s="1"/>
  <c r="Q893" i="3"/>
  <c r="P893" i="3"/>
  <c r="V892" i="3"/>
  <c r="W892" i="3" s="1"/>
  <c r="T892" i="3"/>
  <c r="U892" i="3" s="1"/>
  <c r="R892" i="3"/>
  <c r="Q892" i="3"/>
  <c r="P892" i="3"/>
  <c r="V891" i="3"/>
  <c r="T891" i="3"/>
  <c r="R891" i="3"/>
  <c r="Q891" i="3"/>
  <c r="W891" i="3" s="1"/>
  <c r="P891" i="3"/>
  <c r="V890" i="3"/>
  <c r="T890" i="3"/>
  <c r="R890" i="3"/>
  <c r="Q890" i="3"/>
  <c r="W890" i="3" s="1"/>
  <c r="P890" i="3"/>
  <c r="V889" i="3"/>
  <c r="T889" i="3"/>
  <c r="U889" i="3" s="1"/>
  <c r="R889" i="3"/>
  <c r="S889" i="3" s="1"/>
  <c r="Q889" i="3"/>
  <c r="P889" i="3"/>
  <c r="V888" i="3"/>
  <c r="T888" i="3"/>
  <c r="U888" i="3" s="1"/>
  <c r="R888" i="3"/>
  <c r="Q888" i="3"/>
  <c r="P888" i="3"/>
  <c r="V887" i="3"/>
  <c r="T887" i="3"/>
  <c r="R887" i="3"/>
  <c r="Q887" i="3"/>
  <c r="P887" i="3"/>
  <c r="V886" i="3"/>
  <c r="T886" i="3"/>
  <c r="R886" i="3"/>
  <c r="S886" i="3" s="1"/>
  <c r="Q886" i="3"/>
  <c r="P886" i="3"/>
  <c r="V885" i="3"/>
  <c r="T885" i="3"/>
  <c r="U885" i="3" s="1"/>
  <c r="R885" i="3"/>
  <c r="S885" i="3" s="1"/>
  <c r="Q885" i="3"/>
  <c r="P885" i="3"/>
  <c r="V884" i="3"/>
  <c r="W884" i="3" s="1"/>
  <c r="T884" i="3"/>
  <c r="U884" i="3" s="1"/>
  <c r="R884" i="3"/>
  <c r="Q884" i="3"/>
  <c r="P884" i="3"/>
  <c r="V883" i="3"/>
  <c r="T883" i="3"/>
  <c r="R883" i="3"/>
  <c r="Q883" i="3"/>
  <c r="P883" i="3"/>
  <c r="V882" i="3"/>
  <c r="T882" i="3"/>
  <c r="R882" i="3"/>
  <c r="Q882" i="3"/>
  <c r="P882" i="3"/>
  <c r="V881" i="3"/>
  <c r="T881" i="3"/>
  <c r="U881" i="3" s="1"/>
  <c r="R881" i="3"/>
  <c r="S881" i="3" s="1"/>
  <c r="Q881" i="3"/>
  <c r="P881" i="3"/>
  <c r="V880" i="3"/>
  <c r="T880" i="3"/>
  <c r="U880" i="3" s="1"/>
  <c r="R880" i="3"/>
  <c r="Q880" i="3"/>
  <c r="W880" i="3" s="1"/>
  <c r="P880" i="3"/>
  <c r="V879" i="3"/>
  <c r="T879" i="3"/>
  <c r="R879" i="3"/>
  <c r="Q879" i="3"/>
  <c r="P879" i="3"/>
  <c r="V878" i="3"/>
  <c r="T878" i="3"/>
  <c r="R878" i="3"/>
  <c r="S878" i="3" s="1"/>
  <c r="Q878" i="3"/>
  <c r="P878" i="3"/>
  <c r="V877" i="3"/>
  <c r="T877" i="3"/>
  <c r="U877" i="3" s="1"/>
  <c r="R877" i="3"/>
  <c r="S877" i="3" s="1"/>
  <c r="Q877" i="3"/>
  <c r="P877" i="3"/>
  <c r="V876" i="3"/>
  <c r="T876" i="3"/>
  <c r="U876" i="3" s="1"/>
  <c r="R876" i="3"/>
  <c r="Q876" i="3"/>
  <c r="W876" i="3" s="1"/>
  <c r="P876" i="3"/>
  <c r="V875" i="3"/>
  <c r="T875" i="3"/>
  <c r="R875" i="3"/>
  <c r="Q875" i="3"/>
  <c r="W875" i="3" s="1"/>
  <c r="P875" i="3"/>
  <c r="V874" i="3"/>
  <c r="T874" i="3"/>
  <c r="R874" i="3"/>
  <c r="Q874" i="3"/>
  <c r="P874" i="3"/>
  <c r="V873" i="3"/>
  <c r="T873" i="3"/>
  <c r="U873" i="3" s="1"/>
  <c r="R873" i="3"/>
  <c r="S873" i="3" s="1"/>
  <c r="Q873" i="3"/>
  <c r="P873" i="3"/>
  <c r="V872" i="3"/>
  <c r="T872" i="3"/>
  <c r="U872" i="3" s="1"/>
  <c r="R872" i="3"/>
  <c r="Q872" i="3"/>
  <c r="P872" i="3"/>
  <c r="V871" i="3"/>
  <c r="T871" i="3"/>
  <c r="R871" i="3"/>
  <c r="Q871" i="3"/>
  <c r="P871" i="3"/>
  <c r="V870" i="3"/>
  <c r="T870" i="3"/>
  <c r="R870" i="3"/>
  <c r="S870" i="3" s="1"/>
  <c r="Q870" i="3"/>
  <c r="P870" i="3"/>
  <c r="V869" i="3"/>
  <c r="T869" i="3"/>
  <c r="U869" i="3" s="1"/>
  <c r="R869" i="3"/>
  <c r="S869" i="3" s="1"/>
  <c r="Q869" i="3"/>
  <c r="P869" i="3"/>
  <c r="V868" i="3"/>
  <c r="T868" i="3"/>
  <c r="U868" i="3" s="1"/>
  <c r="R868" i="3"/>
  <c r="Q868" i="3"/>
  <c r="W868" i="3" s="1"/>
  <c r="P868" i="3"/>
  <c r="V867" i="3"/>
  <c r="T867" i="3"/>
  <c r="R867" i="3"/>
  <c r="Q867" i="3"/>
  <c r="P867" i="3"/>
  <c r="V866" i="3"/>
  <c r="T866" i="3"/>
  <c r="R866" i="3"/>
  <c r="Q866" i="3"/>
  <c r="P866" i="3"/>
  <c r="V865" i="3"/>
  <c r="T865" i="3"/>
  <c r="U865" i="3" s="1"/>
  <c r="R865" i="3"/>
  <c r="S865" i="3" s="1"/>
  <c r="Q865" i="3"/>
  <c r="P865" i="3"/>
  <c r="V864" i="3"/>
  <c r="T864" i="3"/>
  <c r="U864" i="3" s="1"/>
  <c r="R864" i="3"/>
  <c r="Q864" i="3"/>
  <c r="P864" i="3"/>
  <c r="V863" i="3"/>
  <c r="T863" i="3"/>
  <c r="R863" i="3"/>
  <c r="Q863" i="3"/>
  <c r="P863" i="3"/>
  <c r="V862" i="3"/>
  <c r="T862" i="3"/>
  <c r="R862" i="3"/>
  <c r="S862" i="3" s="1"/>
  <c r="Q862" i="3"/>
  <c r="P862" i="3"/>
  <c r="V861" i="3"/>
  <c r="T861" i="3"/>
  <c r="U861" i="3" s="1"/>
  <c r="R861" i="3"/>
  <c r="S861" i="3" s="1"/>
  <c r="Q861" i="3"/>
  <c r="P861" i="3"/>
  <c r="V860" i="3"/>
  <c r="W860" i="3" s="1"/>
  <c r="T860" i="3"/>
  <c r="U860" i="3" s="1"/>
  <c r="R860" i="3"/>
  <c r="Q860" i="3"/>
  <c r="P860" i="3"/>
  <c r="V859" i="3"/>
  <c r="T859" i="3"/>
  <c r="R859" i="3"/>
  <c r="Q859" i="3"/>
  <c r="P859" i="3"/>
  <c r="V858" i="3"/>
  <c r="T858" i="3"/>
  <c r="R858" i="3"/>
  <c r="Q858" i="3"/>
  <c r="W858" i="3" s="1"/>
  <c r="P858" i="3"/>
  <c r="V857" i="3"/>
  <c r="T857" i="3"/>
  <c r="U857" i="3" s="1"/>
  <c r="R857" i="3"/>
  <c r="S857" i="3" s="1"/>
  <c r="Q857" i="3"/>
  <c r="P857" i="3"/>
  <c r="V856" i="3"/>
  <c r="T856" i="3"/>
  <c r="U856" i="3" s="1"/>
  <c r="R856" i="3"/>
  <c r="Q856" i="3"/>
  <c r="P856" i="3"/>
  <c r="V855" i="3"/>
  <c r="T855" i="3"/>
  <c r="R855" i="3"/>
  <c r="Q855" i="3"/>
  <c r="P855" i="3"/>
  <c r="V854" i="3"/>
  <c r="T854" i="3"/>
  <c r="R854" i="3"/>
  <c r="S854" i="3" s="1"/>
  <c r="Q854" i="3"/>
  <c r="P854" i="3"/>
  <c r="V853" i="3"/>
  <c r="T853" i="3"/>
  <c r="U853" i="3" s="1"/>
  <c r="R853" i="3"/>
  <c r="S853" i="3" s="1"/>
  <c r="Q853" i="3"/>
  <c r="P853" i="3"/>
  <c r="V852" i="3"/>
  <c r="W852" i="3" s="1"/>
  <c r="T852" i="3"/>
  <c r="U852" i="3" s="1"/>
  <c r="R852" i="3"/>
  <c r="Q852" i="3"/>
  <c r="P852" i="3"/>
  <c r="V851" i="3"/>
  <c r="T851" i="3"/>
  <c r="R851" i="3"/>
  <c r="Q851" i="3"/>
  <c r="P851" i="3"/>
  <c r="V850" i="3"/>
  <c r="T850" i="3"/>
  <c r="R850" i="3"/>
  <c r="Q850" i="3"/>
  <c r="P850" i="3"/>
  <c r="V849" i="3"/>
  <c r="T849" i="3"/>
  <c r="U849" i="3" s="1"/>
  <c r="R849" i="3"/>
  <c r="S849" i="3" s="1"/>
  <c r="Q849" i="3"/>
  <c r="P849" i="3"/>
  <c r="V848" i="3"/>
  <c r="T848" i="3"/>
  <c r="U848" i="3" s="1"/>
  <c r="R848" i="3"/>
  <c r="Q848" i="3"/>
  <c r="P848" i="3"/>
  <c r="V847" i="3"/>
  <c r="T847" i="3"/>
  <c r="R847" i="3"/>
  <c r="Q847" i="3"/>
  <c r="P847" i="3"/>
  <c r="V846" i="3"/>
  <c r="T846" i="3"/>
  <c r="R846" i="3"/>
  <c r="S846" i="3" s="1"/>
  <c r="Q846" i="3"/>
  <c r="P846" i="3"/>
  <c r="V845" i="3"/>
  <c r="T845" i="3"/>
  <c r="U845" i="3" s="1"/>
  <c r="R845" i="3"/>
  <c r="S845" i="3" s="1"/>
  <c r="Q845" i="3"/>
  <c r="P845" i="3"/>
  <c r="V844" i="3"/>
  <c r="T844" i="3"/>
  <c r="U844" i="3" s="1"/>
  <c r="R844" i="3"/>
  <c r="Q844" i="3"/>
  <c r="P844" i="3"/>
  <c r="V843" i="3"/>
  <c r="T843" i="3"/>
  <c r="R843" i="3"/>
  <c r="Q843" i="3"/>
  <c r="W843" i="3" s="1"/>
  <c r="P843" i="3"/>
  <c r="V842" i="3"/>
  <c r="T842" i="3"/>
  <c r="R842" i="3"/>
  <c r="Q842" i="3"/>
  <c r="W842" i="3" s="1"/>
  <c r="P842" i="3"/>
  <c r="V841" i="3"/>
  <c r="T841" i="3"/>
  <c r="U841" i="3" s="1"/>
  <c r="R841" i="3"/>
  <c r="S841" i="3" s="1"/>
  <c r="Q841" i="3"/>
  <c r="P841" i="3"/>
  <c r="V840" i="3"/>
  <c r="T840" i="3"/>
  <c r="U840" i="3" s="1"/>
  <c r="R840" i="3"/>
  <c r="Q840" i="3"/>
  <c r="P840" i="3"/>
  <c r="V839" i="3"/>
  <c r="T839" i="3"/>
  <c r="R839" i="3"/>
  <c r="Q839" i="3"/>
  <c r="W839" i="3" s="1"/>
  <c r="P839" i="3"/>
  <c r="V838" i="3"/>
  <c r="T838" i="3"/>
  <c r="R838" i="3"/>
  <c r="S838" i="3" s="1"/>
  <c r="Q838" i="3"/>
  <c r="P838" i="3"/>
  <c r="V837" i="3"/>
  <c r="T837" i="3"/>
  <c r="U837" i="3" s="1"/>
  <c r="R837" i="3"/>
  <c r="S837" i="3" s="1"/>
  <c r="Q837" i="3"/>
  <c r="P837" i="3"/>
  <c r="V836" i="3"/>
  <c r="T836" i="3"/>
  <c r="U836" i="3" s="1"/>
  <c r="R836" i="3"/>
  <c r="S836" i="3" s="1"/>
  <c r="Q836" i="3"/>
  <c r="P836" i="3"/>
  <c r="V835" i="3"/>
  <c r="T835" i="3"/>
  <c r="R835" i="3"/>
  <c r="Q835" i="3"/>
  <c r="P835" i="3"/>
  <c r="V834" i="3"/>
  <c r="T834" i="3"/>
  <c r="R834" i="3"/>
  <c r="Q834" i="3"/>
  <c r="P834" i="3"/>
  <c r="V833" i="3"/>
  <c r="T833" i="3"/>
  <c r="U833" i="3" s="1"/>
  <c r="R833" i="3"/>
  <c r="S833" i="3" s="1"/>
  <c r="Q833" i="3"/>
  <c r="P833" i="3"/>
  <c r="V832" i="3"/>
  <c r="T832" i="3"/>
  <c r="U832" i="3" s="1"/>
  <c r="R832" i="3"/>
  <c r="Q832" i="3"/>
  <c r="P832" i="3"/>
  <c r="V831" i="3"/>
  <c r="T831" i="3"/>
  <c r="R831" i="3"/>
  <c r="Q831" i="3"/>
  <c r="P831" i="3"/>
  <c r="V830" i="3"/>
  <c r="T830" i="3"/>
  <c r="R830" i="3"/>
  <c r="S830" i="3" s="1"/>
  <c r="Q830" i="3"/>
  <c r="P830" i="3"/>
  <c r="V829" i="3"/>
  <c r="T829" i="3"/>
  <c r="U829" i="3" s="1"/>
  <c r="R829" i="3"/>
  <c r="S829" i="3" s="1"/>
  <c r="Q829" i="3"/>
  <c r="P829" i="3"/>
  <c r="V828" i="3"/>
  <c r="W828" i="3" s="1"/>
  <c r="T828" i="3"/>
  <c r="U828" i="3" s="1"/>
  <c r="R828" i="3"/>
  <c r="Q828" i="3"/>
  <c r="P828" i="3"/>
  <c r="V827" i="3"/>
  <c r="T827" i="3"/>
  <c r="R827" i="3"/>
  <c r="Q827" i="3"/>
  <c r="P827" i="3"/>
  <c r="V826" i="3"/>
  <c r="T826" i="3"/>
  <c r="R826" i="3"/>
  <c r="Q826" i="3"/>
  <c r="P826" i="3"/>
  <c r="V825" i="3"/>
  <c r="T825" i="3"/>
  <c r="U825" i="3" s="1"/>
  <c r="R825" i="3"/>
  <c r="S825" i="3" s="1"/>
  <c r="Q825" i="3"/>
  <c r="P825" i="3"/>
  <c r="V824" i="3"/>
  <c r="T824" i="3"/>
  <c r="U824" i="3" s="1"/>
  <c r="R824" i="3"/>
  <c r="Q824" i="3"/>
  <c r="P824" i="3"/>
  <c r="V823" i="3"/>
  <c r="T823" i="3"/>
  <c r="R823" i="3"/>
  <c r="Q823" i="3"/>
  <c r="P823" i="3"/>
  <c r="V822" i="3"/>
  <c r="T822" i="3"/>
  <c r="R822" i="3"/>
  <c r="S822" i="3" s="1"/>
  <c r="Q822" i="3"/>
  <c r="P822" i="3"/>
  <c r="V821" i="3"/>
  <c r="T821" i="3"/>
  <c r="U821" i="3" s="1"/>
  <c r="R821" i="3"/>
  <c r="S821" i="3" s="1"/>
  <c r="Q821" i="3"/>
  <c r="P821" i="3"/>
  <c r="V820" i="3"/>
  <c r="T820" i="3"/>
  <c r="U820" i="3" s="1"/>
  <c r="R820" i="3"/>
  <c r="Q820" i="3"/>
  <c r="W820" i="3" s="1"/>
  <c r="P820" i="3"/>
  <c r="V819" i="3"/>
  <c r="T819" i="3"/>
  <c r="R819" i="3"/>
  <c r="Q819" i="3"/>
  <c r="P819" i="3"/>
  <c r="V818" i="3"/>
  <c r="T818" i="3"/>
  <c r="R818" i="3"/>
  <c r="Q818" i="3"/>
  <c r="P818" i="3"/>
  <c r="V817" i="3"/>
  <c r="T817" i="3"/>
  <c r="U817" i="3" s="1"/>
  <c r="R817" i="3"/>
  <c r="S817" i="3" s="1"/>
  <c r="Q817" i="3"/>
  <c r="P817" i="3"/>
  <c r="V816" i="3"/>
  <c r="T816" i="3"/>
  <c r="U816" i="3" s="1"/>
  <c r="R816" i="3"/>
  <c r="Q816" i="3"/>
  <c r="P816" i="3"/>
  <c r="V815" i="3"/>
  <c r="T815" i="3"/>
  <c r="R815" i="3"/>
  <c r="Q815" i="3"/>
  <c r="P815" i="3"/>
  <c r="V814" i="3"/>
  <c r="T814" i="3"/>
  <c r="R814" i="3"/>
  <c r="S814" i="3" s="1"/>
  <c r="Q814" i="3"/>
  <c r="P814" i="3"/>
  <c r="V813" i="3"/>
  <c r="T813" i="3"/>
  <c r="U813" i="3" s="1"/>
  <c r="R813" i="3"/>
  <c r="S813" i="3" s="1"/>
  <c r="Q813" i="3"/>
  <c r="P813" i="3"/>
  <c r="V812" i="3"/>
  <c r="W812" i="3" s="1"/>
  <c r="T812" i="3"/>
  <c r="U812" i="3" s="1"/>
  <c r="R812" i="3"/>
  <c r="Q812" i="3"/>
  <c r="P812" i="3"/>
  <c r="V811" i="3"/>
  <c r="T811" i="3"/>
  <c r="R811" i="3"/>
  <c r="Q811" i="3"/>
  <c r="P811" i="3"/>
  <c r="V810" i="3"/>
  <c r="T810" i="3"/>
  <c r="R810" i="3"/>
  <c r="Q810" i="3"/>
  <c r="W810" i="3" s="1"/>
  <c r="P810" i="3"/>
  <c r="V809" i="3"/>
  <c r="T809" i="3"/>
  <c r="U809" i="3" s="1"/>
  <c r="R809" i="3"/>
  <c r="S809" i="3" s="1"/>
  <c r="Q809" i="3"/>
  <c r="P809" i="3"/>
  <c r="V808" i="3"/>
  <c r="T808" i="3"/>
  <c r="U808" i="3" s="1"/>
  <c r="R808" i="3"/>
  <c r="Q808" i="3"/>
  <c r="W808" i="3" s="1"/>
  <c r="P808" i="3"/>
  <c r="V807" i="3"/>
  <c r="T807" i="3"/>
  <c r="R807" i="3"/>
  <c r="Q807" i="3"/>
  <c r="W807" i="3" s="1"/>
  <c r="P807" i="3"/>
  <c r="V806" i="3"/>
  <c r="T806" i="3"/>
  <c r="R806" i="3"/>
  <c r="S806" i="3" s="1"/>
  <c r="Q806" i="3"/>
  <c r="P806" i="3"/>
  <c r="V805" i="3"/>
  <c r="T805" i="3"/>
  <c r="U805" i="3" s="1"/>
  <c r="R805" i="3"/>
  <c r="S805" i="3" s="1"/>
  <c r="Q805" i="3"/>
  <c r="P805" i="3"/>
  <c r="V804" i="3"/>
  <c r="T804" i="3"/>
  <c r="U804" i="3" s="1"/>
  <c r="R804" i="3"/>
  <c r="Q804" i="3"/>
  <c r="W804" i="3" s="1"/>
  <c r="P804" i="3"/>
  <c r="V803" i="3"/>
  <c r="T803" i="3"/>
  <c r="R803" i="3"/>
  <c r="Q803" i="3"/>
  <c r="W803" i="3" s="1"/>
  <c r="P803" i="3"/>
  <c r="V802" i="3"/>
  <c r="T802" i="3"/>
  <c r="R802" i="3"/>
  <c r="Q802" i="3"/>
  <c r="P802" i="3"/>
  <c r="V801" i="3"/>
  <c r="T801" i="3"/>
  <c r="U801" i="3" s="1"/>
  <c r="R801" i="3"/>
  <c r="S801" i="3" s="1"/>
  <c r="Q801" i="3"/>
  <c r="P801" i="3"/>
  <c r="V800" i="3"/>
  <c r="T800" i="3"/>
  <c r="U800" i="3" s="1"/>
  <c r="R800" i="3"/>
  <c r="Q800" i="3"/>
  <c r="P800" i="3"/>
  <c r="V799" i="3"/>
  <c r="T799" i="3"/>
  <c r="R799" i="3"/>
  <c r="Q799" i="3"/>
  <c r="W799" i="3" s="1"/>
  <c r="P799" i="3"/>
  <c r="V798" i="3"/>
  <c r="T798" i="3"/>
  <c r="R798" i="3"/>
  <c r="S798" i="3" s="1"/>
  <c r="Q798" i="3"/>
  <c r="P798" i="3"/>
  <c r="V797" i="3"/>
  <c r="T797" i="3"/>
  <c r="U797" i="3" s="1"/>
  <c r="R797" i="3"/>
  <c r="S797" i="3" s="1"/>
  <c r="Q797" i="3"/>
  <c r="P797" i="3"/>
  <c r="V796" i="3"/>
  <c r="W796" i="3" s="1"/>
  <c r="T796" i="3"/>
  <c r="U796" i="3" s="1"/>
  <c r="R796" i="3"/>
  <c r="Q796" i="3"/>
  <c r="P796" i="3"/>
  <c r="V795" i="3"/>
  <c r="T795" i="3"/>
  <c r="R795" i="3"/>
  <c r="Q795" i="3"/>
  <c r="P795" i="3"/>
  <c r="V794" i="3"/>
  <c r="T794" i="3"/>
  <c r="R794" i="3"/>
  <c r="Q794" i="3"/>
  <c r="W794" i="3" s="1"/>
  <c r="P794" i="3"/>
  <c r="V793" i="3"/>
  <c r="T793" i="3"/>
  <c r="U793" i="3" s="1"/>
  <c r="R793" i="3"/>
  <c r="S793" i="3" s="1"/>
  <c r="Q793" i="3"/>
  <c r="P793" i="3"/>
  <c r="V792" i="3"/>
  <c r="T792" i="3"/>
  <c r="U792" i="3" s="1"/>
  <c r="R792" i="3"/>
  <c r="Q792" i="3"/>
  <c r="W792" i="3" s="1"/>
  <c r="P792" i="3"/>
  <c r="V791" i="3"/>
  <c r="T791" i="3"/>
  <c r="R791" i="3"/>
  <c r="Q791" i="3"/>
  <c r="W791" i="3" s="1"/>
  <c r="P791" i="3"/>
  <c r="V790" i="3"/>
  <c r="T790" i="3"/>
  <c r="R790" i="3"/>
  <c r="S790" i="3" s="1"/>
  <c r="Q790" i="3"/>
  <c r="P790" i="3"/>
  <c r="V789" i="3"/>
  <c r="T789" i="3"/>
  <c r="U789" i="3" s="1"/>
  <c r="R789" i="3"/>
  <c r="S789" i="3" s="1"/>
  <c r="Q789" i="3"/>
  <c r="P789" i="3"/>
  <c r="V788" i="3"/>
  <c r="W788" i="3" s="1"/>
  <c r="T788" i="3"/>
  <c r="U788" i="3" s="1"/>
  <c r="R788" i="3"/>
  <c r="Q788" i="3"/>
  <c r="P788" i="3"/>
  <c r="V787" i="3"/>
  <c r="T787" i="3"/>
  <c r="R787" i="3"/>
  <c r="Q787" i="3"/>
  <c r="P787" i="3"/>
  <c r="V786" i="3"/>
  <c r="T786" i="3"/>
  <c r="R786" i="3"/>
  <c r="Q786" i="3"/>
  <c r="W786" i="3" s="1"/>
  <c r="P786" i="3"/>
  <c r="V785" i="3"/>
  <c r="T785" i="3"/>
  <c r="U785" i="3" s="1"/>
  <c r="R785" i="3"/>
  <c r="S785" i="3" s="1"/>
  <c r="Q785" i="3"/>
  <c r="P785" i="3"/>
  <c r="V784" i="3"/>
  <c r="T784" i="3"/>
  <c r="U784" i="3" s="1"/>
  <c r="R784" i="3"/>
  <c r="Q784" i="3"/>
  <c r="W784" i="3" s="1"/>
  <c r="P784" i="3"/>
  <c r="V783" i="3"/>
  <c r="T783" i="3"/>
  <c r="R783" i="3"/>
  <c r="Q783" i="3"/>
  <c r="W783" i="3" s="1"/>
  <c r="P783" i="3"/>
  <c r="V782" i="3"/>
  <c r="T782" i="3"/>
  <c r="R782" i="3"/>
  <c r="S782" i="3" s="1"/>
  <c r="Q782" i="3"/>
  <c r="P782" i="3"/>
  <c r="V781" i="3"/>
  <c r="T781" i="3"/>
  <c r="U781" i="3" s="1"/>
  <c r="R781" i="3"/>
  <c r="S781" i="3" s="1"/>
  <c r="Q781" i="3"/>
  <c r="P781" i="3"/>
  <c r="V780" i="3"/>
  <c r="T780" i="3"/>
  <c r="U780" i="3" s="1"/>
  <c r="R780" i="3"/>
  <c r="S780" i="3" s="1"/>
  <c r="Q780" i="3"/>
  <c r="P780" i="3"/>
  <c r="V779" i="3"/>
  <c r="T779" i="3"/>
  <c r="R779" i="3"/>
  <c r="Q779" i="3"/>
  <c r="W779" i="3" s="1"/>
  <c r="P779" i="3"/>
  <c r="V778" i="3"/>
  <c r="T778" i="3"/>
  <c r="R778" i="3"/>
  <c r="Q778" i="3"/>
  <c r="W778" i="3" s="1"/>
  <c r="P778" i="3"/>
  <c r="V777" i="3"/>
  <c r="T777" i="3"/>
  <c r="U777" i="3" s="1"/>
  <c r="R777" i="3"/>
  <c r="S777" i="3" s="1"/>
  <c r="Q777" i="3"/>
  <c r="P777" i="3"/>
  <c r="V776" i="3"/>
  <c r="T776" i="3"/>
  <c r="U776" i="3" s="1"/>
  <c r="R776" i="3"/>
  <c r="Q776" i="3"/>
  <c r="P776" i="3"/>
  <c r="V775" i="3"/>
  <c r="T775" i="3"/>
  <c r="R775" i="3"/>
  <c r="Q775" i="3"/>
  <c r="W775" i="3" s="1"/>
  <c r="P775" i="3"/>
  <c r="V774" i="3"/>
  <c r="T774" i="3"/>
  <c r="R774" i="3"/>
  <c r="S774" i="3" s="1"/>
  <c r="Q774" i="3"/>
  <c r="P774" i="3"/>
  <c r="V773" i="3"/>
  <c r="T773" i="3"/>
  <c r="U773" i="3" s="1"/>
  <c r="R773" i="3"/>
  <c r="S773" i="3" s="1"/>
  <c r="Q773" i="3"/>
  <c r="P773" i="3"/>
  <c r="V772" i="3"/>
  <c r="W772" i="3" s="1"/>
  <c r="T772" i="3"/>
  <c r="U772" i="3" s="1"/>
  <c r="R772" i="3"/>
  <c r="S772" i="3" s="1"/>
  <c r="Q772" i="3"/>
  <c r="P772" i="3"/>
  <c r="V771" i="3"/>
  <c r="T771" i="3"/>
  <c r="R771" i="3"/>
  <c r="Q771" i="3"/>
  <c r="W771" i="3" s="1"/>
  <c r="P771" i="3"/>
  <c r="V770" i="3"/>
  <c r="T770" i="3"/>
  <c r="R770" i="3"/>
  <c r="Q770" i="3"/>
  <c r="P770" i="3"/>
  <c r="V769" i="3"/>
  <c r="T769" i="3"/>
  <c r="U769" i="3" s="1"/>
  <c r="R769" i="3"/>
  <c r="S769" i="3" s="1"/>
  <c r="Q769" i="3"/>
  <c r="P769" i="3"/>
  <c r="V768" i="3"/>
  <c r="T768" i="3"/>
  <c r="U768" i="3" s="1"/>
  <c r="R768" i="3"/>
  <c r="Q768" i="3"/>
  <c r="W768" i="3" s="1"/>
  <c r="P768" i="3"/>
  <c r="V767" i="3"/>
  <c r="T767" i="3"/>
  <c r="R767" i="3"/>
  <c r="Q767" i="3"/>
  <c r="P767" i="3"/>
  <c r="V766" i="3"/>
  <c r="T766" i="3"/>
  <c r="R766" i="3"/>
  <c r="S766" i="3" s="1"/>
  <c r="Q766" i="3"/>
  <c r="P766" i="3"/>
  <c r="V765" i="3"/>
  <c r="T765" i="3"/>
  <c r="U765" i="3" s="1"/>
  <c r="R765" i="3"/>
  <c r="S765" i="3" s="1"/>
  <c r="Q765" i="3"/>
  <c r="P765" i="3"/>
  <c r="V764" i="3"/>
  <c r="W764" i="3" s="1"/>
  <c r="T764" i="3"/>
  <c r="U764" i="3" s="1"/>
  <c r="R764" i="3"/>
  <c r="S764" i="3" s="1"/>
  <c r="Q764" i="3"/>
  <c r="P764" i="3"/>
  <c r="V763" i="3"/>
  <c r="T763" i="3"/>
  <c r="R763" i="3"/>
  <c r="Q763" i="3"/>
  <c r="P763" i="3"/>
  <c r="V762" i="3"/>
  <c r="T762" i="3"/>
  <c r="R762" i="3"/>
  <c r="Q762" i="3"/>
  <c r="P762" i="3"/>
  <c r="V761" i="3"/>
  <c r="T761" i="3"/>
  <c r="U761" i="3" s="1"/>
  <c r="R761" i="3"/>
  <c r="S761" i="3" s="1"/>
  <c r="Q761" i="3"/>
  <c r="P761" i="3"/>
  <c r="V760" i="3"/>
  <c r="T760" i="3"/>
  <c r="U760" i="3" s="1"/>
  <c r="R760" i="3"/>
  <c r="Q760" i="3"/>
  <c r="P760" i="3"/>
  <c r="V759" i="3"/>
  <c r="T759" i="3"/>
  <c r="R759" i="3"/>
  <c r="Q759" i="3"/>
  <c r="P759" i="3"/>
  <c r="V758" i="3"/>
  <c r="T758" i="3"/>
  <c r="R758" i="3"/>
  <c r="S758" i="3" s="1"/>
  <c r="Q758" i="3"/>
  <c r="P758" i="3"/>
  <c r="V757" i="3"/>
  <c r="T757" i="3"/>
  <c r="U757" i="3" s="1"/>
  <c r="R757" i="3"/>
  <c r="S757" i="3" s="1"/>
  <c r="Q757" i="3"/>
  <c r="P757" i="3"/>
  <c r="V756" i="3"/>
  <c r="W756" i="3" s="1"/>
  <c r="T756" i="3"/>
  <c r="U756" i="3" s="1"/>
  <c r="R756" i="3"/>
  <c r="S756" i="3" s="1"/>
  <c r="Q756" i="3"/>
  <c r="P756" i="3"/>
  <c r="V755" i="3"/>
  <c r="T755" i="3"/>
  <c r="R755" i="3"/>
  <c r="Q755" i="3"/>
  <c r="P755" i="3"/>
  <c r="V754" i="3"/>
  <c r="T754" i="3"/>
  <c r="R754" i="3"/>
  <c r="Q754" i="3"/>
  <c r="P754" i="3"/>
  <c r="V753" i="3"/>
  <c r="T753" i="3"/>
  <c r="U753" i="3" s="1"/>
  <c r="R753" i="3"/>
  <c r="S753" i="3" s="1"/>
  <c r="Q753" i="3"/>
  <c r="P753" i="3"/>
  <c r="V752" i="3"/>
  <c r="T752" i="3"/>
  <c r="U752" i="3" s="1"/>
  <c r="R752" i="3"/>
  <c r="Q752" i="3"/>
  <c r="W752" i="3" s="1"/>
  <c r="P752" i="3"/>
  <c r="V751" i="3"/>
  <c r="T751" i="3"/>
  <c r="R751" i="3"/>
  <c r="Q751" i="3"/>
  <c r="P751" i="3"/>
  <c r="V750" i="3"/>
  <c r="T750" i="3"/>
  <c r="R750" i="3"/>
  <c r="S750" i="3" s="1"/>
  <c r="Q750" i="3"/>
  <c r="P750" i="3"/>
  <c r="V749" i="3"/>
  <c r="T749" i="3"/>
  <c r="U749" i="3" s="1"/>
  <c r="R749" i="3"/>
  <c r="S749" i="3" s="1"/>
  <c r="Q749" i="3"/>
  <c r="P749" i="3"/>
  <c r="V748" i="3"/>
  <c r="T748" i="3"/>
  <c r="U748" i="3" s="1"/>
  <c r="R748" i="3"/>
  <c r="S748" i="3" s="1"/>
  <c r="Q748" i="3"/>
  <c r="P748" i="3"/>
  <c r="V747" i="3"/>
  <c r="T747" i="3"/>
  <c r="R747" i="3"/>
  <c r="Q747" i="3"/>
  <c r="P747" i="3"/>
  <c r="V746" i="3"/>
  <c r="T746" i="3"/>
  <c r="R746" i="3"/>
  <c r="Q746" i="3"/>
  <c r="P746" i="3"/>
  <c r="V745" i="3"/>
  <c r="T745" i="3"/>
  <c r="U745" i="3" s="1"/>
  <c r="R745" i="3"/>
  <c r="S745" i="3" s="1"/>
  <c r="Q745" i="3"/>
  <c r="P745" i="3"/>
  <c r="V744" i="3"/>
  <c r="T744" i="3"/>
  <c r="U744" i="3" s="1"/>
  <c r="R744" i="3"/>
  <c r="Q744" i="3"/>
  <c r="P744" i="3"/>
  <c r="V743" i="3"/>
  <c r="T743" i="3"/>
  <c r="R743" i="3"/>
  <c r="Q743" i="3"/>
  <c r="P743" i="3"/>
  <c r="V742" i="3"/>
  <c r="T742" i="3"/>
  <c r="R742" i="3"/>
  <c r="S742" i="3" s="1"/>
  <c r="Q742" i="3"/>
  <c r="P742" i="3"/>
  <c r="V741" i="3"/>
  <c r="T741" i="3"/>
  <c r="U741" i="3" s="1"/>
  <c r="R741" i="3"/>
  <c r="S741" i="3" s="1"/>
  <c r="Q741" i="3"/>
  <c r="P741" i="3"/>
  <c r="V740" i="3"/>
  <c r="W740" i="3" s="1"/>
  <c r="T740" i="3"/>
  <c r="U740" i="3" s="1"/>
  <c r="R740" i="3"/>
  <c r="S740" i="3" s="1"/>
  <c r="Q740" i="3"/>
  <c r="P740" i="3"/>
  <c r="V739" i="3"/>
  <c r="T739" i="3"/>
  <c r="R739" i="3"/>
  <c r="Q739" i="3"/>
  <c r="W739" i="3" s="1"/>
  <c r="P739" i="3"/>
  <c r="V738" i="3"/>
  <c r="T738" i="3"/>
  <c r="R738" i="3"/>
  <c r="Q738" i="3"/>
  <c r="P738" i="3"/>
  <c r="V737" i="3"/>
  <c r="T737" i="3"/>
  <c r="U737" i="3" s="1"/>
  <c r="R737" i="3"/>
  <c r="S737" i="3" s="1"/>
  <c r="Q737" i="3"/>
  <c r="P737" i="3"/>
  <c r="V736" i="3"/>
  <c r="T736" i="3"/>
  <c r="U736" i="3" s="1"/>
  <c r="R736" i="3"/>
  <c r="Q736" i="3"/>
  <c r="P736" i="3"/>
  <c r="V735" i="3"/>
  <c r="T735" i="3"/>
  <c r="R735" i="3"/>
  <c r="Q735" i="3"/>
  <c r="P735" i="3"/>
  <c r="V734" i="3"/>
  <c r="T734" i="3"/>
  <c r="R734" i="3"/>
  <c r="S734" i="3" s="1"/>
  <c r="Q734" i="3"/>
  <c r="P734" i="3"/>
  <c r="V733" i="3"/>
  <c r="T733" i="3"/>
  <c r="U733" i="3" s="1"/>
  <c r="R733" i="3"/>
  <c r="S733" i="3" s="1"/>
  <c r="Q733" i="3"/>
  <c r="P733" i="3"/>
  <c r="V732" i="3"/>
  <c r="T732" i="3"/>
  <c r="U732" i="3" s="1"/>
  <c r="R732" i="3"/>
  <c r="S732" i="3" s="1"/>
  <c r="Q732" i="3"/>
  <c r="P732" i="3"/>
  <c r="V731" i="3"/>
  <c r="T731" i="3"/>
  <c r="R731" i="3"/>
  <c r="Q731" i="3"/>
  <c r="P731" i="3"/>
  <c r="V730" i="3"/>
  <c r="T730" i="3"/>
  <c r="R730" i="3"/>
  <c r="Q730" i="3"/>
  <c r="P730" i="3"/>
  <c r="V729" i="3"/>
  <c r="T729" i="3"/>
  <c r="U729" i="3" s="1"/>
  <c r="R729" i="3"/>
  <c r="S729" i="3" s="1"/>
  <c r="Q729" i="3"/>
  <c r="P729" i="3"/>
  <c r="V728" i="3"/>
  <c r="T728" i="3"/>
  <c r="U728" i="3" s="1"/>
  <c r="R728" i="3"/>
  <c r="Q728" i="3"/>
  <c r="P728" i="3"/>
  <c r="V727" i="3"/>
  <c r="T727" i="3"/>
  <c r="R727" i="3"/>
  <c r="Q727" i="3"/>
  <c r="P727" i="3"/>
  <c r="V726" i="3"/>
  <c r="T726" i="3"/>
  <c r="R726" i="3"/>
  <c r="S726" i="3" s="1"/>
  <c r="Q726" i="3"/>
  <c r="P726" i="3"/>
  <c r="V725" i="3"/>
  <c r="T725" i="3"/>
  <c r="U725" i="3" s="1"/>
  <c r="R725" i="3"/>
  <c r="S725" i="3" s="1"/>
  <c r="Q725" i="3"/>
  <c r="P725" i="3"/>
  <c r="V724" i="3"/>
  <c r="W724" i="3" s="1"/>
  <c r="T724" i="3"/>
  <c r="U724" i="3" s="1"/>
  <c r="R724" i="3"/>
  <c r="S724" i="3" s="1"/>
  <c r="Q724" i="3"/>
  <c r="P724" i="3"/>
  <c r="V723" i="3"/>
  <c r="T723" i="3"/>
  <c r="R723" i="3"/>
  <c r="Q723" i="3"/>
  <c r="P723" i="3"/>
  <c r="V722" i="3"/>
  <c r="T722" i="3"/>
  <c r="R722" i="3"/>
  <c r="Q722" i="3"/>
  <c r="P722" i="3"/>
  <c r="V721" i="3"/>
  <c r="T721" i="3"/>
  <c r="U721" i="3" s="1"/>
  <c r="R721" i="3"/>
  <c r="S721" i="3" s="1"/>
  <c r="Q721" i="3"/>
  <c r="P721" i="3"/>
  <c r="V720" i="3"/>
  <c r="T720" i="3"/>
  <c r="U720" i="3" s="1"/>
  <c r="R720" i="3"/>
  <c r="Q720" i="3"/>
  <c r="P720" i="3"/>
  <c r="V719" i="3"/>
  <c r="T719" i="3"/>
  <c r="R719" i="3"/>
  <c r="Q719" i="3"/>
  <c r="W719" i="3" s="1"/>
  <c r="P719" i="3"/>
  <c r="V718" i="3"/>
  <c r="T718" i="3"/>
  <c r="R718" i="3"/>
  <c r="S718" i="3" s="1"/>
  <c r="Q718" i="3"/>
  <c r="P718" i="3"/>
  <c r="V717" i="3"/>
  <c r="T717" i="3"/>
  <c r="U717" i="3" s="1"/>
  <c r="R717" i="3"/>
  <c r="S717" i="3" s="1"/>
  <c r="Q717" i="3"/>
  <c r="P717" i="3"/>
  <c r="V716" i="3"/>
  <c r="W716" i="3" s="1"/>
  <c r="T716" i="3"/>
  <c r="U716" i="3" s="1"/>
  <c r="R716" i="3"/>
  <c r="S716" i="3" s="1"/>
  <c r="Q716" i="3"/>
  <c r="P716" i="3"/>
  <c r="V715" i="3"/>
  <c r="T715" i="3"/>
  <c r="R715" i="3"/>
  <c r="Q715" i="3"/>
  <c r="W715" i="3" s="1"/>
  <c r="P715" i="3"/>
  <c r="V714" i="3"/>
  <c r="T714" i="3"/>
  <c r="R714" i="3"/>
  <c r="Q714" i="3"/>
  <c r="P714" i="3"/>
  <c r="V713" i="3"/>
  <c r="T713" i="3"/>
  <c r="U713" i="3" s="1"/>
  <c r="R713" i="3"/>
  <c r="S713" i="3" s="1"/>
  <c r="Q713" i="3"/>
  <c r="P713" i="3"/>
  <c r="V712" i="3"/>
  <c r="T712" i="3"/>
  <c r="U712" i="3" s="1"/>
  <c r="R712" i="3"/>
  <c r="Q712" i="3"/>
  <c r="W712" i="3" s="1"/>
  <c r="P712" i="3"/>
  <c r="V711" i="3"/>
  <c r="T711" i="3"/>
  <c r="R711" i="3"/>
  <c r="Q711" i="3"/>
  <c r="P711" i="3"/>
  <c r="V710" i="3"/>
  <c r="T710" i="3"/>
  <c r="R710" i="3"/>
  <c r="S710" i="3" s="1"/>
  <c r="Q710" i="3"/>
  <c r="P710" i="3"/>
  <c r="V709" i="3"/>
  <c r="T709" i="3"/>
  <c r="U709" i="3" s="1"/>
  <c r="R709" i="3"/>
  <c r="S709" i="3" s="1"/>
  <c r="Q709" i="3"/>
  <c r="P709" i="3"/>
  <c r="V708" i="3"/>
  <c r="W708" i="3" s="1"/>
  <c r="T708" i="3"/>
  <c r="U708" i="3" s="1"/>
  <c r="R708" i="3"/>
  <c r="S708" i="3" s="1"/>
  <c r="Q708" i="3"/>
  <c r="P708" i="3"/>
  <c r="V707" i="3"/>
  <c r="T707" i="3"/>
  <c r="R707" i="3"/>
  <c r="Q707" i="3"/>
  <c r="P707" i="3"/>
  <c r="V706" i="3"/>
  <c r="T706" i="3"/>
  <c r="R706" i="3"/>
  <c r="Q706" i="3"/>
  <c r="P706" i="3"/>
  <c r="V705" i="3"/>
  <c r="T705" i="3"/>
  <c r="U705" i="3" s="1"/>
  <c r="R705" i="3"/>
  <c r="S705" i="3" s="1"/>
  <c r="Q705" i="3"/>
  <c r="P705" i="3"/>
  <c r="V704" i="3"/>
  <c r="T704" i="3"/>
  <c r="U704" i="3" s="1"/>
  <c r="R704" i="3"/>
  <c r="Q704" i="3"/>
  <c r="P704" i="3"/>
  <c r="V703" i="3"/>
  <c r="T703" i="3"/>
  <c r="R703" i="3"/>
  <c r="Q703" i="3"/>
  <c r="P703" i="3"/>
  <c r="V702" i="3"/>
  <c r="T702" i="3"/>
  <c r="R702" i="3"/>
  <c r="S702" i="3" s="1"/>
  <c r="Q702" i="3"/>
  <c r="P702" i="3"/>
  <c r="V701" i="3"/>
  <c r="T701" i="3"/>
  <c r="U701" i="3" s="1"/>
  <c r="R701" i="3"/>
  <c r="S701" i="3" s="1"/>
  <c r="Q701" i="3"/>
  <c r="P701" i="3"/>
  <c r="V700" i="3"/>
  <c r="W700" i="3" s="1"/>
  <c r="T700" i="3"/>
  <c r="U700" i="3" s="1"/>
  <c r="R700" i="3"/>
  <c r="S700" i="3" s="1"/>
  <c r="Q700" i="3"/>
  <c r="P700" i="3"/>
  <c r="V699" i="3"/>
  <c r="T699" i="3"/>
  <c r="R699" i="3"/>
  <c r="Q699" i="3"/>
  <c r="P699" i="3"/>
  <c r="V698" i="3"/>
  <c r="T698" i="3"/>
  <c r="R698" i="3"/>
  <c r="Q698" i="3"/>
  <c r="P698" i="3"/>
  <c r="V697" i="3"/>
  <c r="T697" i="3"/>
  <c r="U697" i="3" s="1"/>
  <c r="R697" i="3"/>
  <c r="S697" i="3" s="1"/>
  <c r="Q697" i="3"/>
  <c r="P697" i="3"/>
  <c r="V696" i="3"/>
  <c r="T696" i="3"/>
  <c r="U696" i="3" s="1"/>
  <c r="R696" i="3"/>
  <c r="Q696" i="3"/>
  <c r="P696" i="3"/>
  <c r="V695" i="3"/>
  <c r="T695" i="3"/>
  <c r="R695" i="3"/>
  <c r="Q695" i="3"/>
  <c r="P695" i="3"/>
  <c r="V694" i="3"/>
  <c r="T694" i="3"/>
  <c r="R694" i="3"/>
  <c r="S694" i="3" s="1"/>
  <c r="Q694" i="3"/>
  <c r="P694" i="3"/>
  <c r="V693" i="3"/>
  <c r="T693" i="3"/>
  <c r="U693" i="3" s="1"/>
  <c r="R693" i="3"/>
  <c r="S693" i="3" s="1"/>
  <c r="Q693" i="3"/>
  <c r="P693" i="3"/>
  <c r="V692" i="3"/>
  <c r="W692" i="3" s="1"/>
  <c r="T692" i="3"/>
  <c r="U692" i="3" s="1"/>
  <c r="R692" i="3"/>
  <c r="S692" i="3" s="1"/>
  <c r="Q692" i="3"/>
  <c r="P692" i="3"/>
  <c r="V691" i="3"/>
  <c r="T691" i="3"/>
  <c r="R691" i="3"/>
  <c r="Q691" i="3"/>
  <c r="P691" i="3"/>
  <c r="V690" i="3"/>
  <c r="T690" i="3"/>
  <c r="R690" i="3"/>
  <c r="Q690" i="3"/>
  <c r="P690" i="3"/>
  <c r="V689" i="3"/>
  <c r="T689" i="3"/>
  <c r="U689" i="3" s="1"/>
  <c r="R689" i="3"/>
  <c r="S689" i="3" s="1"/>
  <c r="Q689" i="3"/>
  <c r="P689" i="3"/>
  <c r="V688" i="3"/>
  <c r="T688" i="3"/>
  <c r="U688" i="3" s="1"/>
  <c r="R688" i="3"/>
  <c r="Q688" i="3"/>
  <c r="P688" i="3"/>
  <c r="V687" i="3"/>
  <c r="T687" i="3"/>
  <c r="R687" i="3"/>
  <c r="Q687" i="3"/>
  <c r="P687" i="3"/>
  <c r="V686" i="3"/>
  <c r="T686" i="3"/>
  <c r="R686" i="3"/>
  <c r="S686" i="3" s="1"/>
  <c r="Q686" i="3"/>
  <c r="P686" i="3"/>
  <c r="V685" i="3"/>
  <c r="T685" i="3"/>
  <c r="U685" i="3" s="1"/>
  <c r="R685" i="3"/>
  <c r="S685" i="3" s="1"/>
  <c r="Q685" i="3"/>
  <c r="P685" i="3"/>
  <c r="V684" i="3"/>
  <c r="T684" i="3"/>
  <c r="U684" i="3" s="1"/>
  <c r="R684" i="3"/>
  <c r="S684" i="3" s="1"/>
  <c r="Q684" i="3"/>
  <c r="P684" i="3"/>
  <c r="V683" i="3"/>
  <c r="T683" i="3"/>
  <c r="R683" i="3"/>
  <c r="Q683" i="3"/>
  <c r="W683" i="3" s="1"/>
  <c r="P683" i="3"/>
  <c r="V682" i="3"/>
  <c r="T682" i="3"/>
  <c r="R682" i="3"/>
  <c r="Q682" i="3"/>
  <c r="P682" i="3"/>
  <c r="V681" i="3"/>
  <c r="T681" i="3"/>
  <c r="U681" i="3" s="1"/>
  <c r="R681" i="3"/>
  <c r="S681" i="3" s="1"/>
  <c r="Q681" i="3"/>
  <c r="P681" i="3"/>
  <c r="V680" i="3"/>
  <c r="T680" i="3"/>
  <c r="U680" i="3" s="1"/>
  <c r="R680" i="3"/>
  <c r="Q680" i="3"/>
  <c r="P680" i="3"/>
  <c r="V679" i="3"/>
  <c r="T679" i="3"/>
  <c r="R679" i="3"/>
  <c r="Q679" i="3"/>
  <c r="P679" i="3"/>
  <c r="V678" i="3"/>
  <c r="T678" i="3"/>
  <c r="R678" i="3"/>
  <c r="S678" i="3" s="1"/>
  <c r="Q678" i="3"/>
  <c r="P678" i="3"/>
  <c r="V677" i="3"/>
  <c r="T677" i="3"/>
  <c r="U677" i="3" s="1"/>
  <c r="R677" i="3"/>
  <c r="S677" i="3" s="1"/>
  <c r="Q677" i="3"/>
  <c r="P677" i="3"/>
  <c r="V676" i="3"/>
  <c r="W676" i="3" s="1"/>
  <c r="T676" i="3"/>
  <c r="U676" i="3" s="1"/>
  <c r="R676" i="3"/>
  <c r="S676" i="3" s="1"/>
  <c r="Q676" i="3"/>
  <c r="P676" i="3"/>
  <c r="V675" i="3"/>
  <c r="T675" i="3"/>
  <c r="R675" i="3"/>
  <c r="Q675" i="3"/>
  <c r="W675" i="3" s="1"/>
  <c r="P675" i="3"/>
  <c r="V674" i="3"/>
  <c r="T674" i="3"/>
  <c r="R674" i="3"/>
  <c r="Q674" i="3"/>
  <c r="P674" i="3"/>
  <c r="V673" i="3"/>
  <c r="T673" i="3"/>
  <c r="U673" i="3" s="1"/>
  <c r="R673" i="3"/>
  <c r="S673" i="3" s="1"/>
  <c r="Q673" i="3"/>
  <c r="P673" i="3"/>
  <c r="V672" i="3"/>
  <c r="T672" i="3"/>
  <c r="U672" i="3" s="1"/>
  <c r="R672" i="3"/>
  <c r="Q672" i="3"/>
  <c r="W672" i="3" s="1"/>
  <c r="P672" i="3"/>
  <c r="V671" i="3"/>
  <c r="T671" i="3"/>
  <c r="R671" i="3"/>
  <c r="Q671" i="3"/>
  <c r="P671" i="3"/>
  <c r="V670" i="3"/>
  <c r="T670" i="3"/>
  <c r="R670" i="3"/>
  <c r="S670" i="3" s="1"/>
  <c r="Q670" i="3"/>
  <c r="P670" i="3"/>
  <c r="V669" i="3"/>
  <c r="T669" i="3"/>
  <c r="U669" i="3" s="1"/>
  <c r="R669" i="3"/>
  <c r="S669" i="3" s="1"/>
  <c r="Q669" i="3"/>
  <c r="P669" i="3"/>
  <c r="V668" i="3"/>
  <c r="T668" i="3"/>
  <c r="U668" i="3" s="1"/>
  <c r="R668" i="3"/>
  <c r="S668" i="3" s="1"/>
  <c r="Q668" i="3"/>
  <c r="P668" i="3"/>
  <c r="V667" i="3"/>
  <c r="T667" i="3"/>
  <c r="R667" i="3"/>
  <c r="Q667" i="3"/>
  <c r="P667" i="3"/>
  <c r="V666" i="3"/>
  <c r="T666" i="3"/>
  <c r="R666" i="3"/>
  <c r="Q666" i="3"/>
  <c r="W666" i="3" s="1"/>
  <c r="P666" i="3"/>
  <c r="V665" i="3"/>
  <c r="T665" i="3"/>
  <c r="U665" i="3" s="1"/>
  <c r="R665" i="3"/>
  <c r="S665" i="3" s="1"/>
  <c r="Q665" i="3"/>
  <c r="P665" i="3"/>
  <c r="V664" i="3"/>
  <c r="T664" i="3"/>
  <c r="U664" i="3" s="1"/>
  <c r="R664" i="3"/>
  <c r="Q664" i="3"/>
  <c r="P664" i="3"/>
  <c r="V663" i="3"/>
  <c r="T663" i="3"/>
  <c r="R663" i="3"/>
  <c r="Q663" i="3"/>
  <c r="P663" i="3"/>
  <c r="V662" i="3"/>
  <c r="T662" i="3"/>
  <c r="R662" i="3"/>
  <c r="S662" i="3" s="1"/>
  <c r="Q662" i="3"/>
  <c r="P662" i="3"/>
  <c r="V661" i="3"/>
  <c r="T661" i="3"/>
  <c r="U661" i="3" s="1"/>
  <c r="R661" i="3"/>
  <c r="S661" i="3" s="1"/>
  <c r="Q661" i="3"/>
  <c r="P661" i="3"/>
  <c r="V660" i="3"/>
  <c r="W660" i="3" s="1"/>
  <c r="T660" i="3"/>
  <c r="U660" i="3" s="1"/>
  <c r="R660" i="3"/>
  <c r="S660" i="3" s="1"/>
  <c r="Q660" i="3"/>
  <c r="P660" i="3"/>
  <c r="V659" i="3"/>
  <c r="T659" i="3"/>
  <c r="R659" i="3"/>
  <c r="Q659" i="3"/>
  <c r="P659" i="3"/>
  <c r="V658" i="3"/>
  <c r="T658" i="3"/>
  <c r="R658" i="3"/>
  <c r="Q658" i="3"/>
  <c r="W658" i="3" s="1"/>
  <c r="P658" i="3"/>
  <c r="V657" i="3"/>
  <c r="T657" i="3"/>
  <c r="U657" i="3" s="1"/>
  <c r="R657" i="3"/>
  <c r="S657" i="3" s="1"/>
  <c r="Q657" i="3"/>
  <c r="P657" i="3"/>
  <c r="V656" i="3"/>
  <c r="T656" i="3"/>
  <c r="U656" i="3" s="1"/>
  <c r="R656" i="3"/>
  <c r="Q656" i="3"/>
  <c r="P656" i="3"/>
  <c r="V655" i="3"/>
  <c r="T655" i="3"/>
  <c r="R655" i="3"/>
  <c r="Q655" i="3"/>
  <c r="P655" i="3"/>
  <c r="V654" i="3"/>
  <c r="T654" i="3"/>
  <c r="R654" i="3"/>
  <c r="S654" i="3" s="1"/>
  <c r="Q654" i="3"/>
  <c r="P654" i="3"/>
  <c r="V653" i="3"/>
  <c r="T653" i="3"/>
  <c r="U653" i="3" s="1"/>
  <c r="R653" i="3"/>
  <c r="S653" i="3" s="1"/>
  <c r="Q653" i="3"/>
  <c r="P653" i="3"/>
  <c r="V652" i="3"/>
  <c r="W652" i="3" s="1"/>
  <c r="T652" i="3"/>
  <c r="U652" i="3" s="1"/>
  <c r="R652" i="3"/>
  <c r="S652" i="3" s="1"/>
  <c r="Q652" i="3"/>
  <c r="P652" i="3"/>
  <c r="V651" i="3"/>
  <c r="T651" i="3"/>
  <c r="R651" i="3"/>
  <c r="Q651" i="3"/>
  <c r="P651" i="3"/>
  <c r="V650" i="3"/>
  <c r="T650" i="3"/>
  <c r="R650" i="3"/>
  <c r="Q650" i="3"/>
  <c r="P650" i="3"/>
  <c r="V649" i="3"/>
  <c r="T649" i="3"/>
  <c r="U649" i="3" s="1"/>
  <c r="R649" i="3"/>
  <c r="Q649" i="3"/>
  <c r="P649" i="3"/>
  <c r="V648" i="3"/>
  <c r="T648" i="3"/>
  <c r="U648" i="3" s="1"/>
  <c r="R648" i="3"/>
  <c r="Q648" i="3"/>
  <c r="P648" i="3"/>
  <c r="V647" i="3"/>
  <c r="T647" i="3"/>
  <c r="R647" i="3"/>
  <c r="Q647" i="3"/>
  <c r="P647" i="3"/>
  <c r="V646" i="3"/>
  <c r="T646" i="3"/>
  <c r="R646" i="3"/>
  <c r="S646" i="3" s="1"/>
  <c r="Q646" i="3"/>
  <c r="P646" i="3"/>
  <c r="V645" i="3"/>
  <c r="T645" i="3"/>
  <c r="U645" i="3" s="1"/>
  <c r="R645" i="3"/>
  <c r="S645" i="3" s="1"/>
  <c r="Q645" i="3"/>
  <c r="P645" i="3"/>
  <c r="V644" i="3"/>
  <c r="W644" i="3" s="1"/>
  <c r="T644" i="3"/>
  <c r="U644" i="3" s="1"/>
  <c r="R644" i="3"/>
  <c r="S644" i="3" s="1"/>
  <c r="Q644" i="3"/>
  <c r="P644" i="3"/>
  <c r="V643" i="3"/>
  <c r="T643" i="3"/>
  <c r="R643" i="3"/>
  <c r="Q643" i="3"/>
  <c r="P643" i="3"/>
  <c r="V642" i="3"/>
  <c r="T642" i="3"/>
  <c r="R642" i="3"/>
  <c r="Q642" i="3"/>
  <c r="P642" i="3"/>
  <c r="V641" i="3"/>
  <c r="T641" i="3"/>
  <c r="U641" i="3" s="1"/>
  <c r="R641" i="3"/>
  <c r="Q641" i="3"/>
  <c r="P641" i="3"/>
  <c r="V640" i="3"/>
  <c r="T640" i="3"/>
  <c r="U640" i="3" s="1"/>
  <c r="R640" i="3"/>
  <c r="Q640" i="3"/>
  <c r="W640" i="3" s="1"/>
  <c r="P640" i="3"/>
  <c r="V639" i="3"/>
  <c r="T639" i="3"/>
  <c r="R639" i="3"/>
  <c r="Q639" i="3"/>
  <c r="P639" i="3"/>
  <c r="V638" i="3"/>
  <c r="T638" i="3"/>
  <c r="R638" i="3"/>
  <c r="S638" i="3" s="1"/>
  <c r="Q638" i="3"/>
  <c r="P638" i="3"/>
  <c r="V637" i="3"/>
  <c r="T637" i="3"/>
  <c r="U637" i="3" s="1"/>
  <c r="R637" i="3"/>
  <c r="S637" i="3" s="1"/>
  <c r="Q637" i="3"/>
  <c r="P637" i="3"/>
  <c r="V636" i="3"/>
  <c r="W636" i="3" s="1"/>
  <c r="T636" i="3"/>
  <c r="U636" i="3" s="1"/>
  <c r="R636" i="3"/>
  <c r="S636" i="3" s="1"/>
  <c r="Q636" i="3"/>
  <c r="P636" i="3"/>
  <c r="V635" i="3"/>
  <c r="T635" i="3"/>
  <c r="R635" i="3"/>
  <c r="Q635" i="3"/>
  <c r="P635" i="3"/>
  <c r="V634" i="3"/>
  <c r="T634" i="3"/>
  <c r="R634" i="3"/>
  <c r="Q634" i="3"/>
  <c r="P634" i="3"/>
  <c r="V633" i="3"/>
  <c r="T633" i="3"/>
  <c r="U633" i="3" s="1"/>
  <c r="R633" i="3"/>
  <c r="Q633" i="3"/>
  <c r="P633" i="3"/>
  <c r="V632" i="3"/>
  <c r="T632" i="3"/>
  <c r="U632" i="3" s="1"/>
  <c r="R632" i="3"/>
  <c r="Q632" i="3"/>
  <c r="P632" i="3"/>
  <c r="V631" i="3"/>
  <c r="T631" i="3"/>
  <c r="R631" i="3"/>
  <c r="Q631" i="3"/>
  <c r="W631" i="3" s="1"/>
  <c r="P631" i="3"/>
  <c r="V630" i="3"/>
  <c r="T630" i="3"/>
  <c r="R630" i="3"/>
  <c r="S630" i="3" s="1"/>
  <c r="Q630" i="3"/>
  <c r="P630" i="3"/>
  <c r="V629" i="3"/>
  <c r="T629" i="3"/>
  <c r="U629" i="3" s="1"/>
  <c r="R629" i="3"/>
  <c r="S629" i="3" s="1"/>
  <c r="Q629" i="3"/>
  <c r="P629" i="3"/>
  <c r="V628" i="3"/>
  <c r="T628" i="3"/>
  <c r="U628" i="3" s="1"/>
  <c r="R628" i="3"/>
  <c r="S628" i="3" s="1"/>
  <c r="Q628" i="3"/>
  <c r="P628" i="3"/>
  <c r="V627" i="3"/>
  <c r="T627" i="3"/>
  <c r="R627" i="3"/>
  <c r="Q627" i="3"/>
  <c r="P627" i="3"/>
  <c r="V626" i="3"/>
  <c r="T626" i="3"/>
  <c r="R626" i="3"/>
  <c r="Q626" i="3"/>
  <c r="W626" i="3" s="1"/>
  <c r="P626" i="3"/>
  <c r="V625" i="3"/>
  <c r="T625" i="3"/>
  <c r="U625" i="3" s="1"/>
  <c r="R625" i="3"/>
  <c r="Q625" i="3"/>
  <c r="P625" i="3"/>
  <c r="V624" i="3"/>
  <c r="T624" i="3"/>
  <c r="U624" i="3" s="1"/>
  <c r="R624" i="3"/>
  <c r="Q624" i="3"/>
  <c r="P624" i="3"/>
  <c r="V623" i="3"/>
  <c r="T623" i="3"/>
  <c r="R623" i="3"/>
  <c r="Q623" i="3"/>
  <c r="P623" i="3"/>
  <c r="V622" i="3"/>
  <c r="T622" i="3"/>
  <c r="R622" i="3"/>
  <c r="S622" i="3" s="1"/>
  <c r="Q622" i="3"/>
  <c r="P622" i="3"/>
  <c r="V621" i="3"/>
  <c r="T621" i="3"/>
  <c r="U621" i="3" s="1"/>
  <c r="R621" i="3"/>
  <c r="S621" i="3" s="1"/>
  <c r="Q621" i="3"/>
  <c r="P621" i="3"/>
  <c r="V620" i="3"/>
  <c r="W620" i="3" s="1"/>
  <c r="T620" i="3"/>
  <c r="U620" i="3" s="1"/>
  <c r="R620" i="3"/>
  <c r="S620" i="3" s="1"/>
  <c r="Q620" i="3"/>
  <c r="P620" i="3"/>
  <c r="V619" i="3"/>
  <c r="T619" i="3"/>
  <c r="R619" i="3"/>
  <c r="Q619" i="3"/>
  <c r="W619" i="3" s="1"/>
  <c r="P619" i="3"/>
  <c r="V618" i="3"/>
  <c r="T618" i="3"/>
  <c r="R618" i="3"/>
  <c r="Q618" i="3"/>
  <c r="P618" i="3"/>
  <c r="V617" i="3"/>
  <c r="T617" i="3"/>
  <c r="U617" i="3" s="1"/>
  <c r="R617" i="3"/>
  <c r="Q617" i="3"/>
  <c r="P617" i="3"/>
  <c r="V616" i="3"/>
  <c r="T616" i="3"/>
  <c r="U616" i="3" s="1"/>
  <c r="R616" i="3"/>
  <c r="Q616" i="3"/>
  <c r="P616" i="3"/>
  <c r="V615" i="3"/>
  <c r="T615" i="3"/>
  <c r="R615" i="3"/>
  <c r="Q615" i="3"/>
  <c r="P615" i="3"/>
  <c r="V614" i="3"/>
  <c r="T614" i="3"/>
  <c r="R614" i="3"/>
  <c r="S614" i="3" s="1"/>
  <c r="Q614" i="3"/>
  <c r="P614" i="3"/>
  <c r="V613" i="3"/>
  <c r="T613" i="3"/>
  <c r="U613" i="3" s="1"/>
  <c r="R613" i="3"/>
  <c r="S613" i="3" s="1"/>
  <c r="Q613" i="3"/>
  <c r="P613" i="3"/>
  <c r="V612" i="3"/>
  <c r="W612" i="3" s="1"/>
  <c r="T612" i="3"/>
  <c r="U612" i="3" s="1"/>
  <c r="R612" i="3"/>
  <c r="S612" i="3" s="1"/>
  <c r="Q612" i="3"/>
  <c r="P612" i="3"/>
  <c r="V611" i="3"/>
  <c r="T611" i="3"/>
  <c r="R611" i="3"/>
  <c r="Q611" i="3"/>
  <c r="P611" i="3"/>
  <c r="V610" i="3"/>
  <c r="T610" i="3"/>
  <c r="R610" i="3"/>
  <c r="Q610" i="3"/>
  <c r="P610" i="3"/>
  <c r="V609" i="3"/>
  <c r="T609" i="3"/>
  <c r="U609" i="3" s="1"/>
  <c r="R609" i="3"/>
  <c r="Q609" i="3"/>
  <c r="P609" i="3"/>
  <c r="V608" i="3"/>
  <c r="T608" i="3"/>
  <c r="U608" i="3" s="1"/>
  <c r="R608" i="3"/>
  <c r="Q608" i="3"/>
  <c r="P608" i="3"/>
  <c r="V607" i="3"/>
  <c r="T607" i="3"/>
  <c r="R607" i="3"/>
  <c r="Q607" i="3"/>
  <c r="P607" i="3"/>
  <c r="V606" i="3"/>
  <c r="T606" i="3"/>
  <c r="R606" i="3"/>
  <c r="S606" i="3" s="1"/>
  <c r="Q606" i="3"/>
  <c r="P606" i="3"/>
  <c r="V605" i="3"/>
  <c r="T605" i="3"/>
  <c r="U605" i="3" s="1"/>
  <c r="R605" i="3"/>
  <c r="S605" i="3" s="1"/>
  <c r="Q605" i="3"/>
  <c r="P605" i="3"/>
  <c r="V604" i="3"/>
  <c r="W604" i="3" s="1"/>
  <c r="T604" i="3"/>
  <c r="U604" i="3" s="1"/>
  <c r="R604" i="3"/>
  <c r="S604" i="3" s="1"/>
  <c r="Q604" i="3"/>
  <c r="P604" i="3"/>
  <c r="V603" i="3"/>
  <c r="T603" i="3"/>
  <c r="R603" i="3"/>
  <c r="Q603" i="3"/>
  <c r="W603" i="3" s="1"/>
  <c r="P603" i="3"/>
  <c r="V602" i="3"/>
  <c r="T602" i="3"/>
  <c r="R602" i="3"/>
  <c r="Q602" i="3"/>
  <c r="P602" i="3"/>
  <c r="V601" i="3"/>
  <c r="T601" i="3"/>
  <c r="U601" i="3" s="1"/>
  <c r="R601" i="3"/>
  <c r="Q601" i="3"/>
  <c r="P601" i="3"/>
  <c r="V600" i="3"/>
  <c r="T600" i="3"/>
  <c r="U600" i="3" s="1"/>
  <c r="R600" i="3"/>
  <c r="Q600" i="3"/>
  <c r="P600" i="3"/>
  <c r="V599" i="3"/>
  <c r="T599" i="3"/>
  <c r="R599" i="3"/>
  <c r="Q599" i="3"/>
  <c r="P599" i="3"/>
  <c r="V598" i="3"/>
  <c r="T598" i="3"/>
  <c r="R598" i="3"/>
  <c r="S598" i="3" s="1"/>
  <c r="Q598" i="3"/>
  <c r="P598" i="3"/>
  <c r="V597" i="3"/>
  <c r="T597" i="3"/>
  <c r="U597" i="3" s="1"/>
  <c r="R597" i="3"/>
  <c r="S597" i="3" s="1"/>
  <c r="Q597" i="3"/>
  <c r="P597" i="3"/>
  <c r="V596" i="3"/>
  <c r="T596" i="3"/>
  <c r="R596" i="3"/>
  <c r="Q596" i="3"/>
  <c r="P596" i="3"/>
  <c r="V595" i="3"/>
  <c r="T595" i="3"/>
  <c r="R595" i="3"/>
  <c r="Q595" i="3"/>
  <c r="W595" i="3" s="1"/>
  <c r="P595" i="3"/>
  <c r="V594" i="3"/>
  <c r="T594" i="3"/>
  <c r="R594" i="3"/>
  <c r="Q594" i="3"/>
  <c r="P594" i="3"/>
  <c r="V593" i="3"/>
  <c r="T593" i="3"/>
  <c r="U593" i="3" s="1"/>
  <c r="R593" i="3"/>
  <c r="Q593" i="3"/>
  <c r="P593" i="3"/>
  <c r="V592" i="3"/>
  <c r="T592" i="3"/>
  <c r="R592" i="3"/>
  <c r="Q592" i="3"/>
  <c r="P592" i="3"/>
  <c r="V591" i="3"/>
  <c r="T591" i="3"/>
  <c r="R591" i="3"/>
  <c r="Q591" i="3"/>
  <c r="P591" i="3"/>
  <c r="V590" i="3"/>
  <c r="T590" i="3"/>
  <c r="R590" i="3"/>
  <c r="S590" i="3" s="1"/>
  <c r="Q590" i="3"/>
  <c r="P590" i="3"/>
  <c r="V589" i="3"/>
  <c r="T589" i="3"/>
  <c r="U589" i="3" s="1"/>
  <c r="R589" i="3"/>
  <c r="S589" i="3" s="1"/>
  <c r="Q589" i="3"/>
  <c r="P589" i="3"/>
  <c r="V588" i="3"/>
  <c r="T588" i="3"/>
  <c r="R588" i="3"/>
  <c r="Q588" i="3"/>
  <c r="P588" i="3"/>
  <c r="V587" i="3"/>
  <c r="T587" i="3"/>
  <c r="R587" i="3"/>
  <c r="Q587" i="3"/>
  <c r="P587" i="3"/>
  <c r="V586" i="3"/>
  <c r="T586" i="3"/>
  <c r="R586" i="3"/>
  <c r="Q586" i="3"/>
  <c r="P586" i="3"/>
  <c r="V585" i="3"/>
  <c r="T585" i="3"/>
  <c r="U585" i="3" s="1"/>
  <c r="R585" i="3"/>
  <c r="Q585" i="3"/>
  <c r="P585" i="3"/>
  <c r="V584" i="3"/>
  <c r="T584" i="3"/>
  <c r="R584" i="3"/>
  <c r="Q584" i="3"/>
  <c r="W584" i="3" s="1"/>
  <c r="P584" i="3"/>
  <c r="V583" i="3"/>
  <c r="T583" i="3"/>
  <c r="R583" i="3"/>
  <c r="Q583" i="3"/>
  <c r="P583" i="3"/>
  <c r="V582" i="3"/>
  <c r="T582" i="3"/>
  <c r="R582" i="3"/>
  <c r="S582" i="3" s="1"/>
  <c r="Q582" i="3"/>
  <c r="P582" i="3"/>
  <c r="V581" i="3"/>
  <c r="T581" i="3"/>
  <c r="U581" i="3" s="1"/>
  <c r="R581" i="3"/>
  <c r="S581" i="3" s="1"/>
  <c r="Q581" i="3"/>
  <c r="P581" i="3"/>
  <c r="V580" i="3"/>
  <c r="T580" i="3"/>
  <c r="R580" i="3"/>
  <c r="Q580" i="3"/>
  <c r="P580" i="3"/>
  <c r="V579" i="3"/>
  <c r="T579" i="3"/>
  <c r="R579" i="3"/>
  <c r="Q579" i="3"/>
  <c r="P579" i="3"/>
  <c r="V578" i="3"/>
  <c r="T578" i="3"/>
  <c r="R578" i="3"/>
  <c r="Q578" i="3"/>
  <c r="P578" i="3"/>
  <c r="V577" i="3"/>
  <c r="T577" i="3"/>
  <c r="U577" i="3" s="1"/>
  <c r="R577" i="3"/>
  <c r="Q577" i="3"/>
  <c r="P577" i="3"/>
  <c r="V576" i="3"/>
  <c r="T576" i="3"/>
  <c r="R576" i="3"/>
  <c r="Q576" i="3"/>
  <c r="W576" i="3" s="1"/>
  <c r="P576" i="3"/>
  <c r="V575" i="3"/>
  <c r="T575" i="3"/>
  <c r="R575" i="3"/>
  <c r="Q575" i="3"/>
  <c r="P575" i="3"/>
  <c r="V574" i="3"/>
  <c r="T574" i="3"/>
  <c r="R574" i="3"/>
  <c r="S574" i="3" s="1"/>
  <c r="Q574" i="3"/>
  <c r="P574" i="3"/>
  <c r="V573" i="3"/>
  <c r="T573" i="3"/>
  <c r="U573" i="3" s="1"/>
  <c r="R573" i="3"/>
  <c r="S573" i="3" s="1"/>
  <c r="Q573" i="3"/>
  <c r="P573" i="3"/>
  <c r="V572" i="3"/>
  <c r="T572" i="3"/>
  <c r="R572" i="3"/>
  <c r="Q572" i="3"/>
  <c r="P572" i="3"/>
  <c r="V571" i="3"/>
  <c r="T571" i="3"/>
  <c r="R571" i="3"/>
  <c r="Q571" i="3"/>
  <c r="P571" i="3"/>
  <c r="V570" i="3"/>
  <c r="T570" i="3"/>
  <c r="R570" i="3"/>
  <c r="Q570" i="3"/>
  <c r="P570" i="3"/>
  <c r="V569" i="3"/>
  <c r="T569" i="3"/>
  <c r="U569" i="3" s="1"/>
  <c r="R569" i="3"/>
  <c r="Q569" i="3"/>
  <c r="P569" i="3"/>
  <c r="V568" i="3"/>
  <c r="T568" i="3"/>
  <c r="R568" i="3"/>
  <c r="Q568" i="3"/>
  <c r="P568" i="3"/>
  <c r="V567" i="3"/>
  <c r="T567" i="3"/>
  <c r="R567" i="3"/>
  <c r="Q567" i="3"/>
  <c r="P567" i="3"/>
  <c r="V566" i="3"/>
  <c r="T566" i="3"/>
  <c r="R566" i="3"/>
  <c r="S566" i="3" s="1"/>
  <c r="Q566" i="3"/>
  <c r="P566" i="3"/>
  <c r="V565" i="3"/>
  <c r="T565" i="3"/>
  <c r="U565" i="3" s="1"/>
  <c r="R565" i="3"/>
  <c r="S565" i="3" s="1"/>
  <c r="Q565" i="3"/>
  <c r="P565" i="3"/>
  <c r="V564" i="3"/>
  <c r="T564" i="3"/>
  <c r="R564" i="3"/>
  <c r="Q564" i="3"/>
  <c r="P564" i="3"/>
  <c r="V563" i="3"/>
  <c r="T563" i="3"/>
  <c r="R563" i="3"/>
  <c r="Q563" i="3"/>
  <c r="P563" i="3"/>
  <c r="V562" i="3"/>
  <c r="T562" i="3"/>
  <c r="R562" i="3"/>
  <c r="Q562" i="3"/>
  <c r="W562" i="3" s="1"/>
  <c r="P562" i="3"/>
  <c r="V561" i="3"/>
  <c r="T561" i="3"/>
  <c r="U561" i="3" s="1"/>
  <c r="R561" i="3"/>
  <c r="Q561" i="3"/>
  <c r="P561" i="3"/>
  <c r="V560" i="3"/>
  <c r="T560" i="3"/>
  <c r="R560" i="3"/>
  <c r="Q560" i="3"/>
  <c r="P560" i="3"/>
  <c r="V559" i="3"/>
  <c r="T559" i="3"/>
  <c r="R559" i="3"/>
  <c r="Q559" i="3"/>
  <c r="P559" i="3"/>
  <c r="V558" i="3"/>
  <c r="T558" i="3"/>
  <c r="R558" i="3"/>
  <c r="S558" i="3" s="1"/>
  <c r="Q558" i="3"/>
  <c r="P558" i="3"/>
  <c r="V557" i="3"/>
  <c r="T557" i="3"/>
  <c r="U557" i="3" s="1"/>
  <c r="R557" i="3"/>
  <c r="S557" i="3" s="1"/>
  <c r="Q557" i="3"/>
  <c r="P557" i="3"/>
  <c r="V556" i="3"/>
  <c r="T556" i="3"/>
  <c r="R556" i="3"/>
  <c r="Q556" i="3"/>
  <c r="P556" i="3"/>
  <c r="V555" i="3"/>
  <c r="T555" i="3"/>
  <c r="R555" i="3"/>
  <c r="Q555" i="3"/>
  <c r="P555" i="3"/>
  <c r="V554" i="3"/>
  <c r="T554" i="3"/>
  <c r="R554" i="3"/>
  <c r="Q554" i="3"/>
  <c r="P554" i="3"/>
  <c r="V553" i="3"/>
  <c r="T553" i="3"/>
  <c r="U553" i="3" s="1"/>
  <c r="R553" i="3"/>
  <c r="Q553" i="3"/>
  <c r="P553" i="3"/>
  <c r="V552" i="3"/>
  <c r="T552" i="3"/>
  <c r="R552" i="3"/>
  <c r="Q552" i="3"/>
  <c r="W552" i="3" s="1"/>
  <c r="P552" i="3"/>
  <c r="V551" i="3"/>
  <c r="T551" i="3"/>
  <c r="R551" i="3"/>
  <c r="Q551" i="3"/>
  <c r="P551" i="3"/>
  <c r="V550" i="3"/>
  <c r="T550" i="3"/>
  <c r="U550" i="3" s="1"/>
  <c r="R550" i="3"/>
  <c r="S550" i="3" s="1"/>
  <c r="Q550" i="3"/>
  <c r="P550" i="3"/>
  <c r="V549" i="3"/>
  <c r="T549" i="3"/>
  <c r="U549" i="3" s="1"/>
  <c r="R549" i="3"/>
  <c r="S549" i="3" s="1"/>
  <c r="Q549" i="3"/>
  <c r="P549" i="3"/>
  <c r="V548" i="3"/>
  <c r="T548" i="3"/>
  <c r="R548" i="3"/>
  <c r="Q548" i="3"/>
  <c r="P548" i="3"/>
  <c r="V547" i="3"/>
  <c r="T547" i="3"/>
  <c r="R547" i="3"/>
  <c r="Q547" i="3"/>
  <c r="P547" i="3"/>
  <c r="V546" i="3"/>
  <c r="T546" i="3"/>
  <c r="R546" i="3"/>
  <c r="Q546" i="3"/>
  <c r="P546" i="3"/>
  <c r="V545" i="3"/>
  <c r="W545" i="3" s="1"/>
  <c r="T545" i="3"/>
  <c r="U545" i="3" s="1"/>
  <c r="R545" i="3"/>
  <c r="Q545" i="3"/>
  <c r="P545" i="3"/>
  <c r="V544" i="3"/>
  <c r="T544" i="3"/>
  <c r="R544" i="3"/>
  <c r="Q544" i="3"/>
  <c r="P544" i="3"/>
  <c r="V543" i="3"/>
  <c r="T543" i="3"/>
  <c r="R543" i="3"/>
  <c r="Q543" i="3"/>
  <c r="P543" i="3"/>
  <c r="V542" i="3"/>
  <c r="T542" i="3"/>
  <c r="U542" i="3" s="1"/>
  <c r="R542" i="3"/>
  <c r="S542" i="3" s="1"/>
  <c r="Q542" i="3"/>
  <c r="P542" i="3"/>
  <c r="V541" i="3"/>
  <c r="T541" i="3"/>
  <c r="U541" i="3" s="1"/>
  <c r="R541" i="3"/>
  <c r="S541" i="3" s="1"/>
  <c r="Q541" i="3"/>
  <c r="P541" i="3"/>
  <c r="V540" i="3"/>
  <c r="T540" i="3"/>
  <c r="R540" i="3"/>
  <c r="Q540" i="3"/>
  <c r="P540" i="3"/>
  <c r="V539" i="3"/>
  <c r="T539" i="3"/>
  <c r="R539" i="3"/>
  <c r="Q539" i="3"/>
  <c r="P539" i="3"/>
  <c r="V538" i="3"/>
  <c r="T538" i="3"/>
  <c r="R538" i="3"/>
  <c r="Q538" i="3"/>
  <c r="P538" i="3"/>
  <c r="V537" i="3"/>
  <c r="W537" i="3" s="1"/>
  <c r="T537" i="3"/>
  <c r="U537" i="3" s="1"/>
  <c r="R537" i="3"/>
  <c r="Q537" i="3"/>
  <c r="P537" i="3"/>
  <c r="V536" i="3"/>
  <c r="T536" i="3"/>
  <c r="R536" i="3"/>
  <c r="Q536" i="3"/>
  <c r="P536" i="3"/>
  <c r="V535" i="3"/>
  <c r="T535" i="3"/>
  <c r="R535" i="3"/>
  <c r="Q535" i="3"/>
  <c r="P535" i="3"/>
  <c r="V534" i="3"/>
  <c r="T534" i="3"/>
  <c r="U534" i="3" s="1"/>
  <c r="R534" i="3"/>
  <c r="S534" i="3" s="1"/>
  <c r="Q534" i="3"/>
  <c r="P534" i="3"/>
  <c r="V533" i="3"/>
  <c r="T533" i="3"/>
  <c r="U533" i="3" s="1"/>
  <c r="R533" i="3"/>
  <c r="S533" i="3" s="1"/>
  <c r="Q533" i="3"/>
  <c r="P533" i="3"/>
  <c r="V532" i="3"/>
  <c r="T532" i="3"/>
  <c r="R532" i="3"/>
  <c r="Q532" i="3"/>
  <c r="P532" i="3"/>
  <c r="V531" i="3"/>
  <c r="T531" i="3"/>
  <c r="R531" i="3"/>
  <c r="Q531" i="3"/>
  <c r="P531" i="3"/>
  <c r="V530" i="3"/>
  <c r="T530" i="3"/>
  <c r="R530" i="3"/>
  <c r="Q530" i="3"/>
  <c r="P530" i="3"/>
  <c r="V529" i="3"/>
  <c r="T529" i="3"/>
  <c r="U529" i="3" s="1"/>
  <c r="R529" i="3"/>
  <c r="Q529" i="3"/>
  <c r="P529" i="3"/>
  <c r="V528" i="3"/>
  <c r="T528" i="3"/>
  <c r="R528" i="3"/>
  <c r="Q528" i="3"/>
  <c r="P528" i="3"/>
  <c r="V527" i="3"/>
  <c r="T527" i="3"/>
  <c r="R527" i="3"/>
  <c r="Q527" i="3"/>
  <c r="P527" i="3"/>
  <c r="V526" i="3"/>
  <c r="T526" i="3"/>
  <c r="U526" i="3" s="1"/>
  <c r="R526" i="3"/>
  <c r="S526" i="3" s="1"/>
  <c r="Q526" i="3"/>
  <c r="P526" i="3"/>
  <c r="V525" i="3"/>
  <c r="T525" i="3"/>
  <c r="U525" i="3" s="1"/>
  <c r="R525" i="3"/>
  <c r="S525" i="3" s="1"/>
  <c r="Q525" i="3"/>
  <c r="P525" i="3"/>
  <c r="V524" i="3"/>
  <c r="T524" i="3"/>
  <c r="R524" i="3"/>
  <c r="Q524" i="3"/>
  <c r="P524" i="3"/>
  <c r="V523" i="3"/>
  <c r="T523" i="3"/>
  <c r="R523" i="3"/>
  <c r="Q523" i="3"/>
  <c r="P523" i="3"/>
  <c r="V522" i="3"/>
  <c r="T522" i="3"/>
  <c r="R522" i="3"/>
  <c r="Q522" i="3"/>
  <c r="P522" i="3"/>
  <c r="V521" i="3"/>
  <c r="W521" i="3" s="1"/>
  <c r="T521" i="3"/>
  <c r="U521" i="3" s="1"/>
  <c r="R521" i="3"/>
  <c r="Q521" i="3"/>
  <c r="P521" i="3"/>
  <c r="V520" i="3"/>
  <c r="T520" i="3"/>
  <c r="R520" i="3"/>
  <c r="Q520" i="3"/>
  <c r="P520" i="3"/>
  <c r="V519" i="3"/>
  <c r="T519" i="3"/>
  <c r="R519" i="3"/>
  <c r="Q519" i="3"/>
  <c r="P519" i="3"/>
  <c r="V518" i="3"/>
  <c r="T518" i="3"/>
  <c r="U518" i="3" s="1"/>
  <c r="R518" i="3"/>
  <c r="S518" i="3" s="1"/>
  <c r="Q518" i="3"/>
  <c r="P518" i="3"/>
  <c r="V517" i="3"/>
  <c r="T517" i="3"/>
  <c r="U517" i="3" s="1"/>
  <c r="R517" i="3"/>
  <c r="S517" i="3" s="1"/>
  <c r="Q517" i="3"/>
  <c r="P517" i="3"/>
  <c r="V516" i="3"/>
  <c r="T516" i="3"/>
  <c r="R516" i="3"/>
  <c r="Q516" i="3"/>
  <c r="P516" i="3"/>
  <c r="V515" i="3"/>
  <c r="T515" i="3"/>
  <c r="R515" i="3"/>
  <c r="Q515" i="3"/>
  <c r="P515" i="3"/>
  <c r="V514" i="3"/>
  <c r="T514" i="3"/>
  <c r="R514" i="3"/>
  <c r="Q514" i="3"/>
  <c r="P514" i="3"/>
  <c r="V513" i="3"/>
  <c r="T513" i="3"/>
  <c r="U513" i="3" s="1"/>
  <c r="R513" i="3"/>
  <c r="Q513" i="3"/>
  <c r="P513" i="3"/>
  <c r="V512" i="3"/>
  <c r="T512" i="3"/>
  <c r="R512" i="3"/>
  <c r="Q512" i="3"/>
  <c r="W512" i="3" s="1"/>
  <c r="P512" i="3"/>
  <c r="V511" i="3"/>
  <c r="T511" i="3"/>
  <c r="R511" i="3"/>
  <c r="Q511" i="3"/>
  <c r="P511" i="3"/>
  <c r="V510" i="3"/>
  <c r="T510" i="3"/>
  <c r="U510" i="3" s="1"/>
  <c r="R510" i="3"/>
  <c r="S510" i="3" s="1"/>
  <c r="Q510" i="3"/>
  <c r="P510" i="3"/>
  <c r="V509" i="3"/>
  <c r="T509" i="3"/>
  <c r="U509" i="3" s="1"/>
  <c r="R509" i="3"/>
  <c r="S509" i="3" s="1"/>
  <c r="Q509" i="3"/>
  <c r="P509" i="3"/>
  <c r="V508" i="3"/>
  <c r="T508" i="3"/>
  <c r="R508" i="3"/>
  <c r="Q508" i="3"/>
  <c r="P508" i="3"/>
  <c r="V507" i="3"/>
  <c r="T507" i="3"/>
  <c r="R507" i="3"/>
  <c r="Q507" i="3"/>
  <c r="P507" i="3"/>
  <c r="V506" i="3"/>
  <c r="T506" i="3"/>
  <c r="R506" i="3"/>
  <c r="Q506" i="3"/>
  <c r="W506" i="3" s="1"/>
  <c r="P506" i="3"/>
  <c r="V505" i="3"/>
  <c r="T505" i="3"/>
  <c r="U505" i="3" s="1"/>
  <c r="R505" i="3"/>
  <c r="Q505" i="3"/>
  <c r="P505" i="3"/>
  <c r="V504" i="3"/>
  <c r="T504" i="3"/>
  <c r="R504" i="3"/>
  <c r="Q504" i="3"/>
  <c r="P504" i="3"/>
  <c r="V503" i="3"/>
  <c r="T503" i="3"/>
  <c r="R503" i="3"/>
  <c r="Q503" i="3"/>
  <c r="P503" i="3"/>
  <c r="V502" i="3"/>
  <c r="T502" i="3"/>
  <c r="U502" i="3" s="1"/>
  <c r="R502" i="3"/>
  <c r="S502" i="3" s="1"/>
  <c r="Q502" i="3"/>
  <c r="P502" i="3"/>
  <c r="V501" i="3"/>
  <c r="T501" i="3"/>
  <c r="U501" i="3" s="1"/>
  <c r="R501" i="3"/>
  <c r="S501" i="3" s="1"/>
  <c r="Q501" i="3"/>
  <c r="P501" i="3"/>
  <c r="V500" i="3"/>
  <c r="T500" i="3"/>
  <c r="R500" i="3"/>
  <c r="Q500" i="3"/>
  <c r="P500" i="3"/>
  <c r="V499" i="3"/>
  <c r="T499" i="3"/>
  <c r="R499" i="3"/>
  <c r="Q499" i="3"/>
  <c r="P499" i="3"/>
  <c r="V498" i="3"/>
  <c r="T498" i="3"/>
  <c r="R498" i="3"/>
  <c r="Q498" i="3"/>
  <c r="P498" i="3"/>
  <c r="V497" i="3"/>
  <c r="T497" i="3"/>
  <c r="U497" i="3" s="1"/>
  <c r="R497" i="3"/>
  <c r="Q497" i="3"/>
  <c r="P497" i="3"/>
  <c r="V496" i="3"/>
  <c r="T496" i="3"/>
  <c r="R496" i="3"/>
  <c r="Q496" i="3"/>
  <c r="P496" i="3"/>
  <c r="V495" i="3"/>
  <c r="T495" i="3"/>
  <c r="R495" i="3"/>
  <c r="Q495" i="3"/>
  <c r="P495" i="3"/>
  <c r="V494" i="3"/>
  <c r="T494" i="3"/>
  <c r="U494" i="3" s="1"/>
  <c r="R494" i="3"/>
  <c r="S494" i="3" s="1"/>
  <c r="Q494" i="3"/>
  <c r="P494" i="3"/>
  <c r="V493" i="3"/>
  <c r="T493" i="3"/>
  <c r="U493" i="3" s="1"/>
  <c r="R493" i="3"/>
  <c r="S493" i="3" s="1"/>
  <c r="Q493" i="3"/>
  <c r="P493" i="3"/>
  <c r="V492" i="3"/>
  <c r="T492" i="3"/>
  <c r="R492" i="3"/>
  <c r="Q492" i="3"/>
  <c r="P492" i="3"/>
  <c r="V491" i="3"/>
  <c r="T491" i="3"/>
  <c r="R491" i="3"/>
  <c r="Q491" i="3"/>
  <c r="W491" i="3" s="1"/>
  <c r="P491" i="3"/>
  <c r="V490" i="3"/>
  <c r="T490" i="3"/>
  <c r="R490" i="3"/>
  <c r="Q490" i="3"/>
  <c r="P490" i="3"/>
  <c r="V489" i="3"/>
  <c r="W489" i="3" s="1"/>
  <c r="T489" i="3"/>
  <c r="U489" i="3" s="1"/>
  <c r="R489" i="3"/>
  <c r="Q489" i="3"/>
  <c r="P489" i="3"/>
  <c r="V488" i="3"/>
  <c r="T488" i="3"/>
  <c r="R488" i="3"/>
  <c r="Q488" i="3"/>
  <c r="W488" i="3" s="1"/>
  <c r="P488" i="3"/>
  <c r="V487" i="3"/>
  <c r="T487" i="3"/>
  <c r="R487" i="3"/>
  <c r="Q487" i="3"/>
  <c r="P487" i="3"/>
  <c r="V486" i="3"/>
  <c r="T486" i="3"/>
  <c r="U486" i="3" s="1"/>
  <c r="R486" i="3"/>
  <c r="S486" i="3" s="1"/>
  <c r="Q486" i="3"/>
  <c r="P486" i="3"/>
  <c r="V485" i="3"/>
  <c r="T485" i="3"/>
  <c r="U485" i="3" s="1"/>
  <c r="R485" i="3"/>
  <c r="S485" i="3" s="1"/>
  <c r="Q485" i="3"/>
  <c r="P485" i="3"/>
  <c r="V484" i="3"/>
  <c r="T484" i="3"/>
  <c r="R484" i="3"/>
  <c r="Q484" i="3"/>
  <c r="P484" i="3"/>
  <c r="V483" i="3"/>
  <c r="T483" i="3"/>
  <c r="R483" i="3"/>
  <c r="Q483" i="3"/>
  <c r="P483" i="3"/>
  <c r="V482" i="3"/>
  <c r="T482" i="3"/>
  <c r="R482" i="3"/>
  <c r="Q482" i="3"/>
  <c r="W482" i="3" s="1"/>
  <c r="P482" i="3"/>
  <c r="V481" i="3"/>
  <c r="T481" i="3"/>
  <c r="U481" i="3" s="1"/>
  <c r="R481" i="3"/>
  <c r="Q481" i="3"/>
  <c r="P481" i="3"/>
  <c r="V480" i="3"/>
  <c r="T480" i="3"/>
  <c r="R480" i="3"/>
  <c r="Q480" i="3"/>
  <c r="P480" i="3"/>
  <c r="V479" i="3"/>
  <c r="T479" i="3"/>
  <c r="R479" i="3"/>
  <c r="Q479" i="3"/>
  <c r="P479" i="3"/>
  <c r="V478" i="3"/>
  <c r="T478" i="3"/>
  <c r="U478" i="3" s="1"/>
  <c r="R478" i="3"/>
  <c r="S478" i="3" s="1"/>
  <c r="Q478" i="3"/>
  <c r="P478" i="3"/>
  <c r="V477" i="3"/>
  <c r="T477" i="3"/>
  <c r="U477" i="3" s="1"/>
  <c r="R477" i="3"/>
  <c r="S477" i="3" s="1"/>
  <c r="Q477" i="3"/>
  <c r="P477" i="3"/>
  <c r="V476" i="3"/>
  <c r="T476" i="3"/>
  <c r="R476" i="3"/>
  <c r="Q476" i="3"/>
  <c r="P476" i="3"/>
  <c r="V475" i="3"/>
  <c r="T475" i="3"/>
  <c r="R475" i="3"/>
  <c r="Q475" i="3"/>
  <c r="P475" i="3"/>
  <c r="V474" i="3"/>
  <c r="T474" i="3"/>
  <c r="R474" i="3"/>
  <c r="Q474" i="3"/>
  <c r="P474" i="3"/>
  <c r="V473" i="3"/>
  <c r="W473" i="3" s="1"/>
  <c r="T473" i="3"/>
  <c r="U473" i="3" s="1"/>
  <c r="R473" i="3"/>
  <c r="Q473" i="3"/>
  <c r="P473" i="3"/>
  <c r="V472" i="3"/>
  <c r="T472" i="3"/>
  <c r="R472" i="3"/>
  <c r="Q472" i="3"/>
  <c r="P472" i="3"/>
  <c r="V471" i="3"/>
  <c r="T471" i="3"/>
  <c r="R471" i="3"/>
  <c r="Q471" i="3"/>
  <c r="P471" i="3"/>
  <c r="V470" i="3"/>
  <c r="T470" i="3"/>
  <c r="U470" i="3" s="1"/>
  <c r="R470" i="3"/>
  <c r="S470" i="3" s="1"/>
  <c r="Q470" i="3"/>
  <c r="P470" i="3"/>
  <c r="V469" i="3"/>
  <c r="T469" i="3"/>
  <c r="U469" i="3" s="1"/>
  <c r="R469" i="3"/>
  <c r="S469" i="3" s="1"/>
  <c r="Q469" i="3"/>
  <c r="P469" i="3"/>
  <c r="V468" i="3"/>
  <c r="T468" i="3"/>
  <c r="R468" i="3"/>
  <c r="Q468" i="3"/>
  <c r="P468" i="3"/>
  <c r="V467" i="3"/>
  <c r="T467" i="3"/>
  <c r="R467" i="3"/>
  <c r="Q467" i="3"/>
  <c r="P467" i="3"/>
  <c r="V466" i="3"/>
  <c r="T466" i="3"/>
  <c r="R466" i="3"/>
  <c r="Q466" i="3"/>
  <c r="P466" i="3"/>
  <c r="V465" i="3"/>
  <c r="W465" i="3" s="1"/>
  <c r="T465" i="3"/>
  <c r="U465" i="3" s="1"/>
  <c r="R465" i="3"/>
  <c r="Q465" i="3"/>
  <c r="P465" i="3"/>
  <c r="V464" i="3"/>
  <c r="T464" i="3"/>
  <c r="R464" i="3"/>
  <c r="Q464" i="3"/>
  <c r="W464" i="3" s="1"/>
  <c r="P464" i="3"/>
  <c r="V463" i="3"/>
  <c r="T463" i="3"/>
  <c r="R463" i="3"/>
  <c r="Q463" i="3"/>
  <c r="P463" i="3"/>
  <c r="V462" i="3"/>
  <c r="T462" i="3"/>
  <c r="U462" i="3" s="1"/>
  <c r="R462" i="3"/>
  <c r="S462" i="3" s="1"/>
  <c r="Q462" i="3"/>
  <c r="P462" i="3"/>
  <c r="V461" i="3"/>
  <c r="T461" i="3"/>
  <c r="U461" i="3" s="1"/>
  <c r="R461" i="3"/>
  <c r="S461" i="3" s="1"/>
  <c r="Q461" i="3"/>
  <c r="P461" i="3"/>
  <c r="V460" i="3"/>
  <c r="T460" i="3"/>
  <c r="R460" i="3"/>
  <c r="Q460" i="3"/>
  <c r="P460" i="3"/>
  <c r="V459" i="3"/>
  <c r="T459" i="3"/>
  <c r="R459" i="3"/>
  <c r="Q459" i="3"/>
  <c r="W459" i="3" s="1"/>
  <c r="P459" i="3"/>
  <c r="V458" i="3"/>
  <c r="T458" i="3"/>
  <c r="R458" i="3"/>
  <c r="Q458" i="3"/>
  <c r="P458" i="3"/>
  <c r="V457" i="3"/>
  <c r="W457" i="3" s="1"/>
  <c r="T457" i="3"/>
  <c r="U457" i="3" s="1"/>
  <c r="R457" i="3"/>
  <c r="Q457" i="3"/>
  <c r="P457" i="3"/>
  <c r="V456" i="3"/>
  <c r="T456" i="3"/>
  <c r="R456" i="3"/>
  <c r="Q456" i="3"/>
  <c r="P456" i="3"/>
  <c r="V455" i="3"/>
  <c r="T455" i="3"/>
  <c r="R455" i="3"/>
  <c r="Q455" i="3"/>
  <c r="P455" i="3"/>
  <c r="V454" i="3"/>
  <c r="T454" i="3"/>
  <c r="U454" i="3" s="1"/>
  <c r="R454" i="3"/>
  <c r="S454" i="3" s="1"/>
  <c r="Q454" i="3"/>
  <c r="P454" i="3"/>
  <c r="V453" i="3"/>
  <c r="T453" i="3"/>
  <c r="U453" i="3" s="1"/>
  <c r="R453" i="3"/>
  <c r="S453" i="3" s="1"/>
  <c r="Q453" i="3"/>
  <c r="P453" i="3"/>
  <c r="V452" i="3"/>
  <c r="T452" i="3"/>
  <c r="R452" i="3"/>
  <c r="Q452" i="3"/>
  <c r="P452" i="3"/>
  <c r="V451" i="3"/>
  <c r="T451" i="3"/>
  <c r="R451" i="3"/>
  <c r="Q451" i="3"/>
  <c r="W451" i="3" s="1"/>
  <c r="P451" i="3"/>
  <c r="V450" i="3"/>
  <c r="T450" i="3"/>
  <c r="R450" i="3"/>
  <c r="Q450" i="3"/>
  <c r="P450" i="3"/>
  <c r="V449" i="3"/>
  <c r="W449" i="3" s="1"/>
  <c r="T449" i="3"/>
  <c r="U449" i="3" s="1"/>
  <c r="R449" i="3"/>
  <c r="Q449" i="3"/>
  <c r="P449" i="3"/>
  <c r="V448" i="3"/>
  <c r="T448" i="3"/>
  <c r="R448" i="3"/>
  <c r="Q448" i="3"/>
  <c r="P448" i="3"/>
  <c r="V447" i="3"/>
  <c r="T447" i="3"/>
  <c r="R447" i="3"/>
  <c r="Q447" i="3"/>
  <c r="P447" i="3"/>
  <c r="V446" i="3"/>
  <c r="T446" i="3"/>
  <c r="U446" i="3" s="1"/>
  <c r="R446" i="3"/>
  <c r="S446" i="3" s="1"/>
  <c r="Q446" i="3"/>
  <c r="P446" i="3"/>
  <c r="V445" i="3"/>
  <c r="T445" i="3"/>
  <c r="U445" i="3" s="1"/>
  <c r="R445" i="3"/>
  <c r="S445" i="3" s="1"/>
  <c r="Q445" i="3"/>
  <c r="P445" i="3"/>
  <c r="V444" i="3"/>
  <c r="T444" i="3"/>
  <c r="R444" i="3"/>
  <c r="Q444" i="3"/>
  <c r="P444" i="3"/>
  <c r="V443" i="3"/>
  <c r="T443" i="3"/>
  <c r="R443" i="3"/>
  <c r="Q443" i="3"/>
  <c r="W443" i="3" s="1"/>
  <c r="P443" i="3"/>
  <c r="V442" i="3"/>
  <c r="T442" i="3"/>
  <c r="R442" i="3"/>
  <c r="Q442" i="3"/>
  <c r="W442" i="3" s="1"/>
  <c r="P442" i="3"/>
  <c r="V441" i="3"/>
  <c r="T441" i="3"/>
  <c r="U441" i="3" s="1"/>
  <c r="R441" i="3"/>
  <c r="Q441" i="3"/>
  <c r="P441" i="3"/>
  <c r="V440" i="3"/>
  <c r="T440" i="3"/>
  <c r="R440" i="3"/>
  <c r="Q440" i="3"/>
  <c r="P440" i="3"/>
  <c r="V439" i="3"/>
  <c r="T439" i="3"/>
  <c r="R439" i="3"/>
  <c r="Q439" i="3"/>
  <c r="P439" i="3"/>
  <c r="V438" i="3"/>
  <c r="T438" i="3"/>
  <c r="U438" i="3" s="1"/>
  <c r="R438" i="3"/>
  <c r="S438" i="3" s="1"/>
  <c r="Q438" i="3"/>
  <c r="P438" i="3"/>
  <c r="V437" i="3"/>
  <c r="T437" i="3"/>
  <c r="U437" i="3" s="1"/>
  <c r="R437" i="3"/>
  <c r="S437" i="3" s="1"/>
  <c r="Q437" i="3"/>
  <c r="P437" i="3"/>
  <c r="V436" i="3"/>
  <c r="T436" i="3"/>
  <c r="R436" i="3"/>
  <c r="Q436" i="3"/>
  <c r="P436" i="3"/>
  <c r="V435" i="3"/>
  <c r="T435" i="3"/>
  <c r="R435" i="3"/>
  <c r="Q435" i="3"/>
  <c r="P435" i="3"/>
  <c r="V434" i="3"/>
  <c r="T434" i="3"/>
  <c r="R434" i="3"/>
  <c r="Q434" i="3"/>
  <c r="P434" i="3"/>
  <c r="V433" i="3"/>
  <c r="T433" i="3"/>
  <c r="U433" i="3" s="1"/>
  <c r="R433" i="3"/>
  <c r="Q433" i="3"/>
  <c r="P433" i="3"/>
  <c r="V432" i="3"/>
  <c r="T432" i="3"/>
  <c r="R432" i="3"/>
  <c r="Q432" i="3"/>
  <c r="W432" i="3" s="1"/>
  <c r="P432" i="3"/>
  <c r="V431" i="3"/>
  <c r="T431" i="3"/>
  <c r="R431" i="3"/>
  <c r="Q431" i="3"/>
  <c r="P431" i="3"/>
  <c r="V430" i="3"/>
  <c r="T430" i="3"/>
  <c r="U430" i="3" s="1"/>
  <c r="R430" i="3"/>
  <c r="S430" i="3" s="1"/>
  <c r="Q430" i="3"/>
  <c r="P430" i="3"/>
  <c r="V429" i="3"/>
  <c r="T429" i="3"/>
  <c r="U429" i="3" s="1"/>
  <c r="R429" i="3"/>
  <c r="S429" i="3" s="1"/>
  <c r="Q429" i="3"/>
  <c r="P429" i="3"/>
  <c r="V428" i="3"/>
  <c r="T428" i="3"/>
  <c r="R428" i="3"/>
  <c r="Q428" i="3"/>
  <c r="P428" i="3"/>
  <c r="V427" i="3"/>
  <c r="T427" i="3"/>
  <c r="R427" i="3"/>
  <c r="Q427" i="3"/>
  <c r="P427" i="3"/>
  <c r="V426" i="3"/>
  <c r="T426" i="3"/>
  <c r="R426" i="3"/>
  <c r="Q426" i="3"/>
  <c r="P426" i="3"/>
  <c r="V425" i="3"/>
  <c r="W425" i="3" s="1"/>
  <c r="T425" i="3"/>
  <c r="U425" i="3" s="1"/>
  <c r="R425" i="3"/>
  <c r="Q425" i="3"/>
  <c r="P425" i="3"/>
  <c r="V424" i="3"/>
  <c r="T424" i="3"/>
  <c r="R424" i="3"/>
  <c r="Q424" i="3"/>
  <c r="P424" i="3"/>
  <c r="V423" i="3"/>
  <c r="T423" i="3"/>
  <c r="R423" i="3"/>
  <c r="Q423" i="3"/>
  <c r="P423" i="3"/>
  <c r="V422" i="3"/>
  <c r="T422" i="3"/>
  <c r="U422" i="3" s="1"/>
  <c r="R422" i="3"/>
  <c r="S422" i="3" s="1"/>
  <c r="Q422" i="3"/>
  <c r="P422" i="3"/>
  <c r="V421" i="3"/>
  <c r="T421" i="3"/>
  <c r="U421" i="3" s="1"/>
  <c r="R421" i="3"/>
  <c r="S421" i="3" s="1"/>
  <c r="Q421" i="3"/>
  <c r="P421" i="3"/>
  <c r="V420" i="3"/>
  <c r="T420" i="3"/>
  <c r="R420" i="3"/>
  <c r="Q420" i="3"/>
  <c r="P420" i="3"/>
  <c r="V419" i="3"/>
  <c r="T419" i="3"/>
  <c r="R419" i="3"/>
  <c r="Q419" i="3"/>
  <c r="P419" i="3"/>
  <c r="V418" i="3"/>
  <c r="T418" i="3"/>
  <c r="R418" i="3"/>
  <c r="Q418" i="3"/>
  <c r="P418" i="3"/>
  <c r="V417" i="3"/>
  <c r="T417" i="3"/>
  <c r="U417" i="3" s="1"/>
  <c r="R417" i="3"/>
  <c r="Q417" i="3"/>
  <c r="P417" i="3"/>
  <c r="V416" i="3"/>
  <c r="T416" i="3"/>
  <c r="R416" i="3"/>
  <c r="Q416" i="3"/>
  <c r="P416" i="3"/>
  <c r="V415" i="3"/>
  <c r="T415" i="3"/>
  <c r="R415" i="3"/>
  <c r="Q415" i="3"/>
  <c r="P415" i="3"/>
  <c r="V414" i="3"/>
  <c r="T414" i="3"/>
  <c r="U414" i="3" s="1"/>
  <c r="R414" i="3"/>
  <c r="S414" i="3" s="1"/>
  <c r="Q414" i="3"/>
  <c r="P414" i="3"/>
  <c r="V413" i="3"/>
  <c r="T413" i="3"/>
  <c r="U413" i="3" s="1"/>
  <c r="R413" i="3"/>
  <c r="S413" i="3" s="1"/>
  <c r="Q413" i="3"/>
  <c r="P413" i="3"/>
  <c r="V412" i="3"/>
  <c r="T412" i="3"/>
  <c r="R412" i="3"/>
  <c r="Q412" i="3"/>
  <c r="P412" i="3"/>
  <c r="V411" i="3"/>
  <c r="T411" i="3"/>
  <c r="R411" i="3"/>
  <c r="Q411" i="3"/>
  <c r="P411" i="3"/>
  <c r="V410" i="3"/>
  <c r="T410" i="3"/>
  <c r="R410" i="3"/>
  <c r="Q410" i="3"/>
  <c r="P410" i="3"/>
  <c r="V409" i="3"/>
  <c r="W409" i="3" s="1"/>
  <c r="T409" i="3"/>
  <c r="U409" i="3" s="1"/>
  <c r="R409" i="3"/>
  <c r="Q409" i="3"/>
  <c r="P409" i="3"/>
  <c r="V408" i="3"/>
  <c r="T408" i="3"/>
  <c r="R408" i="3"/>
  <c r="Q408" i="3"/>
  <c r="P408" i="3"/>
  <c r="V407" i="3"/>
  <c r="T407" i="3"/>
  <c r="R407" i="3"/>
  <c r="Q407" i="3"/>
  <c r="P407" i="3"/>
  <c r="V406" i="3"/>
  <c r="T406" i="3"/>
  <c r="U406" i="3" s="1"/>
  <c r="R406" i="3"/>
  <c r="S406" i="3" s="1"/>
  <c r="Q406" i="3"/>
  <c r="P406" i="3"/>
  <c r="V405" i="3"/>
  <c r="T405" i="3"/>
  <c r="U405" i="3" s="1"/>
  <c r="R405" i="3"/>
  <c r="S405" i="3" s="1"/>
  <c r="Q405" i="3"/>
  <c r="P405" i="3"/>
  <c r="V404" i="3"/>
  <c r="T404" i="3"/>
  <c r="R404" i="3"/>
  <c r="Q404" i="3"/>
  <c r="P404" i="3"/>
  <c r="V403" i="3"/>
  <c r="T403" i="3"/>
  <c r="R403" i="3"/>
  <c r="Q403" i="3"/>
  <c r="P403" i="3"/>
  <c r="V402" i="3"/>
  <c r="T402" i="3"/>
  <c r="R402" i="3"/>
  <c r="Q402" i="3"/>
  <c r="P402" i="3"/>
  <c r="V401" i="3"/>
  <c r="W401" i="3" s="1"/>
  <c r="T401" i="3"/>
  <c r="U401" i="3" s="1"/>
  <c r="R401" i="3"/>
  <c r="Q401" i="3"/>
  <c r="P401" i="3"/>
  <c r="V400" i="3"/>
  <c r="T400" i="3"/>
  <c r="R400" i="3"/>
  <c r="Q400" i="3"/>
  <c r="P400" i="3"/>
  <c r="V399" i="3"/>
  <c r="T399" i="3"/>
  <c r="R399" i="3"/>
  <c r="Q399" i="3"/>
  <c r="P399" i="3"/>
  <c r="V398" i="3"/>
  <c r="T398" i="3"/>
  <c r="U398" i="3" s="1"/>
  <c r="R398" i="3"/>
  <c r="S398" i="3" s="1"/>
  <c r="Q398" i="3"/>
  <c r="P398" i="3"/>
  <c r="V397" i="3"/>
  <c r="T397" i="3"/>
  <c r="U397" i="3" s="1"/>
  <c r="R397" i="3"/>
  <c r="S397" i="3" s="1"/>
  <c r="Q397" i="3"/>
  <c r="P397" i="3"/>
  <c r="V396" i="3"/>
  <c r="T396" i="3"/>
  <c r="R396" i="3"/>
  <c r="Q396" i="3"/>
  <c r="P396" i="3"/>
  <c r="V395" i="3"/>
  <c r="T395" i="3"/>
  <c r="R395" i="3"/>
  <c r="Q395" i="3"/>
  <c r="W395" i="3" s="1"/>
  <c r="P395" i="3"/>
  <c r="V394" i="3"/>
  <c r="T394" i="3"/>
  <c r="R394" i="3"/>
  <c r="Q394" i="3"/>
  <c r="P394" i="3"/>
  <c r="V393" i="3"/>
  <c r="W393" i="3" s="1"/>
  <c r="T393" i="3"/>
  <c r="U393" i="3" s="1"/>
  <c r="R393" i="3"/>
  <c r="Q393" i="3"/>
  <c r="P393" i="3"/>
  <c r="V392" i="3"/>
  <c r="T392" i="3"/>
  <c r="R392" i="3"/>
  <c r="Q392" i="3"/>
  <c r="P392" i="3"/>
  <c r="V391" i="3"/>
  <c r="T391" i="3"/>
  <c r="R391" i="3"/>
  <c r="Q391" i="3"/>
  <c r="P391" i="3"/>
  <c r="V390" i="3"/>
  <c r="T390" i="3"/>
  <c r="U390" i="3" s="1"/>
  <c r="R390" i="3"/>
  <c r="S390" i="3" s="1"/>
  <c r="Q390" i="3"/>
  <c r="P390" i="3"/>
  <c r="V389" i="3"/>
  <c r="T389" i="3"/>
  <c r="U389" i="3" s="1"/>
  <c r="R389" i="3"/>
  <c r="S389" i="3" s="1"/>
  <c r="Q389" i="3"/>
  <c r="P389" i="3"/>
  <c r="V388" i="3"/>
  <c r="T388" i="3"/>
  <c r="R388" i="3"/>
  <c r="Q388" i="3"/>
  <c r="P388" i="3"/>
  <c r="V387" i="3"/>
  <c r="T387" i="3"/>
  <c r="R387" i="3"/>
  <c r="Q387" i="3"/>
  <c r="P387" i="3"/>
  <c r="V386" i="3"/>
  <c r="T386" i="3"/>
  <c r="R386" i="3"/>
  <c r="Q386" i="3"/>
  <c r="W386" i="3" s="1"/>
  <c r="P386" i="3"/>
  <c r="V385" i="3"/>
  <c r="W385" i="3" s="1"/>
  <c r="T385" i="3"/>
  <c r="U385" i="3" s="1"/>
  <c r="R385" i="3"/>
  <c r="Q385" i="3"/>
  <c r="P385" i="3"/>
  <c r="V384" i="3"/>
  <c r="T384" i="3"/>
  <c r="R384" i="3"/>
  <c r="Q384" i="3"/>
  <c r="P384" i="3"/>
  <c r="V383" i="3"/>
  <c r="T383" i="3"/>
  <c r="R383" i="3"/>
  <c r="Q383" i="3"/>
  <c r="P383" i="3"/>
  <c r="V382" i="3"/>
  <c r="T382" i="3"/>
  <c r="U382" i="3" s="1"/>
  <c r="R382" i="3"/>
  <c r="S382" i="3" s="1"/>
  <c r="Q382" i="3"/>
  <c r="P382" i="3"/>
  <c r="V381" i="3"/>
  <c r="T381" i="3"/>
  <c r="U381" i="3" s="1"/>
  <c r="R381" i="3"/>
  <c r="S381" i="3" s="1"/>
  <c r="Q381" i="3"/>
  <c r="P381" i="3"/>
  <c r="V380" i="3"/>
  <c r="T380" i="3"/>
  <c r="R380" i="3"/>
  <c r="Q380" i="3"/>
  <c r="P380" i="3"/>
  <c r="V379" i="3"/>
  <c r="T379" i="3"/>
  <c r="R379" i="3"/>
  <c r="Q379" i="3"/>
  <c r="P379" i="3"/>
  <c r="V378" i="3"/>
  <c r="T378" i="3"/>
  <c r="R378" i="3"/>
  <c r="Q378" i="3"/>
  <c r="P378" i="3"/>
  <c r="V377" i="3"/>
  <c r="W377" i="3" s="1"/>
  <c r="T377" i="3"/>
  <c r="U377" i="3" s="1"/>
  <c r="R377" i="3"/>
  <c r="Q377" i="3"/>
  <c r="P377" i="3"/>
  <c r="V376" i="3"/>
  <c r="T376" i="3"/>
  <c r="R376" i="3"/>
  <c r="Q376" i="3"/>
  <c r="P376" i="3"/>
  <c r="V375" i="3"/>
  <c r="T375" i="3"/>
  <c r="R375" i="3"/>
  <c r="Q375" i="3"/>
  <c r="P375" i="3"/>
  <c r="V374" i="3"/>
  <c r="T374" i="3"/>
  <c r="U374" i="3" s="1"/>
  <c r="R374" i="3"/>
  <c r="S374" i="3" s="1"/>
  <c r="Q374" i="3"/>
  <c r="P374" i="3"/>
  <c r="V373" i="3"/>
  <c r="T373" i="3"/>
  <c r="U373" i="3" s="1"/>
  <c r="R373" i="3"/>
  <c r="S373" i="3" s="1"/>
  <c r="Q373" i="3"/>
  <c r="P373" i="3"/>
  <c r="V372" i="3"/>
  <c r="T372" i="3"/>
  <c r="R372" i="3"/>
  <c r="Q372" i="3"/>
  <c r="P372" i="3"/>
  <c r="V371" i="3"/>
  <c r="T371" i="3"/>
  <c r="R371" i="3"/>
  <c r="Q371" i="3"/>
  <c r="P371" i="3"/>
  <c r="V370" i="3"/>
  <c r="T370" i="3"/>
  <c r="R370" i="3"/>
  <c r="Q370" i="3"/>
  <c r="W370" i="3" s="1"/>
  <c r="P370" i="3"/>
  <c r="V369" i="3"/>
  <c r="W369" i="3" s="1"/>
  <c r="T369" i="3"/>
  <c r="U369" i="3" s="1"/>
  <c r="R369" i="3"/>
  <c r="Q369" i="3"/>
  <c r="P369" i="3"/>
  <c r="V368" i="3"/>
  <c r="T368" i="3"/>
  <c r="R368" i="3"/>
  <c r="Q368" i="3"/>
  <c r="P368" i="3"/>
  <c r="V367" i="3"/>
  <c r="T367" i="3"/>
  <c r="R367" i="3"/>
  <c r="Q367" i="3"/>
  <c r="P367" i="3"/>
  <c r="V366" i="3"/>
  <c r="T366" i="3"/>
  <c r="U366" i="3" s="1"/>
  <c r="R366" i="3"/>
  <c r="S366" i="3" s="1"/>
  <c r="Q366" i="3"/>
  <c r="P366" i="3"/>
  <c r="V365" i="3"/>
  <c r="T365" i="3"/>
  <c r="U365" i="3" s="1"/>
  <c r="R365" i="3"/>
  <c r="S365" i="3" s="1"/>
  <c r="Q365" i="3"/>
  <c r="P365" i="3"/>
  <c r="V364" i="3"/>
  <c r="T364" i="3"/>
  <c r="R364" i="3"/>
  <c r="Q364" i="3"/>
  <c r="P364" i="3"/>
  <c r="V363" i="3"/>
  <c r="T363" i="3"/>
  <c r="R363" i="3"/>
  <c r="Q363" i="3"/>
  <c r="P363" i="3"/>
  <c r="V362" i="3"/>
  <c r="T362" i="3"/>
  <c r="R362" i="3"/>
  <c r="Q362" i="3"/>
  <c r="P362" i="3"/>
  <c r="V361" i="3"/>
  <c r="T361" i="3"/>
  <c r="U361" i="3" s="1"/>
  <c r="R361" i="3"/>
  <c r="Q361" i="3"/>
  <c r="P361" i="3"/>
  <c r="V360" i="3"/>
  <c r="T360" i="3"/>
  <c r="R360" i="3"/>
  <c r="Q360" i="3"/>
  <c r="P360" i="3"/>
  <c r="V359" i="3"/>
  <c r="T359" i="3"/>
  <c r="R359" i="3"/>
  <c r="Q359" i="3"/>
  <c r="P359" i="3"/>
  <c r="V358" i="3"/>
  <c r="T358" i="3"/>
  <c r="U358" i="3" s="1"/>
  <c r="R358" i="3"/>
  <c r="S358" i="3" s="1"/>
  <c r="Q358" i="3"/>
  <c r="P358" i="3"/>
  <c r="V357" i="3"/>
  <c r="T357" i="3"/>
  <c r="U357" i="3" s="1"/>
  <c r="R357" i="3"/>
  <c r="S357" i="3" s="1"/>
  <c r="Q357" i="3"/>
  <c r="P357" i="3"/>
  <c r="V356" i="3"/>
  <c r="T356" i="3"/>
  <c r="R356" i="3"/>
  <c r="Q356" i="3"/>
  <c r="P356" i="3"/>
  <c r="V355" i="3"/>
  <c r="T355" i="3"/>
  <c r="R355" i="3"/>
  <c r="Q355" i="3"/>
  <c r="W355" i="3" s="1"/>
  <c r="P355" i="3"/>
  <c r="V354" i="3"/>
  <c r="T354" i="3"/>
  <c r="R354" i="3"/>
  <c r="Q354" i="3"/>
  <c r="W354" i="3" s="1"/>
  <c r="P354" i="3"/>
  <c r="V353" i="3"/>
  <c r="T353" i="3"/>
  <c r="U353" i="3" s="1"/>
  <c r="R353" i="3"/>
  <c r="Q353" i="3"/>
  <c r="P353" i="3"/>
  <c r="V352" i="3"/>
  <c r="T352" i="3"/>
  <c r="R352" i="3"/>
  <c r="Q352" i="3"/>
  <c r="P352" i="3"/>
  <c r="V351" i="3"/>
  <c r="T351" i="3"/>
  <c r="R351" i="3"/>
  <c r="Q351" i="3"/>
  <c r="P351" i="3"/>
  <c r="V350" i="3"/>
  <c r="T350" i="3"/>
  <c r="U350" i="3" s="1"/>
  <c r="R350" i="3"/>
  <c r="S350" i="3" s="1"/>
  <c r="Q350" i="3"/>
  <c r="P350" i="3"/>
  <c r="V349" i="3"/>
  <c r="T349" i="3"/>
  <c r="U349" i="3" s="1"/>
  <c r="R349" i="3"/>
  <c r="S349" i="3" s="1"/>
  <c r="Q349" i="3"/>
  <c r="P349" i="3"/>
  <c r="V348" i="3"/>
  <c r="T348" i="3"/>
  <c r="R348" i="3"/>
  <c r="Q348" i="3"/>
  <c r="P348" i="3"/>
  <c r="V347" i="3"/>
  <c r="T347" i="3"/>
  <c r="R347" i="3"/>
  <c r="Q347" i="3"/>
  <c r="P347" i="3"/>
  <c r="V346" i="3"/>
  <c r="T346" i="3"/>
  <c r="R346" i="3"/>
  <c r="Q346" i="3"/>
  <c r="W346" i="3" s="1"/>
  <c r="P346" i="3"/>
  <c r="V345" i="3"/>
  <c r="T345" i="3"/>
  <c r="U345" i="3" s="1"/>
  <c r="R345" i="3"/>
  <c r="Q345" i="3"/>
  <c r="P345" i="3"/>
  <c r="V344" i="3"/>
  <c r="T344" i="3"/>
  <c r="R344" i="3"/>
  <c r="Q344" i="3"/>
  <c r="P344" i="3"/>
  <c r="V343" i="3"/>
  <c r="T343" i="3"/>
  <c r="R343" i="3"/>
  <c r="Q343" i="3"/>
  <c r="P343" i="3"/>
  <c r="V342" i="3"/>
  <c r="T342" i="3"/>
  <c r="U342" i="3" s="1"/>
  <c r="R342" i="3"/>
  <c r="S342" i="3" s="1"/>
  <c r="Q342" i="3"/>
  <c r="P342" i="3"/>
  <c r="V341" i="3"/>
  <c r="T341" i="3"/>
  <c r="U341" i="3" s="1"/>
  <c r="R341" i="3"/>
  <c r="S341" i="3" s="1"/>
  <c r="Q341" i="3"/>
  <c r="P341" i="3"/>
  <c r="V340" i="3"/>
  <c r="T340" i="3"/>
  <c r="R340" i="3"/>
  <c r="Q340" i="3"/>
  <c r="P340" i="3"/>
  <c r="V339" i="3"/>
  <c r="T339" i="3"/>
  <c r="R339" i="3"/>
  <c r="Q339" i="3"/>
  <c r="P339" i="3"/>
  <c r="V338" i="3"/>
  <c r="T338" i="3"/>
  <c r="R338" i="3"/>
  <c r="Q338" i="3"/>
  <c r="W338" i="3" s="1"/>
  <c r="P338" i="3"/>
  <c r="V337" i="3"/>
  <c r="W337" i="3" s="1"/>
  <c r="T337" i="3"/>
  <c r="U337" i="3" s="1"/>
  <c r="R337" i="3"/>
  <c r="Q337" i="3"/>
  <c r="P337" i="3"/>
  <c r="V336" i="3"/>
  <c r="T336" i="3"/>
  <c r="R336" i="3"/>
  <c r="Q336" i="3"/>
  <c r="W336" i="3" s="1"/>
  <c r="P336" i="3"/>
  <c r="V335" i="3"/>
  <c r="T335" i="3"/>
  <c r="R335" i="3"/>
  <c r="Q335" i="3"/>
  <c r="P335" i="3"/>
  <c r="V334" i="3"/>
  <c r="T334" i="3"/>
  <c r="U334" i="3" s="1"/>
  <c r="R334" i="3"/>
  <c r="S334" i="3" s="1"/>
  <c r="Q334" i="3"/>
  <c r="P334" i="3"/>
  <c r="V333" i="3"/>
  <c r="T333" i="3"/>
  <c r="U333" i="3" s="1"/>
  <c r="R333" i="3"/>
  <c r="S333" i="3" s="1"/>
  <c r="Q333" i="3"/>
  <c r="P333" i="3"/>
  <c r="V332" i="3"/>
  <c r="T332" i="3"/>
  <c r="R332" i="3"/>
  <c r="Q332" i="3"/>
  <c r="P332" i="3"/>
  <c r="V331" i="3"/>
  <c r="T331" i="3"/>
  <c r="R331" i="3"/>
  <c r="Q331" i="3"/>
  <c r="P331" i="3"/>
  <c r="V330" i="3"/>
  <c r="T330" i="3"/>
  <c r="R330" i="3"/>
  <c r="Q330" i="3"/>
  <c r="P330" i="3"/>
  <c r="V329" i="3"/>
  <c r="W329" i="3" s="1"/>
  <c r="T329" i="3"/>
  <c r="U329" i="3" s="1"/>
  <c r="R329" i="3"/>
  <c r="Q329" i="3"/>
  <c r="P329" i="3"/>
  <c r="V328" i="3"/>
  <c r="T328" i="3"/>
  <c r="R328" i="3"/>
  <c r="Q328" i="3"/>
  <c r="P328" i="3"/>
  <c r="V327" i="3"/>
  <c r="T327" i="3"/>
  <c r="R327" i="3"/>
  <c r="Q327" i="3"/>
  <c r="P327" i="3"/>
  <c r="V326" i="3"/>
  <c r="T326" i="3"/>
  <c r="U326" i="3" s="1"/>
  <c r="R326" i="3"/>
  <c r="S326" i="3" s="1"/>
  <c r="Q326" i="3"/>
  <c r="P326" i="3"/>
  <c r="V325" i="3"/>
  <c r="T325" i="3"/>
  <c r="U325" i="3" s="1"/>
  <c r="R325" i="3"/>
  <c r="S325" i="3" s="1"/>
  <c r="Q325" i="3"/>
  <c r="P325" i="3"/>
  <c r="V324" i="3"/>
  <c r="T324" i="3"/>
  <c r="R324" i="3"/>
  <c r="Q324" i="3"/>
  <c r="P324" i="3"/>
  <c r="V323" i="3"/>
  <c r="T323" i="3"/>
  <c r="R323" i="3"/>
  <c r="Q323" i="3"/>
  <c r="P323" i="3"/>
  <c r="V322" i="3"/>
  <c r="T322" i="3"/>
  <c r="R322" i="3"/>
  <c r="Q322" i="3"/>
  <c r="P322" i="3"/>
  <c r="V321" i="3"/>
  <c r="W321" i="3" s="1"/>
  <c r="T321" i="3"/>
  <c r="U321" i="3" s="1"/>
  <c r="R321" i="3"/>
  <c r="Q321" i="3"/>
  <c r="P321" i="3"/>
  <c r="V320" i="3"/>
  <c r="T320" i="3"/>
  <c r="R320" i="3"/>
  <c r="Q320" i="3"/>
  <c r="W320" i="3" s="1"/>
  <c r="P320" i="3"/>
  <c r="V319" i="3"/>
  <c r="T319" i="3"/>
  <c r="R319" i="3"/>
  <c r="Q319" i="3"/>
  <c r="P319" i="3"/>
  <c r="V318" i="3"/>
  <c r="T318" i="3"/>
  <c r="U318" i="3" s="1"/>
  <c r="R318" i="3"/>
  <c r="S318" i="3" s="1"/>
  <c r="Q318" i="3"/>
  <c r="P318" i="3"/>
  <c r="V317" i="3"/>
  <c r="T317" i="3"/>
  <c r="U317" i="3" s="1"/>
  <c r="R317" i="3"/>
  <c r="S317" i="3" s="1"/>
  <c r="Q317" i="3"/>
  <c r="P317" i="3"/>
  <c r="V316" i="3"/>
  <c r="T316" i="3"/>
  <c r="R316" i="3"/>
  <c r="Q316" i="3"/>
  <c r="P316" i="3"/>
  <c r="V315" i="3"/>
  <c r="T315" i="3"/>
  <c r="R315" i="3"/>
  <c r="Q315" i="3"/>
  <c r="W315" i="3" s="1"/>
  <c r="P315" i="3"/>
  <c r="V314" i="3"/>
  <c r="T314" i="3"/>
  <c r="R314" i="3"/>
  <c r="Q314" i="3"/>
  <c r="P314" i="3"/>
  <c r="V313" i="3"/>
  <c r="W313" i="3" s="1"/>
  <c r="T313" i="3"/>
  <c r="U313" i="3" s="1"/>
  <c r="R313" i="3"/>
  <c r="Q313" i="3"/>
  <c r="P313" i="3"/>
  <c r="V312" i="3"/>
  <c r="T312" i="3"/>
  <c r="R312" i="3"/>
  <c r="Q312" i="3"/>
  <c r="W312" i="3" s="1"/>
  <c r="P312" i="3"/>
  <c r="V311" i="3"/>
  <c r="T311" i="3"/>
  <c r="R311" i="3"/>
  <c r="Q311" i="3"/>
  <c r="P311" i="3"/>
  <c r="V310" i="3"/>
  <c r="T310" i="3"/>
  <c r="U310" i="3" s="1"/>
  <c r="R310" i="3"/>
  <c r="S310" i="3" s="1"/>
  <c r="Q310" i="3"/>
  <c r="P310" i="3"/>
  <c r="V309" i="3"/>
  <c r="T309" i="3"/>
  <c r="U309" i="3" s="1"/>
  <c r="R309" i="3"/>
  <c r="S309" i="3" s="1"/>
  <c r="Q309" i="3"/>
  <c r="P309" i="3"/>
  <c r="V308" i="3"/>
  <c r="T308" i="3"/>
  <c r="R308" i="3"/>
  <c r="Q308" i="3"/>
  <c r="P308" i="3"/>
  <c r="V307" i="3"/>
  <c r="T307" i="3"/>
  <c r="R307" i="3"/>
  <c r="Q307" i="3"/>
  <c r="W307" i="3" s="1"/>
  <c r="P307" i="3"/>
  <c r="V306" i="3"/>
  <c r="T306" i="3"/>
  <c r="R306" i="3"/>
  <c r="Q306" i="3"/>
  <c r="P306" i="3"/>
  <c r="V305" i="3"/>
  <c r="W305" i="3" s="1"/>
  <c r="T305" i="3"/>
  <c r="U305" i="3" s="1"/>
  <c r="R305" i="3"/>
  <c r="Q305" i="3"/>
  <c r="P305" i="3"/>
  <c r="V304" i="3"/>
  <c r="T304" i="3"/>
  <c r="R304" i="3"/>
  <c r="Q304" i="3"/>
  <c r="P304" i="3"/>
  <c r="V303" i="3"/>
  <c r="T303" i="3"/>
  <c r="R303" i="3"/>
  <c r="Q303" i="3"/>
  <c r="P303" i="3"/>
  <c r="V302" i="3"/>
  <c r="T302" i="3"/>
  <c r="U302" i="3" s="1"/>
  <c r="R302" i="3"/>
  <c r="S302" i="3" s="1"/>
  <c r="Q302" i="3"/>
  <c r="P302" i="3"/>
  <c r="V301" i="3"/>
  <c r="T301" i="3"/>
  <c r="U301" i="3" s="1"/>
  <c r="R301" i="3"/>
  <c r="S301" i="3" s="1"/>
  <c r="Q301" i="3"/>
  <c r="P301" i="3"/>
  <c r="V300" i="3"/>
  <c r="T300" i="3"/>
  <c r="R300" i="3"/>
  <c r="Q300" i="3"/>
  <c r="P300" i="3"/>
  <c r="V299" i="3"/>
  <c r="T299" i="3"/>
  <c r="R299" i="3"/>
  <c r="Q299" i="3"/>
  <c r="P299" i="3"/>
  <c r="V298" i="3"/>
  <c r="T298" i="3"/>
  <c r="R298" i="3"/>
  <c r="Q298" i="3"/>
  <c r="P298" i="3"/>
  <c r="V297" i="3"/>
  <c r="W297" i="3" s="1"/>
  <c r="T297" i="3"/>
  <c r="U297" i="3" s="1"/>
  <c r="R297" i="3"/>
  <c r="Q297" i="3"/>
  <c r="P297" i="3"/>
  <c r="V296" i="3"/>
  <c r="T296" i="3"/>
  <c r="R296" i="3"/>
  <c r="Q296" i="3"/>
  <c r="P296" i="3"/>
  <c r="V295" i="3"/>
  <c r="T295" i="3"/>
  <c r="R295" i="3"/>
  <c r="Q295" i="3"/>
  <c r="P295" i="3"/>
  <c r="V294" i="3"/>
  <c r="T294" i="3"/>
  <c r="U294" i="3" s="1"/>
  <c r="R294" i="3"/>
  <c r="S294" i="3" s="1"/>
  <c r="Q294" i="3"/>
  <c r="P294" i="3"/>
  <c r="V293" i="3"/>
  <c r="T293" i="3"/>
  <c r="U293" i="3" s="1"/>
  <c r="R293" i="3"/>
  <c r="S293" i="3" s="1"/>
  <c r="Q293" i="3"/>
  <c r="P293" i="3"/>
  <c r="V292" i="3"/>
  <c r="T292" i="3"/>
  <c r="R292" i="3"/>
  <c r="Q292" i="3"/>
  <c r="P292" i="3"/>
  <c r="V291" i="3"/>
  <c r="T291" i="3"/>
  <c r="R291" i="3"/>
  <c r="Q291" i="3"/>
  <c r="W291" i="3" s="1"/>
  <c r="P291" i="3"/>
  <c r="V290" i="3"/>
  <c r="T290" i="3"/>
  <c r="R290" i="3"/>
  <c r="Q290" i="3"/>
  <c r="P290" i="3"/>
  <c r="V289" i="3"/>
  <c r="W289" i="3" s="1"/>
  <c r="T289" i="3"/>
  <c r="U289" i="3" s="1"/>
  <c r="R289" i="3"/>
  <c r="Q289" i="3"/>
  <c r="P289" i="3"/>
  <c r="V288" i="3"/>
  <c r="T288" i="3"/>
  <c r="R288" i="3"/>
  <c r="Q288" i="3"/>
  <c r="P288" i="3"/>
  <c r="V287" i="3"/>
  <c r="T287" i="3"/>
  <c r="R287" i="3"/>
  <c r="Q287" i="3"/>
  <c r="P287" i="3"/>
  <c r="V286" i="3"/>
  <c r="T286" i="3"/>
  <c r="U286" i="3" s="1"/>
  <c r="R286" i="3"/>
  <c r="S286" i="3" s="1"/>
  <c r="Q286" i="3"/>
  <c r="P286" i="3"/>
  <c r="V285" i="3"/>
  <c r="T285" i="3"/>
  <c r="U285" i="3" s="1"/>
  <c r="R285" i="3"/>
  <c r="S285" i="3" s="1"/>
  <c r="Q285" i="3"/>
  <c r="P285" i="3"/>
  <c r="V284" i="3"/>
  <c r="W284" i="3" s="1"/>
  <c r="T284" i="3"/>
  <c r="R284" i="3"/>
  <c r="Q284" i="3"/>
  <c r="P284" i="3"/>
  <c r="V283" i="3"/>
  <c r="T283" i="3"/>
  <c r="R283" i="3"/>
  <c r="Q283" i="3"/>
  <c r="W283" i="3" s="1"/>
  <c r="P283" i="3"/>
  <c r="V282" i="3"/>
  <c r="T282" i="3"/>
  <c r="R282" i="3"/>
  <c r="Q282" i="3"/>
  <c r="W282" i="3" s="1"/>
  <c r="P282" i="3"/>
  <c r="V281" i="3"/>
  <c r="W281" i="3" s="1"/>
  <c r="T281" i="3"/>
  <c r="U281" i="3" s="1"/>
  <c r="R281" i="3"/>
  <c r="Q281" i="3"/>
  <c r="P281" i="3"/>
  <c r="V280" i="3"/>
  <c r="T280" i="3"/>
  <c r="R280" i="3"/>
  <c r="Q280" i="3"/>
  <c r="P280" i="3"/>
  <c r="V279" i="3"/>
  <c r="T279" i="3"/>
  <c r="R279" i="3"/>
  <c r="Q279" i="3"/>
  <c r="P279" i="3"/>
  <c r="V278" i="3"/>
  <c r="T278" i="3"/>
  <c r="U278" i="3" s="1"/>
  <c r="R278" i="3"/>
  <c r="S278" i="3" s="1"/>
  <c r="Q278" i="3"/>
  <c r="P278" i="3"/>
  <c r="V277" i="3"/>
  <c r="T277" i="3"/>
  <c r="U277" i="3" s="1"/>
  <c r="R277" i="3"/>
  <c r="S277" i="3" s="1"/>
  <c r="Q277" i="3"/>
  <c r="P277" i="3"/>
  <c r="V276" i="3"/>
  <c r="T276" i="3"/>
  <c r="R276" i="3"/>
  <c r="Q276" i="3"/>
  <c r="P276" i="3"/>
  <c r="V275" i="3"/>
  <c r="T275" i="3"/>
  <c r="R275" i="3"/>
  <c r="Q275" i="3"/>
  <c r="P275" i="3"/>
  <c r="V274" i="3"/>
  <c r="T274" i="3"/>
  <c r="R274" i="3"/>
  <c r="Q274" i="3"/>
  <c r="P274" i="3"/>
  <c r="V273" i="3"/>
  <c r="W273" i="3" s="1"/>
  <c r="T273" i="3"/>
  <c r="U273" i="3" s="1"/>
  <c r="R273" i="3"/>
  <c r="Q273" i="3"/>
  <c r="P273" i="3"/>
  <c r="V272" i="3"/>
  <c r="T272" i="3"/>
  <c r="R272" i="3"/>
  <c r="Q272" i="3"/>
  <c r="P272" i="3"/>
  <c r="V271" i="3"/>
  <c r="T271" i="3"/>
  <c r="R271" i="3"/>
  <c r="Q271" i="3"/>
  <c r="P271" i="3"/>
  <c r="V270" i="3"/>
  <c r="T270" i="3"/>
  <c r="U270" i="3" s="1"/>
  <c r="R270" i="3"/>
  <c r="S270" i="3" s="1"/>
  <c r="Q270" i="3"/>
  <c r="P270" i="3"/>
  <c r="V269" i="3"/>
  <c r="T269" i="3"/>
  <c r="U269" i="3" s="1"/>
  <c r="R269" i="3"/>
  <c r="S269" i="3" s="1"/>
  <c r="Q269" i="3"/>
  <c r="P269" i="3"/>
  <c r="V268" i="3"/>
  <c r="T268" i="3"/>
  <c r="R268" i="3"/>
  <c r="Q268" i="3"/>
  <c r="P268" i="3"/>
  <c r="V267" i="3"/>
  <c r="T267" i="3"/>
  <c r="R267" i="3"/>
  <c r="Q267" i="3"/>
  <c r="W267" i="3" s="1"/>
  <c r="P267" i="3"/>
  <c r="V266" i="3"/>
  <c r="T266" i="3"/>
  <c r="R266" i="3"/>
  <c r="Q266" i="3"/>
  <c r="P266" i="3"/>
  <c r="V265" i="3"/>
  <c r="W265" i="3" s="1"/>
  <c r="T265" i="3"/>
  <c r="U265" i="3" s="1"/>
  <c r="R265" i="3"/>
  <c r="Q265" i="3"/>
  <c r="P265" i="3"/>
  <c r="V264" i="3"/>
  <c r="T264" i="3"/>
  <c r="R264" i="3"/>
  <c r="Q264" i="3"/>
  <c r="W264" i="3" s="1"/>
  <c r="P264" i="3"/>
  <c r="V263" i="3"/>
  <c r="T263" i="3"/>
  <c r="R263" i="3"/>
  <c r="Q263" i="3"/>
  <c r="P263" i="3"/>
  <c r="V262" i="3"/>
  <c r="T262" i="3"/>
  <c r="U262" i="3" s="1"/>
  <c r="R262" i="3"/>
  <c r="S262" i="3" s="1"/>
  <c r="Q262" i="3"/>
  <c r="P262" i="3"/>
  <c r="V261" i="3"/>
  <c r="T261" i="3"/>
  <c r="U261" i="3" s="1"/>
  <c r="R261" i="3"/>
  <c r="S261" i="3" s="1"/>
  <c r="Q261" i="3"/>
  <c r="P261" i="3"/>
  <c r="V260" i="3"/>
  <c r="T260" i="3"/>
  <c r="R260" i="3"/>
  <c r="Q260" i="3"/>
  <c r="P260" i="3"/>
  <c r="V259" i="3"/>
  <c r="T259" i="3"/>
  <c r="R259" i="3"/>
  <c r="Q259" i="3"/>
  <c r="P259" i="3"/>
  <c r="V258" i="3"/>
  <c r="T258" i="3"/>
  <c r="R258" i="3"/>
  <c r="Q258" i="3"/>
  <c r="P258" i="3"/>
  <c r="V257" i="3"/>
  <c r="W257" i="3" s="1"/>
  <c r="T257" i="3"/>
  <c r="U257" i="3" s="1"/>
  <c r="R257" i="3"/>
  <c r="Q257" i="3"/>
  <c r="P257" i="3"/>
  <c r="V256" i="3"/>
  <c r="T256" i="3"/>
  <c r="R256" i="3"/>
  <c r="Q256" i="3"/>
  <c r="W256" i="3" s="1"/>
  <c r="P256" i="3"/>
  <c r="V255" i="3"/>
  <c r="T255" i="3"/>
  <c r="R255" i="3"/>
  <c r="Q255" i="3"/>
  <c r="P255" i="3"/>
  <c r="V254" i="3"/>
  <c r="T254" i="3"/>
  <c r="U254" i="3" s="1"/>
  <c r="R254" i="3"/>
  <c r="S254" i="3" s="1"/>
  <c r="Q254" i="3"/>
  <c r="P254" i="3"/>
  <c r="V253" i="3"/>
  <c r="T253" i="3"/>
  <c r="U253" i="3" s="1"/>
  <c r="R253" i="3"/>
  <c r="S253" i="3" s="1"/>
  <c r="Q253" i="3"/>
  <c r="P253" i="3"/>
  <c r="V252" i="3"/>
  <c r="T252" i="3"/>
  <c r="R252" i="3"/>
  <c r="Q252" i="3"/>
  <c r="P252" i="3"/>
  <c r="V251" i="3"/>
  <c r="T251" i="3"/>
  <c r="R251" i="3"/>
  <c r="Q251" i="3"/>
  <c r="W251" i="3" s="1"/>
  <c r="P251" i="3"/>
  <c r="V250" i="3"/>
  <c r="T250" i="3"/>
  <c r="R250" i="3"/>
  <c r="Q250" i="3"/>
  <c r="P250" i="3"/>
  <c r="V249" i="3"/>
  <c r="T249" i="3"/>
  <c r="U249" i="3" s="1"/>
  <c r="R249" i="3"/>
  <c r="Q249" i="3"/>
  <c r="P249" i="3"/>
  <c r="V248" i="3"/>
  <c r="T248" i="3"/>
  <c r="R248" i="3"/>
  <c r="Q248" i="3"/>
  <c r="P248" i="3"/>
  <c r="V247" i="3"/>
  <c r="T247" i="3"/>
  <c r="R247" i="3"/>
  <c r="Q247" i="3"/>
  <c r="P247" i="3"/>
  <c r="V246" i="3"/>
  <c r="T246" i="3"/>
  <c r="U246" i="3" s="1"/>
  <c r="R246" i="3"/>
  <c r="S246" i="3" s="1"/>
  <c r="Q246" i="3"/>
  <c r="P246" i="3"/>
  <c r="V245" i="3"/>
  <c r="T245" i="3"/>
  <c r="U245" i="3" s="1"/>
  <c r="R245" i="3"/>
  <c r="S245" i="3" s="1"/>
  <c r="Q245" i="3"/>
  <c r="P245" i="3"/>
  <c r="V244" i="3"/>
  <c r="T244" i="3"/>
  <c r="R244" i="3"/>
  <c r="Q244" i="3"/>
  <c r="P244" i="3"/>
  <c r="V243" i="3"/>
  <c r="T243" i="3"/>
  <c r="R243" i="3"/>
  <c r="Q243" i="3"/>
  <c r="P243" i="3"/>
  <c r="V242" i="3"/>
  <c r="T242" i="3"/>
  <c r="R242" i="3"/>
  <c r="Q242" i="3"/>
  <c r="P242" i="3"/>
  <c r="V241" i="3"/>
  <c r="W241" i="3" s="1"/>
  <c r="T241" i="3"/>
  <c r="U241" i="3" s="1"/>
  <c r="R241" i="3"/>
  <c r="Q241" i="3"/>
  <c r="P241" i="3"/>
  <c r="V240" i="3"/>
  <c r="T240" i="3"/>
  <c r="R240" i="3"/>
  <c r="Q240" i="3"/>
  <c r="P240" i="3"/>
  <c r="V239" i="3"/>
  <c r="T239" i="3"/>
  <c r="R239" i="3"/>
  <c r="Q239" i="3"/>
  <c r="P239" i="3"/>
  <c r="V238" i="3"/>
  <c r="T238" i="3"/>
  <c r="U238" i="3" s="1"/>
  <c r="R238" i="3"/>
  <c r="S238" i="3" s="1"/>
  <c r="Q238" i="3"/>
  <c r="P238" i="3"/>
  <c r="V237" i="3"/>
  <c r="T237" i="3"/>
  <c r="U237" i="3" s="1"/>
  <c r="R237" i="3"/>
  <c r="S237" i="3" s="1"/>
  <c r="Q237" i="3"/>
  <c r="P237" i="3"/>
  <c r="V236" i="3"/>
  <c r="T236" i="3"/>
  <c r="R236" i="3"/>
  <c r="Q236" i="3"/>
  <c r="P236" i="3"/>
  <c r="V235" i="3"/>
  <c r="T235" i="3"/>
  <c r="R235" i="3"/>
  <c r="Q235" i="3"/>
  <c r="P235" i="3"/>
  <c r="V234" i="3"/>
  <c r="T234" i="3"/>
  <c r="R234" i="3"/>
  <c r="Q234" i="3"/>
  <c r="P234" i="3"/>
  <c r="V233" i="3"/>
  <c r="W233" i="3" s="1"/>
  <c r="T233" i="3"/>
  <c r="U233" i="3" s="1"/>
  <c r="R233" i="3"/>
  <c r="Q233" i="3"/>
  <c r="P233" i="3"/>
  <c r="V232" i="3"/>
  <c r="T232" i="3"/>
  <c r="R232" i="3"/>
  <c r="Q232" i="3"/>
  <c r="P232" i="3"/>
  <c r="V231" i="3"/>
  <c r="T231" i="3"/>
  <c r="R231" i="3"/>
  <c r="Q231" i="3"/>
  <c r="P231" i="3"/>
  <c r="V230" i="3"/>
  <c r="T230" i="3"/>
  <c r="U230" i="3" s="1"/>
  <c r="R230" i="3"/>
  <c r="S230" i="3" s="1"/>
  <c r="Q230" i="3"/>
  <c r="P230" i="3"/>
  <c r="V229" i="3"/>
  <c r="T229" i="3"/>
  <c r="U229" i="3" s="1"/>
  <c r="R229" i="3"/>
  <c r="S229" i="3" s="1"/>
  <c r="Q229" i="3"/>
  <c r="P229" i="3"/>
  <c r="V228" i="3"/>
  <c r="T228" i="3"/>
  <c r="R228" i="3"/>
  <c r="Q228" i="3"/>
  <c r="P228" i="3"/>
  <c r="V227" i="3"/>
  <c r="T227" i="3"/>
  <c r="R227" i="3"/>
  <c r="Q227" i="3"/>
  <c r="P227" i="3"/>
  <c r="V226" i="3"/>
  <c r="T226" i="3"/>
  <c r="R226" i="3"/>
  <c r="Q226" i="3"/>
  <c r="W226" i="3" s="1"/>
  <c r="P226" i="3"/>
  <c r="V225" i="3"/>
  <c r="W225" i="3" s="1"/>
  <c r="T225" i="3"/>
  <c r="U225" i="3" s="1"/>
  <c r="R225" i="3"/>
  <c r="Q225" i="3"/>
  <c r="P225" i="3"/>
  <c r="V224" i="3"/>
  <c r="T224" i="3"/>
  <c r="R224" i="3"/>
  <c r="Q224" i="3"/>
  <c r="P224" i="3"/>
  <c r="V223" i="3"/>
  <c r="T223" i="3"/>
  <c r="R223" i="3"/>
  <c r="Q223" i="3"/>
  <c r="P223" i="3"/>
  <c r="V222" i="3"/>
  <c r="T222" i="3"/>
  <c r="U222" i="3" s="1"/>
  <c r="R222" i="3"/>
  <c r="S222" i="3" s="1"/>
  <c r="Q222" i="3"/>
  <c r="P222" i="3"/>
  <c r="V221" i="3"/>
  <c r="T221" i="3"/>
  <c r="U221" i="3" s="1"/>
  <c r="R221" i="3"/>
  <c r="S221" i="3" s="1"/>
  <c r="Q221" i="3"/>
  <c r="P221" i="3"/>
  <c r="V220" i="3"/>
  <c r="T220" i="3"/>
  <c r="R220" i="3"/>
  <c r="Q220" i="3"/>
  <c r="P220" i="3"/>
  <c r="V219" i="3"/>
  <c r="T219" i="3"/>
  <c r="R219" i="3"/>
  <c r="Q219" i="3"/>
  <c r="P219" i="3"/>
  <c r="V218" i="3"/>
  <c r="T218" i="3"/>
  <c r="R218" i="3"/>
  <c r="Q218" i="3"/>
  <c r="P218" i="3"/>
  <c r="V217" i="3"/>
  <c r="W217" i="3" s="1"/>
  <c r="T217" i="3"/>
  <c r="U217" i="3" s="1"/>
  <c r="R217" i="3"/>
  <c r="Q217" i="3"/>
  <c r="P217" i="3"/>
  <c r="V216" i="3"/>
  <c r="T216" i="3"/>
  <c r="R216" i="3"/>
  <c r="Q216" i="3"/>
  <c r="P216" i="3"/>
  <c r="V215" i="3"/>
  <c r="T215" i="3"/>
  <c r="R215" i="3"/>
  <c r="Q215" i="3"/>
  <c r="P215" i="3"/>
  <c r="V214" i="3"/>
  <c r="T214" i="3"/>
  <c r="U214" i="3" s="1"/>
  <c r="R214" i="3"/>
  <c r="S214" i="3" s="1"/>
  <c r="Q214" i="3"/>
  <c r="P214" i="3"/>
  <c r="V213" i="3"/>
  <c r="T213" i="3"/>
  <c r="U213" i="3" s="1"/>
  <c r="R213" i="3"/>
  <c r="S213" i="3" s="1"/>
  <c r="Q213" i="3"/>
  <c r="P213" i="3"/>
  <c r="V212" i="3"/>
  <c r="T212" i="3"/>
  <c r="R212" i="3"/>
  <c r="Q212" i="3"/>
  <c r="P212" i="3"/>
  <c r="V211" i="3"/>
  <c r="T211" i="3"/>
  <c r="R211" i="3"/>
  <c r="Q211" i="3"/>
  <c r="P211" i="3"/>
  <c r="V210" i="3"/>
  <c r="T210" i="3"/>
  <c r="R210" i="3"/>
  <c r="Q210" i="3"/>
  <c r="W210" i="3" s="1"/>
  <c r="P210" i="3"/>
  <c r="V209" i="3"/>
  <c r="W209" i="3" s="1"/>
  <c r="T209" i="3"/>
  <c r="U209" i="3" s="1"/>
  <c r="R209" i="3"/>
  <c r="Q209" i="3"/>
  <c r="P209" i="3"/>
  <c r="V208" i="3"/>
  <c r="T208" i="3"/>
  <c r="R208" i="3"/>
  <c r="Q208" i="3"/>
  <c r="P208" i="3"/>
  <c r="V207" i="3"/>
  <c r="T207" i="3"/>
  <c r="R207" i="3"/>
  <c r="Q207" i="3"/>
  <c r="P207" i="3"/>
  <c r="V206" i="3"/>
  <c r="T206" i="3"/>
  <c r="U206" i="3" s="1"/>
  <c r="R206" i="3"/>
  <c r="S206" i="3" s="1"/>
  <c r="Q206" i="3"/>
  <c r="P206" i="3"/>
  <c r="V205" i="3"/>
  <c r="T205" i="3"/>
  <c r="U205" i="3" s="1"/>
  <c r="R205" i="3"/>
  <c r="S205" i="3" s="1"/>
  <c r="Q205" i="3"/>
  <c r="P205" i="3"/>
  <c r="V204" i="3"/>
  <c r="T204" i="3"/>
  <c r="R204" i="3"/>
  <c r="Q204" i="3"/>
  <c r="P204" i="3"/>
  <c r="V203" i="3"/>
  <c r="T203" i="3"/>
  <c r="R203" i="3"/>
  <c r="Q203" i="3"/>
  <c r="W203" i="3" s="1"/>
  <c r="P203" i="3"/>
  <c r="V202" i="3"/>
  <c r="T202" i="3"/>
  <c r="R202" i="3"/>
  <c r="Q202" i="3"/>
  <c r="P202" i="3"/>
  <c r="V201" i="3"/>
  <c r="W201" i="3" s="1"/>
  <c r="T201" i="3"/>
  <c r="U201" i="3" s="1"/>
  <c r="R201" i="3"/>
  <c r="Q201" i="3"/>
  <c r="P201" i="3"/>
  <c r="V200" i="3"/>
  <c r="T200" i="3"/>
  <c r="R200" i="3"/>
  <c r="Q200" i="3"/>
  <c r="P200" i="3"/>
  <c r="V199" i="3"/>
  <c r="T199" i="3"/>
  <c r="R199" i="3"/>
  <c r="Q199" i="3"/>
  <c r="P199" i="3"/>
  <c r="V198" i="3"/>
  <c r="T198" i="3"/>
  <c r="U198" i="3" s="1"/>
  <c r="R198" i="3"/>
  <c r="S198" i="3" s="1"/>
  <c r="Q198" i="3"/>
  <c r="P198" i="3"/>
  <c r="V197" i="3"/>
  <c r="T197" i="3"/>
  <c r="U197" i="3" s="1"/>
  <c r="R197" i="3"/>
  <c r="S197" i="3" s="1"/>
  <c r="Q197" i="3"/>
  <c r="P197" i="3"/>
  <c r="V196" i="3"/>
  <c r="T196" i="3"/>
  <c r="R196" i="3"/>
  <c r="Q196" i="3"/>
  <c r="P196" i="3"/>
  <c r="V195" i="3"/>
  <c r="T195" i="3"/>
  <c r="R195" i="3"/>
  <c r="Q195" i="3"/>
  <c r="P195" i="3"/>
  <c r="V194" i="3"/>
  <c r="T194" i="3"/>
  <c r="R194" i="3"/>
  <c r="Q194" i="3"/>
  <c r="P194" i="3"/>
  <c r="V193" i="3"/>
  <c r="W193" i="3" s="1"/>
  <c r="T193" i="3"/>
  <c r="U193" i="3" s="1"/>
  <c r="R193" i="3"/>
  <c r="Q193" i="3"/>
  <c r="P193" i="3"/>
  <c r="V192" i="3"/>
  <c r="T192" i="3"/>
  <c r="R192" i="3"/>
  <c r="Q192" i="3"/>
  <c r="P192" i="3"/>
  <c r="V191" i="3"/>
  <c r="T191" i="3"/>
  <c r="R191" i="3"/>
  <c r="Q191" i="3"/>
  <c r="P191" i="3"/>
  <c r="V190" i="3"/>
  <c r="T190" i="3"/>
  <c r="U190" i="3" s="1"/>
  <c r="R190" i="3"/>
  <c r="S190" i="3" s="1"/>
  <c r="Q190" i="3"/>
  <c r="P190" i="3"/>
  <c r="V189" i="3"/>
  <c r="T189" i="3"/>
  <c r="U189" i="3" s="1"/>
  <c r="R189" i="3"/>
  <c r="S189" i="3" s="1"/>
  <c r="Q189" i="3"/>
  <c r="P189" i="3"/>
  <c r="V188" i="3"/>
  <c r="T188" i="3"/>
  <c r="R188" i="3"/>
  <c r="Q188" i="3"/>
  <c r="P188" i="3"/>
  <c r="V187" i="3"/>
  <c r="T187" i="3"/>
  <c r="R187" i="3"/>
  <c r="Q187" i="3"/>
  <c r="P187" i="3"/>
  <c r="V186" i="3"/>
  <c r="T186" i="3"/>
  <c r="R186" i="3"/>
  <c r="Q186" i="3"/>
  <c r="P186" i="3"/>
  <c r="V185" i="3"/>
  <c r="W185" i="3" s="1"/>
  <c r="T185" i="3"/>
  <c r="U185" i="3" s="1"/>
  <c r="R185" i="3"/>
  <c r="Q185" i="3"/>
  <c r="P185" i="3"/>
  <c r="V184" i="3"/>
  <c r="T184" i="3"/>
  <c r="R184" i="3"/>
  <c r="Q184" i="3"/>
  <c r="W184" i="3" s="1"/>
  <c r="P184" i="3"/>
  <c r="V183" i="3"/>
  <c r="T183" i="3"/>
  <c r="R183" i="3"/>
  <c r="Q183" i="3"/>
  <c r="P183" i="3"/>
  <c r="V182" i="3"/>
  <c r="T182" i="3"/>
  <c r="U182" i="3" s="1"/>
  <c r="R182" i="3"/>
  <c r="S182" i="3" s="1"/>
  <c r="Q182" i="3"/>
  <c r="P182" i="3"/>
  <c r="V181" i="3"/>
  <c r="T181" i="3"/>
  <c r="U181" i="3" s="1"/>
  <c r="R181" i="3"/>
  <c r="S181" i="3" s="1"/>
  <c r="Q181" i="3"/>
  <c r="P181" i="3"/>
  <c r="V180" i="3"/>
  <c r="T180" i="3"/>
  <c r="R180" i="3"/>
  <c r="Q180" i="3"/>
  <c r="P180" i="3"/>
  <c r="V179" i="3"/>
  <c r="T179" i="3"/>
  <c r="R179" i="3"/>
  <c r="Q179" i="3"/>
  <c r="P179" i="3"/>
  <c r="V178" i="3"/>
  <c r="T178" i="3"/>
  <c r="R178" i="3"/>
  <c r="Q178" i="3"/>
  <c r="P178" i="3"/>
  <c r="V177" i="3"/>
  <c r="W177" i="3" s="1"/>
  <c r="T177" i="3"/>
  <c r="U177" i="3" s="1"/>
  <c r="R177" i="3"/>
  <c r="Q177" i="3"/>
  <c r="P177" i="3"/>
  <c r="V176" i="3"/>
  <c r="T176" i="3"/>
  <c r="R176" i="3"/>
  <c r="Q176" i="3"/>
  <c r="P176" i="3"/>
  <c r="V175" i="3"/>
  <c r="T175" i="3"/>
  <c r="R175" i="3"/>
  <c r="Q175" i="3"/>
  <c r="P175" i="3"/>
  <c r="V174" i="3"/>
  <c r="T174" i="3"/>
  <c r="U174" i="3" s="1"/>
  <c r="R174" i="3"/>
  <c r="S174" i="3" s="1"/>
  <c r="Q174" i="3"/>
  <c r="P174" i="3"/>
  <c r="V173" i="3"/>
  <c r="T173" i="3"/>
  <c r="U173" i="3" s="1"/>
  <c r="R173" i="3"/>
  <c r="S173" i="3" s="1"/>
  <c r="Q173" i="3"/>
  <c r="P173" i="3"/>
  <c r="V172" i="3"/>
  <c r="T172" i="3"/>
  <c r="R172" i="3"/>
  <c r="Q172" i="3"/>
  <c r="P172" i="3"/>
  <c r="V171" i="3"/>
  <c r="T171" i="3"/>
  <c r="R171" i="3"/>
  <c r="Q171" i="3"/>
  <c r="P171" i="3"/>
  <c r="V170" i="3"/>
  <c r="T170" i="3"/>
  <c r="R170" i="3"/>
  <c r="Q170" i="3"/>
  <c r="P170" i="3"/>
  <c r="V169" i="3"/>
  <c r="T169" i="3"/>
  <c r="U169" i="3" s="1"/>
  <c r="R169" i="3"/>
  <c r="Q169" i="3"/>
  <c r="P169" i="3"/>
  <c r="V168" i="3"/>
  <c r="T168" i="3"/>
  <c r="R168" i="3"/>
  <c r="Q168" i="3"/>
  <c r="P168" i="3"/>
  <c r="V167" i="3"/>
  <c r="T167" i="3"/>
  <c r="R167" i="3"/>
  <c r="Q167" i="3"/>
  <c r="P167" i="3"/>
  <c r="V166" i="3"/>
  <c r="T166" i="3"/>
  <c r="U166" i="3" s="1"/>
  <c r="R166" i="3"/>
  <c r="S166" i="3" s="1"/>
  <c r="Q166" i="3"/>
  <c r="P166" i="3"/>
  <c r="V165" i="3"/>
  <c r="T165" i="3"/>
  <c r="U165" i="3" s="1"/>
  <c r="R165" i="3"/>
  <c r="S165" i="3" s="1"/>
  <c r="Q165" i="3"/>
  <c r="P165" i="3"/>
  <c r="V164" i="3"/>
  <c r="T164" i="3"/>
  <c r="R164" i="3"/>
  <c r="Q164" i="3"/>
  <c r="P164" i="3"/>
  <c r="V163" i="3"/>
  <c r="T163" i="3"/>
  <c r="R163" i="3"/>
  <c r="Q163" i="3"/>
  <c r="W163" i="3" s="1"/>
  <c r="P163" i="3"/>
  <c r="V162" i="3"/>
  <c r="T162" i="3"/>
  <c r="R162" i="3"/>
  <c r="Q162" i="3"/>
  <c r="P162" i="3"/>
  <c r="V161" i="3"/>
  <c r="T161" i="3"/>
  <c r="U161" i="3" s="1"/>
  <c r="R161" i="3"/>
  <c r="Q161" i="3"/>
  <c r="P161" i="3"/>
  <c r="V160" i="3"/>
  <c r="T160" i="3"/>
  <c r="R160" i="3"/>
  <c r="Q160" i="3"/>
  <c r="P160" i="3"/>
  <c r="V159" i="3"/>
  <c r="T159" i="3"/>
  <c r="R159" i="3"/>
  <c r="Q159" i="3"/>
  <c r="P159" i="3"/>
  <c r="V158" i="3"/>
  <c r="T158" i="3"/>
  <c r="U158" i="3" s="1"/>
  <c r="R158" i="3"/>
  <c r="S158" i="3" s="1"/>
  <c r="Q158" i="3"/>
  <c r="P158" i="3"/>
  <c r="V157" i="3"/>
  <c r="T157" i="3"/>
  <c r="U157" i="3" s="1"/>
  <c r="R157" i="3"/>
  <c r="S157" i="3" s="1"/>
  <c r="Q157" i="3"/>
  <c r="P157" i="3"/>
  <c r="V156" i="3"/>
  <c r="T156" i="3"/>
  <c r="R156" i="3"/>
  <c r="Q156" i="3"/>
  <c r="P156" i="3"/>
  <c r="V155" i="3"/>
  <c r="T155" i="3"/>
  <c r="R155" i="3"/>
  <c r="Q155" i="3"/>
  <c r="W155" i="3" s="1"/>
  <c r="P155" i="3"/>
  <c r="V154" i="3"/>
  <c r="T154" i="3"/>
  <c r="R154" i="3"/>
  <c r="Q154" i="3"/>
  <c r="P154" i="3"/>
  <c r="V153" i="3"/>
  <c r="T153" i="3"/>
  <c r="U153" i="3" s="1"/>
  <c r="R153" i="3"/>
  <c r="Q153" i="3"/>
  <c r="P153" i="3"/>
  <c r="V152" i="3"/>
  <c r="T152" i="3"/>
  <c r="R152" i="3"/>
  <c r="Q152" i="3"/>
  <c r="P152" i="3"/>
  <c r="V151" i="3"/>
  <c r="T151" i="3"/>
  <c r="R151" i="3"/>
  <c r="Q151" i="3"/>
  <c r="P151" i="3"/>
  <c r="V150" i="3"/>
  <c r="T150" i="3"/>
  <c r="U150" i="3" s="1"/>
  <c r="R150" i="3"/>
  <c r="S150" i="3" s="1"/>
  <c r="Q150" i="3"/>
  <c r="P150" i="3"/>
  <c r="V149" i="3"/>
  <c r="T149" i="3"/>
  <c r="U149" i="3" s="1"/>
  <c r="R149" i="3"/>
  <c r="S149" i="3" s="1"/>
  <c r="Q149" i="3"/>
  <c r="P149" i="3"/>
  <c r="V148" i="3"/>
  <c r="T148" i="3"/>
  <c r="R148" i="3"/>
  <c r="Q148" i="3"/>
  <c r="P148" i="3"/>
  <c r="V147" i="3"/>
  <c r="T147" i="3"/>
  <c r="R147" i="3"/>
  <c r="Q147" i="3"/>
  <c r="P147" i="3"/>
  <c r="V146" i="3"/>
  <c r="T146" i="3"/>
  <c r="R146" i="3"/>
  <c r="Q146" i="3"/>
  <c r="P146" i="3"/>
  <c r="V145" i="3"/>
  <c r="T145" i="3"/>
  <c r="U145" i="3" s="1"/>
  <c r="R145" i="3"/>
  <c r="Q145" i="3"/>
  <c r="P145" i="3"/>
  <c r="V144" i="3"/>
  <c r="T144" i="3"/>
  <c r="R144" i="3"/>
  <c r="Q144" i="3"/>
  <c r="P144" i="3"/>
  <c r="V143" i="3"/>
  <c r="T143" i="3"/>
  <c r="R143" i="3"/>
  <c r="Q143" i="3"/>
  <c r="P143" i="3"/>
  <c r="V142" i="3"/>
  <c r="T142" i="3"/>
  <c r="U142" i="3" s="1"/>
  <c r="R142" i="3"/>
  <c r="S142" i="3" s="1"/>
  <c r="Q142" i="3"/>
  <c r="P142" i="3"/>
  <c r="V141" i="3"/>
  <c r="T141" i="3"/>
  <c r="U141" i="3" s="1"/>
  <c r="R141" i="3"/>
  <c r="S141" i="3" s="1"/>
  <c r="Q141" i="3"/>
  <c r="P141" i="3"/>
  <c r="V140" i="3"/>
  <c r="T140" i="3"/>
  <c r="R140" i="3"/>
  <c r="Q140" i="3"/>
  <c r="P140" i="3"/>
  <c r="V139" i="3"/>
  <c r="T139" i="3"/>
  <c r="R139" i="3"/>
  <c r="Q139" i="3"/>
  <c r="P139" i="3"/>
  <c r="V138" i="3"/>
  <c r="T138" i="3"/>
  <c r="R138" i="3"/>
  <c r="Q138" i="3"/>
  <c r="W138" i="3" s="1"/>
  <c r="P138" i="3"/>
  <c r="V137" i="3"/>
  <c r="T137" i="3"/>
  <c r="U137" i="3" s="1"/>
  <c r="R137" i="3"/>
  <c r="Q137" i="3"/>
  <c r="P137" i="3"/>
  <c r="V136" i="3"/>
  <c r="T136" i="3"/>
  <c r="R136" i="3"/>
  <c r="Q136" i="3"/>
  <c r="P136" i="3"/>
  <c r="V135" i="3"/>
  <c r="T135" i="3"/>
  <c r="R135" i="3"/>
  <c r="Q135" i="3"/>
  <c r="P135" i="3"/>
  <c r="V134" i="3"/>
  <c r="T134" i="3"/>
  <c r="U134" i="3" s="1"/>
  <c r="R134" i="3"/>
  <c r="S134" i="3" s="1"/>
  <c r="Q134" i="3"/>
  <c r="P134" i="3"/>
  <c r="V133" i="3"/>
  <c r="T133" i="3"/>
  <c r="U133" i="3" s="1"/>
  <c r="R133" i="3"/>
  <c r="S133" i="3" s="1"/>
  <c r="Q133" i="3"/>
  <c r="P133" i="3"/>
  <c r="V132" i="3"/>
  <c r="T132" i="3"/>
  <c r="R132" i="3"/>
  <c r="Q132" i="3"/>
  <c r="P132" i="3"/>
  <c r="V131" i="3"/>
  <c r="T131" i="3"/>
  <c r="R131" i="3"/>
  <c r="Q131" i="3"/>
  <c r="P131" i="3"/>
  <c r="V130" i="3"/>
  <c r="T130" i="3"/>
  <c r="R130" i="3"/>
  <c r="Q130" i="3"/>
  <c r="P130" i="3"/>
  <c r="V129" i="3"/>
  <c r="T129" i="3"/>
  <c r="U129" i="3" s="1"/>
  <c r="R129" i="3"/>
  <c r="Q129" i="3"/>
  <c r="P129" i="3"/>
  <c r="V128" i="3"/>
  <c r="T128" i="3"/>
  <c r="R128" i="3"/>
  <c r="Q128" i="3"/>
  <c r="P128" i="3"/>
  <c r="V127" i="3"/>
  <c r="T127" i="3"/>
  <c r="R127" i="3"/>
  <c r="Q127" i="3"/>
  <c r="P127" i="3"/>
  <c r="V126" i="3"/>
  <c r="T126" i="3"/>
  <c r="U126" i="3" s="1"/>
  <c r="R126" i="3"/>
  <c r="S126" i="3" s="1"/>
  <c r="Q126" i="3"/>
  <c r="P126" i="3"/>
  <c r="V125" i="3"/>
  <c r="T125" i="3"/>
  <c r="U125" i="3" s="1"/>
  <c r="R125" i="3"/>
  <c r="S125" i="3" s="1"/>
  <c r="Q125" i="3"/>
  <c r="P125" i="3"/>
  <c r="V124" i="3"/>
  <c r="T124" i="3"/>
  <c r="R124" i="3"/>
  <c r="Q124" i="3"/>
  <c r="P124" i="3"/>
  <c r="V123" i="3"/>
  <c r="T123" i="3"/>
  <c r="R123" i="3"/>
  <c r="Q123" i="3"/>
  <c r="P123" i="3"/>
  <c r="V122" i="3"/>
  <c r="T122" i="3"/>
  <c r="R122" i="3"/>
  <c r="Q122" i="3"/>
  <c r="P122" i="3"/>
  <c r="V121" i="3"/>
  <c r="T121" i="3"/>
  <c r="U121" i="3" s="1"/>
  <c r="R121" i="3"/>
  <c r="Q121" i="3"/>
  <c r="P121" i="3"/>
  <c r="V120" i="3"/>
  <c r="T120" i="3"/>
  <c r="R120" i="3"/>
  <c r="Q120" i="3"/>
  <c r="W120" i="3" s="1"/>
  <c r="P120" i="3"/>
  <c r="V119" i="3"/>
  <c r="T119" i="3"/>
  <c r="R119" i="3"/>
  <c r="Q119" i="3"/>
  <c r="P119" i="3"/>
  <c r="V118" i="3"/>
  <c r="T118" i="3"/>
  <c r="U118" i="3" s="1"/>
  <c r="R118" i="3"/>
  <c r="S118" i="3" s="1"/>
  <c r="Q118" i="3"/>
  <c r="P118" i="3"/>
  <c r="V117" i="3"/>
  <c r="T117" i="3"/>
  <c r="U117" i="3" s="1"/>
  <c r="R117" i="3"/>
  <c r="S117" i="3" s="1"/>
  <c r="Q117" i="3"/>
  <c r="P117" i="3"/>
  <c r="V116" i="3"/>
  <c r="T116" i="3"/>
  <c r="R116" i="3"/>
  <c r="Q116" i="3"/>
  <c r="P116" i="3"/>
  <c r="V115" i="3"/>
  <c r="T115" i="3"/>
  <c r="R115" i="3"/>
  <c r="Q115" i="3"/>
  <c r="P115" i="3"/>
  <c r="V114" i="3"/>
  <c r="T114" i="3"/>
  <c r="R114" i="3"/>
  <c r="Q114" i="3"/>
  <c r="P114" i="3"/>
  <c r="V113" i="3"/>
  <c r="T113" i="3"/>
  <c r="U113" i="3" s="1"/>
  <c r="R113" i="3"/>
  <c r="Q113" i="3"/>
  <c r="P113" i="3"/>
  <c r="V112" i="3"/>
  <c r="T112" i="3"/>
  <c r="R112" i="3"/>
  <c r="Q112" i="3"/>
  <c r="P112" i="3"/>
  <c r="V111" i="3"/>
  <c r="T111" i="3"/>
  <c r="R111" i="3"/>
  <c r="Q111" i="3"/>
  <c r="P111" i="3"/>
  <c r="V110" i="3"/>
  <c r="T110" i="3"/>
  <c r="R110" i="3"/>
  <c r="S110" i="3" s="1"/>
  <c r="Q110" i="3"/>
  <c r="P110" i="3"/>
  <c r="V109" i="3"/>
  <c r="T109" i="3"/>
  <c r="U109" i="3" s="1"/>
  <c r="R109" i="3"/>
  <c r="S109" i="3" s="1"/>
  <c r="Q109" i="3"/>
  <c r="P109" i="3"/>
  <c r="V108" i="3"/>
  <c r="T108" i="3"/>
  <c r="R108" i="3"/>
  <c r="Q108" i="3"/>
  <c r="P108" i="3"/>
  <c r="V107" i="3"/>
  <c r="T107" i="3"/>
  <c r="R107" i="3"/>
  <c r="Q107" i="3"/>
  <c r="W107" i="3" s="1"/>
  <c r="P107" i="3"/>
  <c r="V106" i="3"/>
  <c r="T106" i="3"/>
  <c r="R106" i="3"/>
  <c r="Q106" i="3"/>
  <c r="P106" i="3"/>
  <c r="V105" i="3"/>
  <c r="T105" i="3"/>
  <c r="U105" i="3" s="1"/>
  <c r="R105" i="3"/>
  <c r="Q105" i="3"/>
  <c r="P105" i="3"/>
  <c r="V104" i="3"/>
  <c r="T104" i="3"/>
  <c r="R104" i="3"/>
  <c r="Q104" i="3"/>
  <c r="P104" i="3"/>
  <c r="V103" i="3"/>
  <c r="T103" i="3"/>
  <c r="R103" i="3"/>
  <c r="Q103" i="3"/>
  <c r="P103" i="3"/>
  <c r="V102" i="3"/>
  <c r="T102" i="3"/>
  <c r="R102" i="3"/>
  <c r="S102" i="3" s="1"/>
  <c r="Q102" i="3"/>
  <c r="P102" i="3"/>
  <c r="V101" i="3"/>
  <c r="T101" i="3"/>
  <c r="U101" i="3" s="1"/>
  <c r="R101" i="3"/>
  <c r="S101" i="3" s="1"/>
  <c r="Q101" i="3"/>
  <c r="P101" i="3"/>
  <c r="V100" i="3"/>
  <c r="T100" i="3"/>
  <c r="R100" i="3"/>
  <c r="Q100" i="3"/>
  <c r="P100" i="3"/>
  <c r="V99" i="3"/>
  <c r="T99" i="3"/>
  <c r="R99" i="3"/>
  <c r="Q99" i="3"/>
  <c r="P99" i="3"/>
  <c r="V98" i="3"/>
  <c r="T98" i="3"/>
  <c r="R98" i="3"/>
  <c r="Q98" i="3"/>
  <c r="W98" i="3" s="1"/>
  <c r="P98" i="3"/>
  <c r="V97" i="3"/>
  <c r="T97" i="3"/>
  <c r="U97" i="3" s="1"/>
  <c r="R97" i="3"/>
  <c r="Q97" i="3"/>
  <c r="P97" i="3"/>
  <c r="V96" i="3"/>
  <c r="T96" i="3"/>
  <c r="R96" i="3"/>
  <c r="Q96" i="3"/>
  <c r="W96" i="3" s="1"/>
  <c r="P96" i="3"/>
  <c r="V95" i="3"/>
  <c r="T95" i="3"/>
  <c r="R95" i="3"/>
  <c r="Q95" i="3"/>
  <c r="P95" i="3"/>
  <c r="V94" i="3"/>
  <c r="T94" i="3"/>
  <c r="R94" i="3"/>
  <c r="S94" i="3" s="1"/>
  <c r="Q94" i="3"/>
  <c r="P94" i="3"/>
  <c r="V93" i="3"/>
  <c r="T93" i="3"/>
  <c r="U93" i="3" s="1"/>
  <c r="R93" i="3"/>
  <c r="S93" i="3" s="1"/>
  <c r="Q93" i="3"/>
  <c r="P93" i="3"/>
  <c r="V92" i="3"/>
  <c r="T92" i="3"/>
  <c r="R92" i="3"/>
  <c r="Q92" i="3"/>
  <c r="P92" i="3"/>
  <c r="V91" i="3"/>
  <c r="T91" i="3"/>
  <c r="R91" i="3"/>
  <c r="Q91" i="3"/>
  <c r="W91" i="3" s="1"/>
  <c r="P91" i="3"/>
  <c r="V90" i="3"/>
  <c r="T90" i="3"/>
  <c r="R90" i="3"/>
  <c r="Q90" i="3"/>
  <c r="P90" i="3"/>
  <c r="V89" i="3"/>
  <c r="T89" i="3"/>
  <c r="U89" i="3" s="1"/>
  <c r="R89" i="3"/>
  <c r="Q89" i="3"/>
  <c r="P89" i="3"/>
  <c r="V88" i="3"/>
  <c r="T88" i="3"/>
  <c r="R88" i="3"/>
  <c r="Q88" i="3"/>
  <c r="P88" i="3"/>
  <c r="V87" i="3"/>
  <c r="T87" i="3"/>
  <c r="R87" i="3"/>
  <c r="Q87" i="3"/>
  <c r="P87" i="3"/>
  <c r="V86" i="3"/>
  <c r="T86" i="3"/>
  <c r="R86" i="3"/>
  <c r="S86" i="3" s="1"/>
  <c r="Q86" i="3"/>
  <c r="P86" i="3"/>
  <c r="V85" i="3"/>
  <c r="T85" i="3"/>
  <c r="U85" i="3" s="1"/>
  <c r="R85" i="3"/>
  <c r="S85" i="3" s="1"/>
  <c r="Q85" i="3"/>
  <c r="P85" i="3"/>
  <c r="V84" i="3"/>
  <c r="T84" i="3"/>
  <c r="R84" i="3"/>
  <c r="Q84" i="3"/>
  <c r="P84" i="3"/>
  <c r="V83" i="3"/>
  <c r="T83" i="3"/>
  <c r="R83" i="3"/>
  <c r="Q83" i="3"/>
  <c r="P83" i="3"/>
  <c r="V82" i="3"/>
  <c r="T82" i="3"/>
  <c r="R82" i="3"/>
  <c r="Q82" i="3"/>
  <c r="W82" i="3" s="1"/>
  <c r="P82" i="3"/>
  <c r="V81" i="3"/>
  <c r="T81" i="3"/>
  <c r="U81" i="3" s="1"/>
  <c r="R81" i="3"/>
  <c r="Q81" i="3"/>
  <c r="P81" i="3"/>
  <c r="V80" i="3"/>
  <c r="T80" i="3"/>
  <c r="R80" i="3"/>
  <c r="Q80" i="3"/>
  <c r="P80" i="3"/>
  <c r="V79" i="3"/>
  <c r="T79" i="3"/>
  <c r="R79" i="3"/>
  <c r="Q79" i="3"/>
  <c r="P79" i="3"/>
  <c r="V78" i="3"/>
  <c r="T78" i="3"/>
  <c r="R78" i="3"/>
  <c r="S78" i="3" s="1"/>
  <c r="Q78" i="3"/>
  <c r="P78" i="3"/>
  <c r="V77" i="3"/>
  <c r="T77" i="3"/>
  <c r="U77" i="3" s="1"/>
  <c r="R77" i="3"/>
  <c r="S77" i="3" s="1"/>
  <c r="Q77" i="3"/>
  <c r="P77" i="3"/>
  <c r="V76" i="3"/>
  <c r="T76" i="3"/>
  <c r="R76" i="3"/>
  <c r="Q76" i="3"/>
  <c r="P76" i="3"/>
  <c r="V75" i="3"/>
  <c r="T75" i="3"/>
  <c r="R75" i="3"/>
  <c r="Q75" i="3"/>
  <c r="P75" i="3"/>
  <c r="V74" i="3"/>
  <c r="T74" i="3"/>
  <c r="R74" i="3"/>
  <c r="Q74" i="3"/>
  <c r="P74" i="3"/>
  <c r="V73" i="3"/>
  <c r="T73" i="3"/>
  <c r="U73" i="3" s="1"/>
  <c r="R73" i="3"/>
  <c r="Q73" i="3"/>
  <c r="P73" i="3"/>
  <c r="V72" i="3"/>
  <c r="T72" i="3"/>
  <c r="R72" i="3"/>
  <c r="Q72" i="3"/>
  <c r="W72" i="3" s="1"/>
  <c r="P72" i="3"/>
  <c r="V71" i="3"/>
  <c r="T71" i="3"/>
  <c r="R71" i="3"/>
  <c r="Q71" i="3"/>
  <c r="P71" i="3"/>
  <c r="V70" i="3"/>
  <c r="T70" i="3"/>
  <c r="R70" i="3"/>
  <c r="S70" i="3" s="1"/>
  <c r="Q70" i="3"/>
  <c r="P70" i="3"/>
  <c r="V69" i="3"/>
  <c r="T69" i="3"/>
  <c r="U69" i="3" s="1"/>
  <c r="R69" i="3"/>
  <c r="S69" i="3" s="1"/>
  <c r="Q69" i="3"/>
  <c r="P69" i="3"/>
  <c r="V68" i="3"/>
  <c r="T68" i="3"/>
  <c r="R68" i="3"/>
  <c r="Q68" i="3"/>
  <c r="P68" i="3"/>
  <c r="V67" i="3"/>
  <c r="T67" i="3"/>
  <c r="R67" i="3"/>
  <c r="Q67" i="3"/>
  <c r="P67" i="3"/>
  <c r="V66" i="3"/>
  <c r="T66" i="3"/>
  <c r="R66" i="3"/>
  <c r="Q66" i="3"/>
  <c r="P66" i="3"/>
  <c r="V65" i="3"/>
  <c r="T65" i="3"/>
  <c r="U65" i="3" s="1"/>
  <c r="R65" i="3"/>
  <c r="Q65" i="3"/>
  <c r="P65" i="3"/>
  <c r="V64" i="3"/>
  <c r="T64" i="3"/>
  <c r="R64" i="3"/>
  <c r="Q64" i="3"/>
  <c r="P64" i="3"/>
  <c r="V63" i="3"/>
  <c r="T63" i="3"/>
  <c r="R63" i="3"/>
  <c r="Q63" i="3"/>
  <c r="P63" i="3"/>
  <c r="V62" i="3"/>
  <c r="T62" i="3"/>
  <c r="R62" i="3"/>
  <c r="Q62" i="3"/>
  <c r="P62" i="3"/>
  <c r="V61" i="3"/>
  <c r="T61" i="3"/>
  <c r="U61" i="3" s="1"/>
  <c r="R61" i="3"/>
  <c r="S61" i="3" s="1"/>
  <c r="Q61" i="3"/>
  <c r="P61" i="3"/>
  <c r="V60" i="3"/>
  <c r="T60" i="3"/>
  <c r="R60" i="3"/>
  <c r="Q60" i="3"/>
  <c r="P60" i="3"/>
  <c r="V59" i="3"/>
  <c r="T59" i="3"/>
  <c r="R59" i="3"/>
  <c r="Q59" i="3"/>
  <c r="P59" i="3"/>
  <c r="V58" i="3"/>
  <c r="T58" i="3"/>
  <c r="R58" i="3"/>
  <c r="Q58" i="3"/>
  <c r="P58" i="3"/>
  <c r="V57" i="3"/>
  <c r="T57" i="3"/>
  <c r="U57" i="3" s="1"/>
  <c r="R57" i="3"/>
  <c r="Q57" i="3"/>
  <c r="P57" i="3"/>
  <c r="V56" i="3"/>
  <c r="T56" i="3"/>
  <c r="R56" i="3"/>
  <c r="Q56" i="3"/>
  <c r="P56" i="3"/>
  <c r="V55" i="3"/>
  <c r="T55" i="3"/>
  <c r="R55" i="3"/>
  <c r="Q55" i="3"/>
  <c r="P55" i="3"/>
  <c r="V54" i="3"/>
  <c r="T54" i="3"/>
  <c r="R54" i="3"/>
  <c r="Q54" i="3"/>
  <c r="P54" i="3"/>
  <c r="V53" i="3"/>
  <c r="T53" i="3"/>
  <c r="U53" i="3" s="1"/>
  <c r="R53" i="3"/>
  <c r="S53" i="3" s="1"/>
  <c r="Q53" i="3"/>
  <c r="P53" i="3"/>
  <c r="V52" i="3"/>
  <c r="T52" i="3"/>
  <c r="R52" i="3"/>
  <c r="Q52" i="3"/>
  <c r="P52" i="3"/>
  <c r="V51" i="3"/>
  <c r="T51" i="3"/>
  <c r="R51" i="3"/>
  <c r="Q51" i="3"/>
  <c r="P51" i="3"/>
  <c r="V50" i="3"/>
  <c r="T50" i="3"/>
  <c r="R50" i="3"/>
  <c r="Q50" i="3"/>
  <c r="P50" i="3"/>
  <c r="V49" i="3"/>
  <c r="T49" i="3"/>
  <c r="U49" i="3" s="1"/>
  <c r="R49" i="3"/>
  <c r="Q49" i="3"/>
  <c r="P49" i="3"/>
  <c r="V48" i="3"/>
  <c r="T48" i="3"/>
  <c r="R48" i="3"/>
  <c r="Q48" i="3"/>
  <c r="P48" i="3"/>
  <c r="V47" i="3"/>
  <c r="T47" i="3"/>
  <c r="R47" i="3"/>
  <c r="Q47" i="3"/>
  <c r="P47" i="3"/>
  <c r="V46" i="3"/>
  <c r="T46" i="3"/>
  <c r="R46" i="3"/>
  <c r="Q46" i="3"/>
  <c r="P46" i="3"/>
  <c r="V45" i="3"/>
  <c r="T45" i="3"/>
  <c r="U45" i="3" s="1"/>
  <c r="R45" i="3"/>
  <c r="S45" i="3" s="1"/>
  <c r="Q45" i="3"/>
  <c r="P45" i="3"/>
  <c r="V44" i="3"/>
  <c r="T44" i="3"/>
  <c r="R44" i="3"/>
  <c r="Q44" i="3"/>
  <c r="P44" i="3"/>
  <c r="V43" i="3"/>
  <c r="T43" i="3"/>
  <c r="R43" i="3"/>
  <c r="Q43" i="3"/>
  <c r="P43" i="3"/>
  <c r="V42" i="3"/>
  <c r="T42" i="3"/>
  <c r="R42" i="3"/>
  <c r="Q42" i="3"/>
  <c r="P42" i="3"/>
  <c r="V41" i="3"/>
  <c r="T41" i="3"/>
  <c r="U41" i="3" s="1"/>
  <c r="R41" i="3"/>
  <c r="Q41" i="3"/>
  <c r="P41" i="3"/>
  <c r="V40" i="3"/>
  <c r="T40" i="3"/>
  <c r="R40" i="3"/>
  <c r="Q40" i="3"/>
  <c r="W40" i="3" s="1"/>
  <c r="P40" i="3"/>
  <c r="V39" i="3"/>
  <c r="T39" i="3"/>
  <c r="R39" i="3"/>
  <c r="Q39" i="3"/>
  <c r="P39" i="3"/>
  <c r="V38" i="3"/>
  <c r="T38" i="3"/>
  <c r="R38" i="3"/>
  <c r="Q38" i="3"/>
  <c r="P38" i="3"/>
  <c r="V37" i="3"/>
  <c r="T37" i="3"/>
  <c r="U37" i="3" s="1"/>
  <c r="R37" i="3"/>
  <c r="S37" i="3" s="1"/>
  <c r="Q37" i="3"/>
  <c r="P37" i="3"/>
  <c r="V36" i="3"/>
  <c r="T36" i="3"/>
  <c r="R36" i="3"/>
  <c r="Q36" i="3"/>
  <c r="P36" i="3"/>
  <c r="V35" i="3"/>
  <c r="T35" i="3"/>
  <c r="R35" i="3"/>
  <c r="Q35" i="3"/>
  <c r="P35" i="3"/>
  <c r="V34" i="3"/>
  <c r="T34" i="3"/>
  <c r="R34" i="3"/>
  <c r="Q34" i="3"/>
  <c r="P34" i="3"/>
  <c r="V33" i="3"/>
  <c r="T33" i="3"/>
  <c r="U33" i="3" s="1"/>
  <c r="R33" i="3"/>
  <c r="Q33" i="3"/>
  <c r="P33" i="3"/>
  <c r="V32" i="3"/>
  <c r="T32" i="3"/>
  <c r="R32" i="3"/>
  <c r="Q32" i="3"/>
  <c r="P32" i="3"/>
  <c r="V31" i="3"/>
  <c r="T31" i="3"/>
  <c r="R31" i="3"/>
  <c r="Q31" i="3"/>
  <c r="P31" i="3"/>
  <c r="V30" i="3"/>
  <c r="T30" i="3"/>
  <c r="R30" i="3"/>
  <c r="Q30" i="3"/>
  <c r="P30" i="3"/>
  <c r="V29" i="3"/>
  <c r="T29" i="3"/>
  <c r="U29" i="3" s="1"/>
  <c r="R29" i="3"/>
  <c r="S29" i="3" s="1"/>
  <c r="Q29" i="3"/>
  <c r="P29" i="3"/>
  <c r="V28" i="3"/>
  <c r="T28" i="3"/>
  <c r="R28" i="3"/>
  <c r="Q28" i="3"/>
  <c r="P28" i="3"/>
  <c r="V27" i="3"/>
  <c r="T27" i="3"/>
  <c r="R27" i="3"/>
  <c r="Q27" i="3"/>
  <c r="P27" i="3"/>
  <c r="V26" i="3"/>
  <c r="T26" i="3"/>
  <c r="R26" i="3"/>
  <c r="Q26" i="3"/>
  <c r="P26" i="3"/>
  <c r="V25" i="3"/>
  <c r="T25" i="3"/>
  <c r="U25" i="3" s="1"/>
  <c r="R25" i="3"/>
  <c r="Q25" i="3"/>
  <c r="P25" i="3"/>
  <c r="V24" i="3"/>
  <c r="T24" i="3"/>
  <c r="R24" i="3"/>
  <c r="Q24" i="3"/>
  <c r="P24" i="3"/>
  <c r="V23" i="3"/>
  <c r="T23" i="3"/>
  <c r="R23" i="3"/>
  <c r="Q23" i="3"/>
  <c r="P23" i="3"/>
  <c r="V22" i="3"/>
  <c r="T22" i="3"/>
  <c r="R22" i="3"/>
  <c r="Q22" i="3"/>
  <c r="P22" i="3"/>
  <c r="V21" i="3"/>
  <c r="T21" i="3"/>
  <c r="U21" i="3" s="1"/>
  <c r="R21" i="3"/>
  <c r="S21" i="3" s="1"/>
  <c r="Q21" i="3"/>
  <c r="P21" i="3"/>
  <c r="V20" i="3"/>
  <c r="T20" i="3"/>
  <c r="R20" i="3"/>
  <c r="Q20" i="3"/>
  <c r="P20" i="3"/>
  <c r="V19" i="3"/>
  <c r="T19" i="3"/>
  <c r="R19" i="3"/>
  <c r="Q19" i="3"/>
  <c r="P19" i="3"/>
  <c r="V18" i="3"/>
  <c r="T18" i="3"/>
  <c r="R18" i="3"/>
  <c r="Q18" i="3"/>
  <c r="W18" i="3" s="1"/>
  <c r="P18" i="3"/>
  <c r="V17" i="3"/>
  <c r="T17" i="3"/>
  <c r="U17" i="3" s="1"/>
  <c r="R17" i="3"/>
  <c r="Q17" i="3"/>
  <c r="P17" i="3"/>
  <c r="V16" i="3"/>
  <c r="T16" i="3"/>
  <c r="R16" i="3"/>
  <c r="Q16" i="3"/>
  <c r="P16" i="3"/>
  <c r="V15" i="3"/>
  <c r="T15" i="3"/>
  <c r="R15" i="3"/>
  <c r="Q15" i="3"/>
  <c r="P15" i="3"/>
  <c r="V14" i="3"/>
  <c r="T14" i="3"/>
  <c r="R14" i="3"/>
  <c r="Q14" i="3"/>
  <c r="P14" i="3"/>
  <c r="V13" i="3"/>
  <c r="T13" i="3"/>
  <c r="U13" i="3" s="1"/>
  <c r="R13" i="3"/>
  <c r="S13" i="3" s="1"/>
  <c r="Q13" i="3"/>
  <c r="P13" i="3"/>
  <c r="V12" i="3"/>
  <c r="T12" i="3"/>
  <c r="R12" i="3"/>
  <c r="Q12" i="3"/>
  <c r="P12" i="3"/>
  <c r="V11" i="3"/>
  <c r="T11" i="3"/>
  <c r="R11" i="3"/>
  <c r="Q11" i="3"/>
  <c r="P11" i="3"/>
  <c r="V10" i="3"/>
  <c r="T10" i="3"/>
  <c r="R10" i="3"/>
  <c r="Q10" i="3"/>
  <c r="W10" i="3" s="1"/>
  <c r="P10" i="3"/>
  <c r="V9" i="3"/>
  <c r="T9" i="3"/>
  <c r="R9" i="3"/>
  <c r="Q9" i="3"/>
  <c r="P9" i="3"/>
  <c r="V8" i="3"/>
  <c r="T8" i="3"/>
  <c r="R8" i="3"/>
  <c r="Q8" i="3"/>
  <c r="P8" i="3"/>
  <c r="V7" i="3"/>
  <c r="T7" i="3"/>
  <c r="R7" i="3"/>
  <c r="Q7" i="3"/>
  <c r="P7" i="3"/>
  <c r="V6" i="3"/>
  <c r="T6" i="3"/>
  <c r="R6" i="3"/>
  <c r="Q6" i="3"/>
  <c r="P6" i="3"/>
  <c r="V5" i="3"/>
  <c r="T5" i="3"/>
  <c r="U5" i="3" s="1"/>
  <c r="R5" i="3"/>
  <c r="S5" i="3" s="1"/>
  <c r="Q5" i="3"/>
  <c r="P5" i="3"/>
  <c r="V4" i="3"/>
  <c r="T4" i="3"/>
  <c r="R4" i="3"/>
  <c r="Q4" i="3"/>
  <c r="P4" i="3"/>
  <c r="V3" i="3"/>
  <c r="T3" i="3"/>
  <c r="R3" i="3"/>
  <c r="Q3" i="3"/>
  <c r="P3" i="3"/>
  <c r="V2" i="3"/>
  <c r="T2" i="3"/>
  <c r="R2" i="3"/>
  <c r="Q2" i="3"/>
  <c r="P2" i="3"/>
  <c r="V9" i="5"/>
  <c r="V8" i="5"/>
  <c r="V4" i="5"/>
  <c r="V6" i="5"/>
  <c r="V5" i="5"/>
  <c r="Y53" i="5" l="1"/>
  <c r="Y57" i="5"/>
  <c r="Y55" i="5"/>
  <c r="Y54" i="5"/>
  <c r="U36" i="3"/>
  <c r="S14" i="3"/>
  <c r="S22" i="3"/>
  <c r="W60" i="3"/>
  <c r="W68" i="3"/>
  <c r="W84" i="3"/>
  <c r="W124" i="3"/>
  <c r="W172" i="3"/>
  <c r="W180" i="3"/>
  <c r="W236" i="3"/>
  <c r="U12" i="3"/>
  <c r="S30" i="3"/>
  <c r="S38" i="3"/>
  <c r="S46" i="3"/>
  <c r="W52" i="3"/>
  <c r="W204" i="3"/>
  <c r="W244" i="3"/>
  <c r="U20" i="3"/>
  <c r="S54" i="3"/>
  <c r="W132" i="3"/>
  <c r="W3" i="3"/>
  <c r="U8" i="3"/>
  <c r="W19" i="3"/>
  <c r="U24" i="3"/>
  <c r="W35" i="3"/>
  <c r="U64" i="3"/>
  <c r="U80" i="3"/>
  <c r="W83" i="3"/>
  <c r="U88" i="3"/>
  <c r="U96" i="3"/>
  <c r="W99" i="3"/>
  <c r="U104" i="3"/>
  <c r="U112" i="3"/>
  <c r="W115" i="3"/>
  <c r="U120" i="3"/>
  <c r="W123" i="3"/>
  <c r="U128" i="3"/>
  <c r="W131" i="3"/>
  <c r="U136" i="3"/>
  <c r="W139" i="3"/>
  <c r="U144" i="3"/>
  <c r="W147" i="3"/>
  <c r="U152" i="3"/>
  <c r="U160" i="3"/>
  <c r="U168" i="3"/>
  <c r="W171" i="3"/>
  <c r="U176" i="3"/>
  <c r="W179" i="3"/>
  <c r="U184" i="3"/>
  <c r="W187" i="3"/>
  <c r="U192" i="3"/>
  <c r="W195" i="3"/>
  <c r="U200" i="3"/>
  <c r="U208" i="3"/>
  <c r="W211" i="3"/>
  <c r="U216" i="3"/>
  <c r="U52" i="3"/>
  <c r="W28" i="3"/>
  <c r="W36" i="3"/>
  <c r="W44" i="3"/>
  <c r="S62" i="3"/>
  <c r="W92" i="3"/>
  <c r="W100" i="3"/>
  <c r="W108" i="3"/>
  <c r="W140" i="3"/>
  <c r="W148" i="3"/>
  <c r="W196" i="3"/>
  <c r="W220" i="3"/>
  <c r="W228" i="3"/>
  <c r="W260" i="3"/>
  <c r="W268" i="3"/>
  <c r="W11" i="3"/>
  <c r="U16" i="3"/>
  <c r="W27" i="3"/>
  <c r="U32" i="3"/>
  <c r="U40" i="3"/>
  <c r="W43" i="3"/>
  <c r="U48" i="3"/>
  <c r="W51" i="3"/>
  <c r="U56" i="3"/>
  <c r="W59" i="3"/>
  <c r="W67" i="3"/>
  <c r="U72" i="3"/>
  <c r="W75" i="3"/>
  <c r="W7" i="3"/>
  <c r="W8" i="3"/>
  <c r="W16" i="3"/>
  <c r="W23" i="3"/>
  <c r="W24" i="3"/>
  <c r="W32" i="3"/>
  <c r="W48" i="3"/>
  <c r="W56" i="3"/>
  <c r="W64" i="3"/>
  <c r="W80" i="3"/>
  <c r="W87" i="3"/>
  <c r="W88" i="3"/>
  <c r="W104" i="3"/>
  <c r="W112" i="3"/>
  <c r="W119" i="3"/>
  <c r="W128" i="3"/>
  <c r="W136" i="3"/>
  <c r="W143" i="3"/>
  <c r="W144" i="3"/>
  <c r="W151" i="3"/>
  <c r="W152" i="3"/>
  <c r="W160" i="3"/>
  <c r="W168" i="3"/>
  <c r="S4" i="3"/>
  <c r="S12" i="3"/>
  <c r="S20" i="3"/>
  <c r="S28" i="3"/>
  <c r="W33" i="3"/>
  <c r="S36" i="3"/>
  <c r="S44" i="3"/>
  <c r="S52" i="3"/>
  <c r="S60" i="3"/>
  <c r="S68" i="3"/>
  <c r="S76" i="3"/>
  <c r="S84" i="3"/>
  <c r="S92" i="3"/>
  <c r="W97" i="3"/>
  <c r="S100" i="3"/>
  <c r="W105" i="3"/>
  <c r="S108" i="3"/>
  <c r="S116" i="3"/>
  <c r="S124" i="3"/>
  <c r="S132" i="3"/>
  <c r="S140" i="3"/>
  <c r="S148" i="3"/>
  <c r="S156" i="3"/>
  <c r="W161" i="3"/>
  <c r="S164" i="3"/>
  <c r="W169" i="3"/>
  <c r="S172" i="3"/>
  <c r="S180" i="3"/>
  <c r="U4" i="3"/>
  <c r="U28" i="3"/>
  <c r="U44" i="3"/>
  <c r="U60" i="3"/>
  <c r="U68" i="3"/>
  <c r="U76" i="3"/>
  <c r="U84" i="3"/>
  <c r="U92" i="3"/>
  <c r="U100" i="3"/>
  <c r="U108" i="3"/>
  <c r="U116" i="3"/>
  <c r="U124" i="3"/>
  <c r="U132" i="3"/>
  <c r="U140" i="3"/>
  <c r="U148" i="3"/>
  <c r="U156" i="3"/>
  <c r="U164" i="3"/>
  <c r="U172" i="3"/>
  <c r="U180" i="3"/>
  <c r="U188" i="3"/>
  <c r="U196" i="3"/>
  <c r="U204" i="3"/>
  <c r="U212" i="3"/>
  <c r="U220" i="3"/>
  <c r="U228" i="3"/>
  <c r="W300" i="3"/>
  <c r="W308" i="3"/>
  <c r="W332" i="3"/>
  <c r="W340" i="3"/>
  <c r="W348" i="3"/>
  <c r="W356" i="3"/>
  <c r="W364" i="3"/>
  <c r="W372" i="3"/>
  <c r="W380" i="3"/>
  <c r="W388" i="3"/>
  <c r="W396" i="3"/>
  <c r="W404" i="3"/>
  <c r="W412" i="3"/>
  <c r="W420" i="3"/>
  <c r="W436" i="3"/>
  <c r="W460" i="3"/>
  <c r="W468" i="3"/>
  <c r="W476" i="3"/>
  <c r="W484" i="3"/>
  <c r="W508" i="3"/>
  <c r="W516" i="3"/>
  <c r="W524" i="3"/>
  <c r="W540" i="3"/>
  <c r="W548" i="3"/>
  <c r="W556" i="3"/>
  <c r="W564" i="3"/>
  <c r="W572" i="3"/>
  <c r="W580" i="3"/>
  <c r="W553" i="3"/>
  <c r="U558" i="3"/>
  <c r="W561" i="3"/>
  <c r="U566" i="3"/>
  <c r="W569" i="3"/>
  <c r="U574" i="3"/>
  <c r="U582" i="3"/>
  <c r="W585" i="3"/>
  <c r="U590" i="3"/>
  <c r="U598" i="3"/>
  <c r="U606" i="3"/>
  <c r="W609" i="3"/>
  <c r="U614" i="3"/>
  <c r="W617" i="3"/>
  <c r="U622" i="3"/>
  <c r="W625" i="3"/>
  <c r="U630" i="3"/>
  <c r="W633" i="3"/>
  <c r="U638" i="3"/>
  <c r="W641" i="3"/>
  <c r="U646" i="3"/>
  <c r="W649" i="3"/>
  <c r="U654" i="3"/>
  <c r="W657" i="3"/>
  <c r="U662" i="3"/>
  <c r="U670" i="3"/>
  <c r="W673" i="3"/>
  <c r="U678" i="3"/>
  <c r="U686" i="3"/>
  <c r="W689" i="3"/>
  <c r="U694" i="3"/>
  <c r="W697" i="3"/>
  <c r="U702" i="3"/>
  <c r="W705" i="3"/>
  <c r="U710" i="3"/>
  <c r="U718" i="3"/>
  <c r="U726" i="3"/>
  <c r="W729" i="3"/>
  <c r="U734" i="3"/>
  <c r="W737" i="3"/>
  <c r="U742" i="3"/>
  <c r="W745" i="3"/>
  <c r="U750" i="3"/>
  <c r="U758" i="3"/>
  <c r="W761" i="3"/>
  <c r="U766" i="3"/>
  <c r="W769" i="3"/>
  <c r="U774" i="3"/>
  <c r="W777" i="3"/>
  <c r="U782" i="3"/>
  <c r="W785" i="3"/>
  <c r="U790" i="3"/>
  <c r="W793" i="3"/>
  <c r="U798" i="3"/>
  <c r="W801" i="3"/>
  <c r="U806" i="3"/>
  <c r="W809" i="3"/>
  <c r="U814" i="3"/>
  <c r="U822" i="3"/>
  <c r="U830" i="3"/>
  <c r="W833" i="3"/>
  <c r="U838" i="3"/>
  <c r="W841" i="3"/>
  <c r="U846" i="3"/>
  <c r="W849" i="3"/>
  <c r="U854" i="3"/>
  <c r="W857" i="3"/>
  <c r="U862" i="3"/>
  <c r="W865" i="3"/>
  <c r="U870" i="3"/>
  <c r="W873" i="3"/>
  <c r="U878" i="3"/>
  <c r="W881" i="3"/>
  <c r="U886" i="3"/>
  <c r="W889" i="3"/>
  <c r="U894" i="3"/>
  <c r="U902" i="3"/>
  <c r="W905" i="3"/>
  <c r="U910" i="3"/>
  <c r="W913" i="3"/>
  <c r="U918" i="3"/>
  <c r="W921" i="3"/>
  <c r="U926" i="3"/>
  <c r="W929" i="3"/>
  <c r="U934" i="3"/>
  <c r="W937" i="3"/>
  <c r="U942" i="3"/>
  <c r="W945" i="3"/>
  <c r="W219" i="3"/>
  <c r="U224" i="3"/>
  <c r="W227" i="3"/>
  <c r="U232" i="3"/>
  <c r="W235" i="3"/>
  <c r="U240" i="3"/>
  <c r="W243" i="3"/>
  <c r="U248" i="3"/>
  <c r="U256" i="3"/>
  <c r="W259" i="3"/>
  <c r="U264" i="3"/>
  <c r="U272" i="3"/>
  <c r="W275" i="3"/>
  <c r="U280" i="3"/>
  <c r="U288" i="3"/>
  <c r="U296" i="3"/>
  <c r="W299" i="3"/>
  <c r="U304" i="3"/>
  <c r="U312" i="3"/>
  <c r="U320" i="3"/>
  <c r="W323" i="3"/>
  <c r="U328" i="3"/>
  <c r="W331" i="3"/>
  <c r="U336" i="3"/>
  <c r="W339" i="3"/>
  <c r="U344" i="3"/>
  <c r="W347" i="3"/>
  <c r="U352" i="3"/>
  <c r="U360" i="3"/>
  <c r="W363" i="3"/>
  <c r="U368" i="3"/>
  <c r="W371" i="3"/>
  <c r="U376" i="3"/>
  <c r="W379" i="3"/>
  <c r="U384" i="3"/>
  <c r="W387" i="3"/>
  <c r="U392" i="3"/>
  <c r="U400" i="3"/>
  <c r="W403" i="3"/>
  <c r="U408" i="3"/>
  <c r="W411" i="3"/>
  <c r="U416" i="3"/>
  <c r="W419" i="3"/>
  <c r="U424" i="3"/>
  <c r="W427" i="3"/>
  <c r="U432" i="3"/>
  <c r="W435" i="3"/>
  <c r="U440" i="3"/>
  <c r="U448" i="3"/>
  <c r="U456" i="3"/>
  <c r="U464" i="3"/>
  <c r="W467" i="3"/>
  <c r="U472" i="3"/>
  <c r="W475" i="3"/>
  <c r="U480" i="3"/>
  <c r="W483" i="3"/>
  <c r="U488" i="3"/>
  <c r="U496" i="3"/>
  <c r="W499" i="3"/>
  <c r="U504" i="3"/>
  <c r="W507" i="3"/>
  <c r="U512" i="3"/>
  <c r="W515" i="3"/>
  <c r="U520" i="3"/>
  <c r="W523" i="3"/>
  <c r="U528" i="3"/>
  <c r="W531" i="3"/>
  <c r="U536" i="3"/>
  <c r="W539" i="3"/>
  <c r="U544" i="3"/>
  <c r="W547" i="3"/>
  <c r="U552" i="3"/>
  <c r="W555" i="3"/>
  <c r="U560" i="3"/>
  <c r="W563" i="3"/>
  <c r="U568" i="3"/>
  <c r="W571" i="3"/>
  <c r="U576" i="3"/>
  <c r="W579" i="3"/>
  <c r="U584" i="3"/>
  <c r="W587" i="3"/>
  <c r="U592" i="3"/>
  <c r="W611" i="3"/>
  <c r="W627" i="3"/>
  <c r="W635" i="3"/>
  <c r="W176" i="3"/>
  <c r="W191" i="3"/>
  <c r="W192" i="3"/>
  <c r="W200" i="3"/>
  <c r="W208" i="3"/>
  <c r="W216" i="3"/>
  <c r="W223" i="3"/>
  <c r="W224" i="3"/>
  <c r="W232" i="3"/>
  <c r="W240" i="3"/>
  <c r="W248" i="3"/>
  <c r="W255" i="3"/>
  <c r="W272" i="3"/>
  <c r="W280" i="3"/>
  <c r="W288" i="3"/>
  <c r="W296" i="3"/>
  <c r="W304" i="3"/>
  <c r="W328" i="3"/>
  <c r="W335" i="3"/>
  <c r="W344" i="3"/>
  <c r="W352" i="3"/>
  <c r="W360" i="3"/>
  <c r="W391" i="3"/>
  <c r="W455" i="3"/>
  <c r="W471" i="3"/>
  <c r="W487" i="3"/>
  <c r="W551" i="3"/>
  <c r="W559" i="3"/>
  <c r="W575" i="3"/>
  <c r="W599" i="3"/>
  <c r="W704" i="3"/>
  <c r="W744" i="3"/>
  <c r="W760" i="3"/>
  <c r="W776" i="3"/>
  <c r="W800" i="3"/>
  <c r="W816" i="3"/>
  <c r="W824" i="3"/>
  <c r="W832" i="3"/>
  <c r="W840" i="3"/>
  <c r="W848" i="3"/>
  <c r="W856" i="3"/>
  <c r="W864" i="3"/>
  <c r="W872" i="3"/>
  <c r="W888" i="3"/>
  <c r="W896" i="3"/>
  <c r="W904" i="3"/>
  <c r="W912" i="3"/>
  <c r="W920" i="3"/>
  <c r="W928" i="3"/>
  <c r="W936" i="3"/>
  <c r="S188" i="3"/>
  <c r="S196" i="3"/>
  <c r="S204" i="3"/>
  <c r="S212" i="3"/>
  <c r="S220" i="3"/>
  <c r="S228" i="3"/>
  <c r="S236" i="3"/>
  <c r="S244" i="3"/>
  <c r="W249" i="3"/>
  <c r="S252" i="3"/>
  <c r="S260" i="3"/>
  <c r="S268" i="3"/>
  <c r="S276" i="3"/>
  <c r="S284" i="3"/>
  <c r="S292" i="3"/>
  <c r="S300" i="3"/>
  <c r="S308" i="3"/>
  <c r="S316" i="3"/>
  <c r="S324" i="3"/>
  <c r="S332" i="3"/>
  <c r="S340" i="3"/>
  <c r="W345" i="3"/>
  <c r="S348" i="3"/>
  <c r="W353" i="3"/>
  <c r="S356" i="3"/>
  <c r="W361" i="3"/>
  <c r="S364" i="3"/>
  <c r="S372" i="3"/>
  <c r="S380" i="3"/>
  <c r="S388" i="3"/>
  <c r="S396" i="3"/>
  <c r="S404" i="3"/>
  <c r="S412" i="3"/>
  <c r="W417" i="3"/>
  <c r="S420" i="3"/>
  <c r="S428" i="3"/>
  <c r="W433" i="3"/>
  <c r="S436" i="3"/>
  <c r="W441" i="3"/>
  <c r="S444" i="3"/>
  <c r="S452" i="3"/>
  <c r="S460" i="3"/>
  <c r="S468" i="3"/>
  <c r="S476" i="3"/>
  <c r="W481" i="3"/>
  <c r="S484" i="3"/>
  <c r="S492" i="3"/>
  <c r="W497" i="3"/>
  <c r="S500" i="3"/>
  <c r="W505" i="3"/>
  <c r="S508" i="3"/>
  <c r="W513" i="3"/>
  <c r="S516" i="3"/>
  <c r="S524" i="3"/>
  <c r="W529" i="3"/>
  <c r="S532" i="3"/>
  <c r="S540" i="3"/>
  <c r="S548" i="3"/>
  <c r="S556" i="3"/>
  <c r="S564" i="3"/>
  <c r="S572" i="3"/>
  <c r="W577" i="3"/>
  <c r="S580" i="3"/>
  <c r="S588" i="3"/>
  <c r="W593" i="3"/>
  <c r="S596" i="3"/>
  <c r="W601" i="3"/>
  <c r="S788" i="3"/>
  <c r="S796" i="3"/>
  <c r="S804" i="3"/>
  <c r="S844" i="3"/>
  <c r="U236" i="3"/>
  <c r="U244" i="3"/>
  <c r="U252" i="3"/>
  <c r="U260" i="3"/>
  <c r="U268" i="3"/>
  <c r="U276" i="3"/>
  <c r="U284" i="3"/>
  <c r="U292" i="3"/>
  <c r="U300" i="3"/>
  <c r="U308" i="3"/>
  <c r="U316" i="3"/>
  <c r="U324" i="3"/>
  <c r="U332" i="3"/>
  <c r="U340" i="3"/>
  <c r="U348" i="3"/>
  <c r="U356" i="3"/>
  <c r="U364" i="3"/>
  <c r="U372" i="3"/>
  <c r="U380" i="3"/>
  <c r="U388" i="3"/>
  <c r="U396" i="3"/>
  <c r="U404" i="3"/>
  <c r="U412" i="3"/>
  <c r="U420" i="3"/>
  <c r="U428" i="3"/>
  <c r="U436" i="3"/>
  <c r="U444" i="3"/>
  <c r="U452" i="3"/>
  <c r="U460" i="3"/>
  <c r="U468" i="3"/>
  <c r="U476" i="3"/>
  <c r="U484" i="3"/>
  <c r="U492" i="3"/>
  <c r="U500" i="3"/>
  <c r="U508" i="3"/>
  <c r="U516" i="3"/>
  <c r="U524" i="3"/>
  <c r="U532" i="3"/>
  <c r="U540" i="3"/>
  <c r="U548" i="3"/>
  <c r="U556" i="3"/>
  <c r="U564" i="3"/>
  <c r="U572" i="3"/>
  <c r="U580" i="3"/>
  <c r="U588" i="3"/>
  <c r="U596" i="3"/>
  <c r="U950" i="3"/>
  <c r="U958" i="3"/>
  <c r="U966" i="3"/>
  <c r="W969" i="3"/>
  <c r="U974" i="3"/>
  <c r="W977" i="3"/>
  <c r="U982" i="3"/>
  <c r="W985" i="3"/>
  <c r="U990" i="3"/>
  <c r="U998" i="3"/>
  <c r="U1006" i="3"/>
  <c r="U1014" i="3"/>
  <c r="W1017" i="3"/>
  <c r="U1022" i="3"/>
  <c r="W1025" i="3"/>
  <c r="U1030" i="3"/>
  <c r="W1033" i="3"/>
  <c r="U1038" i="3"/>
  <c r="W1041" i="3"/>
  <c r="U1046" i="3"/>
  <c r="W1049" i="3"/>
  <c r="U1054" i="3"/>
  <c r="W1057" i="3"/>
  <c r="U1062" i="3"/>
  <c r="W1065" i="3"/>
  <c r="U1070" i="3"/>
  <c r="W1073" i="3"/>
  <c r="U1078" i="3"/>
  <c r="U1086" i="3"/>
  <c r="U1094" i="3"/>
  <c r="W1097" i="3"/>
  <c r="U1102" i="3"/>
  <c r="U1110" i="3"/>
  <c r="W1113" i="3"/>
  <c r="U1118" i="3"/>
  <c r="W1121" i="3"/>
  <c r="U1126" i="3"/>
  <c r="W1129" i="3"/>
  <c r="U1134" i="3"/>
  <c r="U1142" i="3"/>
  <c r="W1145" i="3"/>
  <c r="U1150" i="3"/>
  <c r="W1153" i="3"/>
  <c r="U1158" i="3"/>
  <c r="U1166" i="3"/>
  <c r="U1174" i="3"/>
  <c r="W1177" i="3"/>
  <c r="U1182" i="3"/>
  <c r="W1185" i="3"/>
  <c r="U1190" i="3"/>
  <c r="W1193" i="3"/>
  <c r="U1198" i="3"/>
  <c r="W1201" i="3"/>
  <c r="U1206" i="3"/>
  <c r="W1209" i="3"/>
  <c r="U1214" i="3"/>
  <c r="W1217" i="3"/>
  <c r="U1222" i="3"/>
  <c r="W1225" i="3"/>
  <c r="U1230" i="3"/>
  <c r="W1233" i="3"/>
  <c r="U1238" i="3"/>
  <c r="W1241" i="3"/>
  <c r="U1246" i="3"/>
  <c r="W1249" i="3"/>
  <c r="U1254" i="3"/>
  <c r="U1262" i="3"/>
  <c r="U1270" i="3"/>
  <c r="W1273" i="3"/>
  <c r="U1278" i="3"/>
  <c r="U1286" i="3"/>
  <c r="U1294" i="3"/>
  <c r="U1302" i="3"/>
  <c r="S1411" i="3"/>
  <c r="S1419" i="3"/>
  <c r="S1427" i="3"/>
  <c r="S1435" i="3"/>
  <c r="S1443" i="3"/>
  <c r="S1451" i="3"/>
  <c r="S1459" i="3"/>
  <c r="S1467" i="3"/>
  <c r="S1475" i="3"/>
  <c r="S1483" i="3"/>
  <c r="S1491" i="3"/>
  <c r="S1499" i="3"/>
  <c r="S1392" i="3"/>
  <c r="S1400" i="3"/>
  <c r="S1408" i="3"/>
  <c r="S1416" i="3"/>
  <c r="S1424" i="3"/>
  <c r="S1432" i="3"/>
  <c r="S1440" i="3"/>
  <c r="S1448" i="3"/>
  <c r="S1456" i="3"/>
  <c r="S1464" i="3"/>
  <c r="S1472" i="3"/>
  <c r="S1480" i="3"/>
  <c r="S1488" i="3"/>
  <c r="S1496" i="3"/>
  <c r="W1459" i="3"/>
  <c r="W1467" i="3"/>
  <c r="W1483" i="3"/>
  <c r="W1491" i="3"/>
  <c r="S1493" i="3"/>
  <c r="S978" i="3"/>
  <c r="S986" i="3"/>
  <c r="S994" i="3"/>
  <c r="S1002" i="3"/>
  <c r="S1010" i="3"/>
  <c r="S1018" i="3"/>
  <c r="S1026" i="3"/>
  <c r="S1034" i="3"/>
  <c r="S1042" i="3"/>
  <c r="S1050" i="3"/>
  <c r="S1058" i="3"/>
  <c r="S1066" i="3"/>
  <c r="S1074" i="3"/>
  <c r="W1376" i="3"/>
  <c r="W1384" i="3"/>
  <c r="W1392" i="3"/>
  <c r="W1400" i="3"/>
  <c r="S1450" i="3"/>
  <c r="S1458" i="3"/>
  <c r="S1466" i="3"/>
  <c r="S1474" i="3"/>
  <c r="S1482" i="3"/>
  <c r="S1490" i="3"/>
  <c r="S1498" i="3"/>
  <c r="S1311" i="3"/>
  <c r="S1319" i="3"/>
  <c r="S1327" i="3"/>
  <c r="S1335" i="3"/>
  <c r="S1343" i="3"/>
  <c r="S1351" i="3"/>
  <c r="S1359" i="3"/>
  <c r="W1421" i="3"/>
  <c r="U1426" i="3"/>
  <c r="W1429" i="3"/>
  <c r="U1434" i="3"/>
  <c r="U1442" i="3"/>
  <c r="W1445" i="3"/>
  <c r="U1450" i="3"/>
  <c r="U1458" i="3"/>
  <c r="W1461" i="3"/>
  <c r="U1466" i="3"/>
  <c r="W1469" i="3"/>
  <c r="U1474" i="3"/>
  <c r="S1495" i="3"/>
  <c r="U1311" i="3"/>
  <c r="U1319" i="3"/>
  <c r="U1327" i="3"/>
  <c r="U1335" i="3"/>
  <c r="U1343" i="3"/>
  <c r="U1351" i="3"/>
  <c r="U1359" i="3"/>
  <c r="U1367" i="3"/>
  <c r="U1375" i="3"/>
  <c r="U1383" i="3"/>
  <c r="U1399" i="3"/>
  <c r="U1407" i="3"/>
  <c r="U1415" i="3"/>
  <c r="U1423" i="3"/>
  <c r="U1431" i="3"/>
  <c r="U1439" i="3"/>
  <c r="U1447" i="3"/>
  <c r="U1455" i="3"/>
  <c r="U1463" i="3"/>
  <c r="U1479" i="3"/>
  <c r="S1484" i="3"/>
  <c r="U1487" i="3"/>
  <c r="S1492" i="3"/>
  <c r="U1495" i="3"/>
  <c r="S1500" i="3"/>
  <c r="W1311" i="3"/>
  <c r="W1319" i="3"/>
  <c r="U1324" i="3"/>
  <c r="W1327" i="3"/>
  <c r="W1335" i="3"/>
  <c r="U1340" i="3"/>
  <c r="W1343" i="3"/>
  <c r="U1348" i="3"/>
  <c r="W1351" i="3"/>
  <c r="U1356" i="3"/>
  <c r="W1359" i="3"/>
  <c r="U1364" i="3"/>
  <c r="W1367" i="3"/>
  <c r="U1372" i="3"/>
  <c r="U1380" i="3"/>
  <c r="W1383" i="3"/>
  <c r="U1388" i="3"/>
  <c r="U1396" i="3"/>
  <c r="W1399" i="3"/>
  <c r="U1404" i="3"/>
  <c r="U1412" i="3"/>
  <c r="U1420" i="3"/>
  <c r="W1423" i="3"/>
  <c r="S1425" i="3"/>
  <c r="U1428" i="3"/>
  <c r="W1431" i="3"/>
  <c r="S1433" i="3"/>
  <c r="U1436" i="3"/>
  <c r="W1439" i="3"/>
  <c r="S1441" i="3"/>
  <c r="U1444" i="3"/>
  <c r="W1446" i="3"/>
  <c r="W1447" i="3"/>
  <c r="S1449" i="3"/>
  <c r="U1452" i="3"/>
  <c r="W1454" i="3"/>
  <c r="S1457" i="3"/>
  <c r="U1460" i="3"/>
  <c r="W1463" i="3"/>
  <c r="U1468" i="3"/>
  <c r="W1470" i="3"/>
  <c r="W1471" i="3"/>
  <c r="S1473" i="3"/>
  <c r="U1476" i="3"/>
  <c r="W1479" i="3"/>
  <c r="S1481" i="3"/>
  <c r="U1484" i="3"/>
  <c r="W1487" i="3"/>
  <c r="U1492" i="3"/>
  <c r="W1495" i="3"/>
  <c r="S1497" i="3"/>
  <c r="U1500" i="3"/>
  <c r="S18" i="3"/>
  <c r="S34" i="3"/>
  <c r="S42" i="3"/>
  <c r="S58" i="3"/>
  <c r="S90" i="3"/>
  <c r="S106" i="3"/>
  <c r="S130" i="3"/>
  <c r="S162" i="3"/>
  <c r="S186" i="3"/>
  <c r="S194" i="3"/>
  <c r="S202" i="3"/>
  <c r="S218" i="3"/>
  <c r="S226" i="3"/>
  <c r="S234" i="3"/>
  <c r="S250" i="3"/>
  <c r="S266" i="3"/>
  <c r="S274" i="3"/>
  <c r="S290" i="3"/>
  <c r="S314" i="3"/>
  <c r="S338" i="3"/>
  <c r="S362" i="3"/>
  <c r="W368" i="3"/>
  <c r="S370" i="3"/>
  <c r="W376" i="3"/>
  <c r="S378" i="3"/>
  <c r="W384" i="3"/>
  <c r="S386" i="3"/>
  <c r="W392" i="3"/>
  <c r="S394" i="3"/>
  <c r="W400" i="3"/>
  <c r="S402" i="3"/>
  <c r="W408" i="3"/>
  <c r="S410" i="3"/>
  <c r="W416" i="3"/>
  <c r="S418" i="3"/>
  <c r="W424" i="3"/>
  <c r="S426" i="3"/>
  <c r="S434" i="3"/>
  <c r="W440" i="3"/>
  <c r="S442" i="3"/>
  <c r="W448" i="3"/>
  <c r="S450" i="3"/>
  <c r="W456" i="3"/>
  <c r="S458" i="3"/>
  <c r="S466" i="3"/>
  <c r="W472" i="3"/>
  <c r="S474" i="3"/>
  <c r="W480" i="3"/>
  <c r="S482" i="3"/>
  <c r="S490" i="3"/>
  <c r="W496" i="3"/>
  <c r="S498" i="3"/>
  <c r="W504" i="3"/>
  <c r="S506" i="3"/>
  <c r="S514" i="3"/>
  <c r="S10" i="3"/>
  <c r="S26" i="3"/>
  <c r="S50" i="3"/>
  <c r="S66" i="3"/>
  <c r="S74" i="3"/>
  <c r="S82" i="3"/>
  <c r="S98" i="3"/>
  <c r="S114" i="3"/>
  <c r="S122" i="3"/>
  <c r="S138" i="3"/>
  <c r="S146" i="3"/>
  <c r="S154" i="3"/>
  <c r="S170" i="3"/>
  <c r="S178" i="3"/>
  <c r="S210" i="3"/>
  <c r="S242" i="3"/>
  <c r="S258" i="3"/>
  <c r="S282" i="3"/>
  <c r="S298" i="3"/>
  <c r="S306" i="3"/>
  <c r="S322" i="3"/>
  <c r="S330" i="3"/>
  <c r="S346" i="3"/>
  <c r="S354" i="3"/>
  <c r="U2" i="3"/>
  <c r="W5" i="3"/>
  <c r="S7" i="3"/>
  <c r="U10" i="3"/>
  <c r="W13" i="3"/>
  <c r="S15" i="3"/>
  <c r="U18" i="3"/>
  <c r="W20" i="3"/>
  <c r="W21" i="3"/>
  <c r="S23" i="3"/>
  <c r="U26" i="3"/>
  <c r="W29" i="3"/>
  <c r="S31" i="3"/>
  <c r="U34" i="3"/>
  <c r="W37" i="3"/>
  <c r="S39" i="3"/>
  <c r="U42" i="3"/>
  <c r="W45" i="3"/>
  <c r="S47" i="3"/>
  <c r="U50" i="3"/>
  <c r="S55" i="3"/>
  <c r="U58" i="3"/>
  <c r="W61" i="3"/>
  <c r="S63" i="3"/>
  <c r="U66" i="3"/>
  <c r="W69" i="3"/>
  <c r="S71" i="3"/>
  <c r="U74" i="3"/>
  <c r="W76" i="3"/>
  <c r="W77" i="3"/>
  <c r="S79" i="3"/>
  <c r="U82" i="3"/>
  <c r="W85" i="3"/>
  <c r="S87" i="3"/>
  <c r="U90" i="3"/>
  <c r="S95" i="3"/>
  <c r="U98" i="3"/>
  <c r="W101" i="3"/>
  <c r="S103" i="3"/>
  <c r="U106" i="3"/>
  <c r="S111" i="3"/>
  <c r="U114" i="3"/>
  <c r="W116" i="3"/>
  <c r="S119" i="3"/>
  <c r="U122" i="3"/>
  <c r="W125" i="3"/>
  <c r="S127" i="3"/>
  <c r="U130" i="3"/>
  <c r="W133" i="3"/>
  <c r="S135" i="3"/>
  <c r="U138" i="3"/>
  <c r="W141" i="3"/>
  <c r="S143" i="3"/>
  <c r="U146" i="3"/>
  <c r="W149" i="3"/>
  <c r="S151" i="3"/>
  <c r="U154" i="3"/>
  <c r="W156" i="3"/>
  <c r="W157" i="3"/>
  <c r="S159" i="3"/>
  <c r="U162" i="3"/>
  <c r="W164" i="3"/>
  <c r="W165" i="3"/>
  <c r="S167" i="3"/>
  <c r="U170" i="3"/>
  <c r="W173" i="3"/>
  <c r="S175" i="3"/>
  <c r="U178" i="3"/>
  <c r="W181" i="3"/>
  <c r="S183" i="3"/>
  <c r="U186" i="3"/>
  <c r="W188" i="3"/>
  <c r="W189" i="3"/>
  <c r="S191" i="3"/>
  <c r="U194" i="3"/>
  <c r="W197" i="3"/>
  <c r="S199" i="3"/>
  <c r="U202" i="3"/>
  <c r="S207" i="3"/>
  <c r="U210" i="3"/>
  <c r="W212" i="3"/>
  <c r="S215" i="3"/>
  <c r="U218" i="3"/>
  <c r="W221" i="3"/>
  <c r="S223" i="3"/>
  <c r="U226" i="3"/>
  <c r="W229" i="3"/>
  <c r="S231" i="3"/>
  <c r="U234" i="3"/>
  <c r="W237" i="3"/>
  <c r="S239" i="3"/>
  <c r="U242" i="3"/>
  <c r="S247" i="3"/>
  <c r="U250" i="3"/>
  <c r="W252" i="3"/>
  <c r="W253" i="3"/>
  <c r="S255" i="3"/>
  <c r="U258" i="3"/>
  <c r="S263" i="3"/>
  <c r="U266" i="3"/>
  <c r="W269" i="3"/>
  <c r="S271" i="3"/>
  <c r="U274" i="3"/>
  <c r="W276" i="3"/>
  <c r="W277" i="3"/>
  <c r="S279" i="3"/>
  <c r="U282" i="3"/>
  <c r="W285" i="3"/>
  <c r="S287" i="3"/>
  <c r="U290" i="3"/>
  <c r="W292" i="3"/>
  <c r="S295" i="3"/>
  <c r="U298" i="3"/>
  <c r="W301" i="3"/>
  <c r="S303" i="3"/>
  <c r="U306" i="3"/>
  <c r="W309" i="3"/>
  <c r="S311" i="3"/>
  <c r="U314" i="3"/>
  <c r="W316" i="3"/>
  <c r="S319" i="3"/>
  <c r="U322" i="3"/>
  <c r="W324" i="3"/>
  <c r="S327" i="3"/>
  <c r="U330" i="3"/>
  <c r="W333" i="3"/>
  <c r="S335" i="3"/>
  <c r="U338" i="3"/>
  <c r="W341" i="3"/>
  <c r="S343" i="3"/>
  <c r="U346" i="3"/>
  <c r="W349" i="3"/>
  <c r="S351" i="3"/>
  <c r="U354" i="3"/>
  <c r="W357" i="3"/>
  <c r="S359" i="3"/>
  <c r="U362" i="3"/>
  <c r="W365" i="3"/>
  <c r="S367" i="3"/>
  <c r="U370" i="3"/>
  <c r="S375" i="3"/>
  <c r="U378" i="3"/>
  <c r="S2" i="3"/>
  <c r="U15" i="3"/>
  <c r="U23" i="3"/>
  <c r="W26" i="3"/>
  <c r="U31" i="3"/>
  <c r="W34" i="3"/>
  <c r="U39" i="3"/>
  <c r="W42" i="3"/>
  <c r="U47" i="3"/>
  <c r="W50" i="3"/>
  <c r="U55" i="3"/>
  <c r="W58" i="3"/>
  <c r="U63" i="3"/>
  <c r="W66" i="3"/>
  <c r="U71" i="3"/>
  <c r="W74" i="3"/>
  <c r="U79" i="3"/>
  <c r="U87" i="3"/>
  <c r="W90" i="3"/>
  <c r="U95" i="3"/>
  <c r="U103" i="3"/>
  <c r="W106" i="3"/>
  <c r="U111" i="3"/>
  <c r="W114" i="3"/>
  <c r="U119" i="3"/>
  <c r="W122" i="3"/>
  <c r="U127" i="3"/>
  <c r="W130" i="3"/>
  <c r="U135" i="3"/>
  <c r="U143" i="3"/>
  <c r="W146" i="3"/>
  <c r="U151" i="3"/>
  <c r="W154" i="3"/>
  <c r="U159" i="3"/>
  <c r="W162" i="3"/>
  <c r="U167" i="3"/>
  <c r="W170" i="3"/>
  <c r="U175" i="3"/>
  <c r="W178" i="3"/>
  <c r="U183" i="3"/>
  <c r="W186" i="3"/>
  <c r="U191" i="3"/>
  <c r="W194" i="3"/>
  <c r="U199" i="3"/>
  <c r="W202" i="3"/>
  <c r="U207" i="3"/>
  <c r="U215" i="3"/>
  <c r="W218" i="3"/>
  <c r="U223" i="3"/>
  <c r="U231" i="3"/>
  <c r="W234" i="3"/>
  <c r="U239" i="3"/>
  <c r="W242" i="3"/>
  <c r="U247" i="3"/>
  <c r="W250" i="3"/>
  <c r="U255" i="3"/>
  <c r="W258" i="3"/>
  <c r="U263" i="3"/>
  <c r="W266" i="3"/>
  <c r="U271" i="3"/>
  <c r="W274" i="3"/>
  <c r="U279" i="3"/>
  <c r="U287" i="3"/>
  <c r="W290" i="3"/>
  <c r="U295" i="3"/>
  <c r="W298" i="3"/>
  <c r="U303" i="3"/>
  <c r="W306" i="3"/>
  <c r="U311" i="3"/>
  <c r="W314" i="3"/>
  <c r="U319" i="3"/>
  <c r="W322" i="3"/>
  <c r="U327" i="3"/>
  <c r="W330" i="3"/>
  <c r="U335" i="3"/>
  <c r="U343" i="3"/>
  <c r="U351" i="3"/>
  <c r="U359" i="3"/>
  <c r="W362" i="3"/>
  <c r="U367" i="3"/>
  <c r="U375" i="3"/>
  <c r="W378" i="3"/>
  <c r="U383" i="3"/>
  <c r="U391" i="3"/>
  <c r="W394" i="3"/>
  <c r="U399" i="3"/>
  <c r="W402" i="3"/>
  <c r="U407" i="3"/>
  <c r="W410" i="3"/>
  <c r="U415" i="3"/>
  <c r="W418" i="3"/>
  <c r="U423" i="3"/>
  <c r="W426" i="3"/>
  <c r="U431" i="3"/>
  <c r="W434" i="3"/>
  <c r="U439" i="3"/>
  <c r="U447" i="3"/>
  <c r="W450" i="3"/>
  <c r="U455" i="3"/>
  <c r="W458" i="3"/>
  <c r="U463" i="3"/>
  <c r="W466" i="3"/>
  <c r="U471" i="3"/>
  <c r="W474" i="3"/>
  <c r="U479" i="3"/>
  <c r="U487" i="3"/>
  <c r="W490" i="3"/>
  <c r="U495" i="3"/>
  <c r="W498" i="3"/>
  <c r="U503" i="3"/>
  <c r="S9" i="3"/>
  <c r="W14" i="3"/>
  <c r="W15" i="3"/>
  <c r="S17" i="3"/>
  <c r="S25" i="3"/>
  <c r="W31" i="3"/>
  <c r="S33" i="3"/>
  <c r="W38" i="3"/>
  <c r="W39" i="3"/>
  <c r="S41" i="3"/>
  <c r="W47" i="3"/>
  <c r="S49" i="3"/>
  <c r="W55" i="3"/>
  <c r="S57" i="3"/>
  <c r="W63" i="3"/>
  <c r="S65" i="3"/>
  <c r="W71" i="3"/>
  <c r="S73" i="3"/>
  <c r="W79" i="3"/>
  <c r="S81" i="3"/>
  <c r="S89" i="3"/>
  <c r="W95" i="3"/>
  <c r="S97" i="3"/>
  <c r="W102" i="3"/>
  <c r="W103" i="3"/>
  <c r="S105" i="3"/>
  <c r="W111" i="3"/>
  <c r="S113" i="3"/>
  <c r="W118" i="3"/>
  <c r="S121" i="3"/>
  <c r="W126" i="3"/>
  <c r="W127" i="3"/>
  <c r="S129" i="3"/>
  <c r="W135" i="3"/>
  <c r="S137" i="3"/>
  <c r="S145" i="3"/>
  <c r="S153" i="3"/>
  <c r="W159" i="3"/>
  <c r="S161" i="3"/>
  <c r="W167" i="3"/>
  <c r="S169" i="3"/>
  <c r="W174" i="3"/>
  <c r="W175" i="3"/>
  <c r="S177" i="3"/>
  <c r="W183" i="3"/>
  <c r="S185" i="3"/>
  <c r="S193" i="3"/>
  <c r="W199" i="3"/>
  <c r="S201" i="3"/>
  <c r="W207" i="3"/>
  <c r="S209" i="3"/>
  <c r="W215" i="3"/>
  <c r="S217" i="3"/>
  <c r="S225" i="3"/>
  <c r="W230" i="3"/>
  <c r="W231" i="3"/>
  <c r="S233" i="3"/>
  <c r="W238" i="3"/>
  <c r="W239" i="3"/>
  <c r="S241" i="3"/>
  <c r="W246" i="3"/>
  <c r="W247" i="3"/>
  <c r="S249" i="3"/>
  <c r="S257" i="3"/>
  <c r="W263" i="3"/>
  <c r="S265" i="3"/>
  <c r="W271" i="3"/>
  <c r="S273" i="3"/>
  <c r="W279" i="3"/>
  <c r="S281" i="3"/>
  <c r="W287" i="3"/>
  <c r="S289" i="3"/>
  <c r="W295" i="3"/>
  <c r="S297" i="3"/>
  <c r="W303" i="3"/>
  <c r="S305" i="3"/>
  <c r="W311" i="3"/>
  <c r="S313" i="3"/>
  <c r="W319" i="3"/>
  <c r="S321" i="3"/>
  <c r="W327" i="3"/>
  <c r="S329" i="3"/>
  <c r="S337" i="3"/>
  <c r="W343" i="3"/>
  <c r="S345" i="3"/>
  <c r="W351" i="3"/>
  <c r="S353" i="3"/>
  <c r="W359" i="3"/>
  <c r="S361" i="3"/>
  <c r="W367" i="3"/>
  <c r="S369" i="3"/>
  <c r="W375" i="3"/>
  <c r="S377" i="3"/>
  <c r="W382" i="3"/>
  <c r="W383" i="3"/>
  <c r="S385" i="3"/>
  <c r="S393" i="3"/>
  <c r="W399" i="3"/>
  <c r="S401" i="3"/>
  <c r="W406" i="3"/>
  <c r="W407" i="3"/>
  <c r="S409" i="3"/>
  <c r="W415" i="3"/>
  <c r="S417" i="3"/>
  <c r="W422" i="3"/>
  <c r="W423" i="3"/>
  <c r="S425" i="3"/>
  <c r="W430" i="3"/>
  <c r="W431" i="3"/>
  <c r="S433" i="3"/>
  <c r="W439" i="3"/>
  <c r="S441" i="3"/>
  <c r="W447" i="3"/>
  <c r="S449" i="3"/>
  <c r="U9" i="3"/>
  <c r="W12" i="3"/>
  <c r="U7" i="3"/>
  <c r="S6" i="3"/>
  <c r="S3" i="3"/>
  <c r="U6" i="3"/>
  <c r="S11" i="3"/>
  <c r="S19" i="3"/>
  <c r="U22" i="3"/>
  <c r="S27" i="3"/>
  <c r="S35" i="3"/>
  <c r="W41" i="3"/>
  <c r="U46" i="3"/>
  <c r="S51" i="3"/>
  <c r="W57" i="3"/>
  <c r="W65" i="3"/>
  <c r="W73" i="3"/>
  <c r="U78" i="3"/>
  <c r="W81" i="3"/>
  <c r="S91" i="3"/>
  <c r="U102" i="3"/>
  <c r="S107" i="3"/>
  <c r="U110" i="3"/>
  <c r="W113" i="3"/>
  <c r="S123" i="3"/>
  <c r="W129" i="3"/>
  <c r="W137" i="3"/>
  <c r="W145" i="3"/>
  <c r="W153" i="3"/>
  <c r="S243" i="3"/>
  <c r="S251" i="3"/>
  <c r="S259" i="3"/>
  <c r="S267" i="3"/>
  <c r="S275" i="3"/>
  <c r="S283" i="3"/>
  <c r="S291" i="3"/>
  <c r="S299" i="3"/>
  <c r="S307" i="3"/>
  <c r="S315" i="3"/>
  <c r="S323" i="3"/>
  <c r="S331" i="3"/>
  <c r="S339" i="3"/>
  <c r="S347" i="3"/>
  <c r="S355" i="3"/>
  <c r="S363" i="3"/>
  <c r="S371" i="3"/>
  <c r="S379" i="3"/>
  <c r="S387" i="3"/>
  <c r="S395" i="3"/>
  <c r="S403" i="3"/>
  <c r="S411" i="3"/>
  <c r="S419" i="3"/>
  <c r="S427" i="3"/>
  <c r="S435" i="3"/>
  <c r="S443" i="3"/>
  <c r="S451" i="3"/>
  <c r="S459" i="3"/>
  <c r="S467" i="3"/>
  <c r="S475" i="3"/>
  <c r="S483" i="3"/>
  <c r="S491" i="3"/>
  <c r="S499" i="3"/>
  <c r="S507" i="3"/>
  <c r="S515" i="3"/>
  <c r="S523" i="3"/>
  <c r="S531" i="3"/>
  <c r="S539" i="3"/>
  <c r="W2" i="3"/>
  <c r="W4" i="3"/>
  <c r="W9" i="3"/>
  <c r="U14" i="3"/>
  <c r="W17" i="3"/>
  <c r="W25" i="3"/>
  <c r="U30" i="3"/>
  <c r="U38" i="3"/>
  <c r="S43" i="3"/>
  <c r="W49" i="3"/>
  <c r="U54" i="3"/>
  <c r="S59" i="3"/>
  <c r="U62" i="3"/>
  <c r="S67" i="3"/>
  <c r="U70" i="3"/>
  <c r="S75" i="3"/>
  <c r="S83" i="3"/>
  <c r="U86" i="3"/>
  <c r="W89" i="3"/>
  <c r="U94" i="3"/>
  <c r="S99" i="3"/>
  <c r="S115" i="3"/>
  <c r="W121" i="3"/>
  <c r="S131" i="3"/>
  <c r="S139" i="3"/>
  <c r="S147" i="3"/>
  <c r="S155" i="3"/>
  <c r="S163" i="3"/>
  <c r="S171" i="3"/>
  <c r="S179" i="3"/>
  <c r="S187" i="3"/>
  <c r="S195" i="3"/>
  <c r="S203" i="3"/>
  <c r="S211" i="3"/>
  <c r="S219" i="3"/>
  <c r="S227" i="3"/>
  <c r="S235" i="3"/>
  <c r="U3" i="3"/>
  <c r="W6" i="3"/>
  <c r="S8" i="3"/>
  <c r="U11" i="3"/>
  <c r="S16" i="3"/>
  <c r="U19" i="3"/>
  <c r="W22" i="3"/>
  <c r="S24" i="3"/>
  <c r="U27" i="3"/>
  <c r="W30" i="3"/>
  <c r="S32" i="3"/>
  <c r="U35" i="3"/>
  <c r="S40" i="3"/>
  <c r="U43" i="3"/>
  <c r="W46" i="3"/>
  <c r="S48" i="3"/>
  <c r="U51" i="3"/>
  <c r="W53" i="3"/>
  <c r="W54" i="3"/>
  <c r="S56" i="3"/>
  <c r="U59" i="3"/>
  <c r="W62" i="3"/>
  <c r="S64" i="3"/>
  <c r="U67" i="3"/>
  <c r="W70" i="3"/>
  <c r="S72" i="3"/>
  <c r="U75" i="3"/>
  <c r="W78" i="3"/>
  <c r="S80" i="3"/>
  <c r="U83" i="3"/>
  <c r="W86" i="3"/>
  <c r="S88" i="3"/>
  <c r="U91" i="3"/>
  <c r="W93" i="3"/>
  <c r="W94" i="3"/>
  <c r="S96" i="3"/>
  <c r="U99" i="3"/>
  <c r="S104" i="3"/>
  <c r="U107" i="3"/>
  <c r="W109" i="3"/>
  <c r="W110" i="3"/>
  <c r="S112" i="3"/>
  <c r="U115" i="3"/>
  <c r="W117" i="3"/>
  <c r="S120" i="3"/>
  <c r="U123" i="3"/>
  <c r="S128" i="3"/>
  <c r="U131" i="3"/>
  <c r="W134" i="3"/>
  <c r="S136" i="3"/>
  <c r="U139" i="3"/>
  <c r="W142" i="3"/>
  <c r="S144" i="3"/>
  <c r="U147" i="3"/>
  <c r="W150" i="3"/>
  <c r="S152" i="3"/>
  <c r="U155" i="3"/>
  <c r="W158" i="3"/>
  <c r="S160" i="3"/>
  <c r="U163" i="3"/>
  <c r="W166" i="3"/>
  <c r="S168" i="3"/>
  <c r="U171" i="3"/>
  <c r="S176" i="3"/>
  <c r="U179" i="3"/>
  <c r="W182" i="3"/>
  <c r="S184" i="3"/>
  <c r="U187" i="3"/>
  <c r="W190" i="3"/>
  <c r="S192" i="3"/>
  <c r="U195" i="3"/>
  <c r="W198" i="3"/>
  <c r="S200" i="3"/>
  <c r="U203" i="3"/>
  <c r="W205" i="3"/>
  <c r="W206" i="3"/>
  <c r="S208" i="3"/>
  <c r="U211" i="3"/>
  <c r="W213" i="3"/>
  <c r="W214" i="3"/>
  <c r="S216" i="3"/>
  <c r="U219" i="3"/>
  <c r="W222" i="3"/>
  <c r="S224" i="3"/>
  <c r="U227" i="3"/>
  <c r="S232" i="3"/>
  <c r="U235" i="3"/>
  <c r="S240" i="3"/>
  <c r="U243" i="3"/>
  <c r="W245" i="3"/>
  <c r="S248" i="3"/>
  <c r="U251" i="3"/>
  <c r="W254" i="3"/>
  <c r="S256" i="3"/>
  <c r="U259" i="3"/>
  <c r="W261" i="3"/>
  <c r="W262" i="3"/>
  <c r="S264" i="3"/>
  <c r="U267" i="3"/>
  <c r="W270" i="3"/>
  <c r="S272" i="3"/>
  <c r="U275" i="3"/>
  <c r="W278" i="3"/>
  <c r="S280" i="3"/>
  <c r="U283" i="3"/>
  <c r="W286" i="3"/>
  <c r="S288" i="3"/>
  <c r="U291" i="3"/>
  <c r="W293" i="3"/>
  <c r="W294" i="3"/>
  <c r="S296" i="3"/>
  <c r="U299" i="3"/>
  <c r="W302" i="3"/>
  <c r="S304" i="3"/>
  <c r="U307" i="3"/>
  <c r="W310" i="3"/>
  <c r="S312" i="3"/>
  <c r="U315" i="3"/>
  <c r="W317" i="3"/>
  <c r="W318" i="3"/>
  <c r="S320" i="3"/>
  <c r="U323" i="3"/>
  <c r="W325" i="3"/>
  <c r="W326" i="3"/>
  <c r="S328" i="3"/>
  <c r="U331" i="3"/>
  <c r="W334" i="3"/>
  <c r="S336" i="3"/>
  <c r="W643" i="3"/>
  <c r="W651" i="3"/>
  <c r="W659" i="3"/>
  <c r="W667" i="3"/>
  <c r="W691" i="3"/>
  <c r="W699" i="3"/>
  <c r="W707" i="3"/>
  <c r="W723" i="3"/>
  <c r="W731" i="3"/>
  <c r="W747" i="3"/>
  <c r="W755" i="3"/>
  <c r="W763" i="3"/>
  <c r="W787" i="3"/>
  <c r="W795" i="3"/>
  <c r="W811" i="3"/>
  <c r="W819" i="3"/>
  <c r="W827" i="3"/>
  <c r="W835" i="3"/>
  <c r="W851" i="3"/>
  <c r="W859" i="3"/>
  <c r="W867" i="3"/>
  <c r="W883" i="3"/>
  <c r="W899" i="3"/>
  <c r="W915" i="3"/>
  <c r="W931" i="3"/>
  <c r="W939" i="3"/>
  <c r="W947" i="3"/>
  <c r="W955" i="3"/>
  <c r="W979" i="3"/>
  <c r="W520" i="3"/>
  <c r="S522" i="3"/>
  <c r="W528" i="3"/>
  <c r="S530" i="3"/>
  <c r="W536" i="3"/>
  <c r="S538" i="3"/>
  <c r="W544" i="3"/>
  <c r="S546" i="3"/>
  <c r="S554" i="3"/>
  <c r="W560" i="3"/>
  <c r="S562" i="3"/>
  <c r="W568" i="3"/>
  <c r="S570" i="3"/>
  <c r="S578" i="3"/>
  <c r="S586" i="3"/>
  <c r="W592" i="3"/>
  <c r="S594" i="3"/>
  <c r="W600" i="3"/>
  <c r="S602" i="3"/>
  <c r="W608" i="3"/>
  <c r="S610" i="3"/>
  <c r="W616" i="3"/>
  <c r="S618" i="3"/>
  <c r="W624" i="3"/>
  <c r="S626" i="3"/>
  <c r="W632" i="3"/>
  <c r="S634" i="3"/>
  <c r="S642" i="3"/>
  <c r="W648" i="3"/>
  <c r="S650" i="3"/>
  <c r="W656" i="3"/>
  <c r="S658" i="3"/>
  <c r="W664" i="3"/>
  <c r="S666" i="3"/>
  <c r="S674" i="3"/>
  <c r="W680" i="3"/>
  <c r="S682" i="3"/>
  <c r="W688" i="3"/>
  <c r="S690" i="3"/>
  <c r="W696" i="3"/>
  <c r="S698" i="3"/>
  <c r="S706" i="3"/>
  <c r="S714" i="3"/>
  <c r="W720" i="3"/>
  <c r="S722" i="3"/>
  <c r="W728" i="3"/>
  <c r="S730" i="3"/>
  <c r="W736" i="3"/>
  <c r="S738" i="3"/>
  <c r="S746" i="3"/>
  <c r="S754" i="3"/>
  <c r="S762" i="3"/>
  <c r="S770" i="3"/>
  <c r="S778" i="3"/>
  <c r="S786" i="3"/>
  <c r="S794" i="3"/>
  <c r="S802" i="3"/>
  <c r="S810" i="3"/>
  <c r="S818" i="3"/>
  <c r="S826" i="3"/>
  <c r="S834" i="3"/>
  <c r="S842" i="3"/>
  <c r="S850" i="3"/>
  <c r="S858" i="3"/>
  <c r="S866" i="3"/>
  <c r="S874" i="3"/>
  <c r="S882" i="3"/>
  <c r="S890" i="3"/>
  <c r="S898" i="3"/>
  <c r="S906" i="3"/>
  <c r="S914" i="3"/>
  <c r="S922" i="3"/>
  <c r="S930" i="3"/>
  <c r="S938" i="3"/>
  <c r="S946" i="3"/>
  <c r="S954" i="3"/>
  <c r="S962" i="3"/>
  <c r="S970" i="3"/>
  <c r="S383" i="3"/>
  <c r="U386" i="3"/>
  <c r="W389" i="3"/>
  <c r="S391" i="3"/>
  <c r="U394" i="3"/>
  <c r="W397" i="3"/>
  <c r="S399" i="3"/>
  <c r="U402" i="3"/>
  <c r="W405" i="3"/>
  <c r="S407" i="3"/>
  <c r="U410" i="3"/>
  <c r="S415" i="3"/>
  <c r="U418" i="3"/>
  <c r="W421" i="3"/>
  <c r="S423" i="3"/>
  <c r="U426" i="3"/>
  <c r="W428" i="3"/>
  <c r="S431" i="3"/>
  <c r="U434" i="3"/>
  <c r="W437" i="3"/>
  <c r="S439" i="3"/>
  <c r="U442" i="3"/>
  <c r="W444" i="3"/>
  <c r="W445" i="3"/>
  <c r="S447" i="3"/>
  <c r="U450" i="3"/>
  <c r="W452" i="3"/>
  <c r="W453" i="3"/>
  <c r="S455" i="3"/>
  <c r="U458" i="3"/>
  <c r="W461" i="3"/>
  <c r="S463" i="3"/>
  <c r="U466" i="3"/>
  <c r="S471" i="3"/>
  <c r="U474" i="3"/>
  <c r="W477" i="3"/>
  <c r="S479" i="3"/>
  <c r="U482" i="3"/>
  <c r="W485" i="3"/>
  <c r="S487" i="3"/>
  <c r="U490" i="3"/>
  <c r="W492" i="3"/>
  <c r="S495" i="3"/>
  <c r="U498" i="3"/>
  <c r="W500" i="3"/>
  <c r="W501" i="3"/>
  <c r="S503" i="3"/>
  <c r="U506" i="3"/>
  <c r="W509" i="3"/>
  <c r="S511" i="3"/>
  <c r="U514" i="3"/>
  <c r="S519" i="3"/>
  <c r="U522" i="3"/>
  <c r="S527" i="3"/>
  <c r="U530" i="3"/>
  <c r="W532" i="3"/>
  <c r="W533" i="3"/>
  <c r="S535" i="3"/>
  <c r="U538" i="3"/>
  <c r="W541" i="3"/>
  <c r="S543" i="3"/>
  <c r="U546" i="3"/>
  <c r="W549" i="3"/>
  <c r="S551" i="3"/>
  <c r="U554" i="3"/>
  <c r="W557" i="3"/>
  <c r="S559" i="3"/>
  <c r="U562" i="3"/>
  <c r="W565" i="3"/>
  <c r="S567" i="3"/>
  <c r="U570" i="3"/>
  <c r="W573" i="3"/>
  <c r="S575" i="3"/>
  <c r="U578" i="3"/>
  <c r="W581" i="3"/>
  <c r="S583" i="3"/>
  <c r="U586" i="3"/>
  <c r="W588" i="3"/>
  <c r="W589" i="3"/>
  <c r="S591" i="3"/>
  <c r="U594" i="3"/>
  <c r="W596" i="3"/>
  <c r="W597" i="3"/>
  <c r="S599" i="3"/>
  <c r="U602" i="3"/>
  <c r="S607" i="3"/>
  <c r="U610" i="3"/>
  <c r="S615" i="3"/>
  <c r="U618" i="3"/>
  <c r="W621" i="3"/>
  <c r="S623" i="3"/>
  <c r="U626" i="3"/>
  <c r="W628" i="3"/>
  <c r="W629" i="3"/>
  <c r="S631" i="3"/>
  <c r="U634" i="3"/>
  <c r="W637" i="3"/>
  <c r="S639" i="3"/>
  <c r="U642" i="3"/>
  <c r="W645" i="3"/>
  <c r="S647" i="3"/>
  <c r="U650" i="3"/>
  <c r="W653" i="3"/>
  <c r="S655" i="3"/>
  <c r="U658" i="3"/>
  <c r="W661" i="3"/>
  <c r="S663" i="3"/>
  <c r="U666" i="3"/>
  <c r="W668" i="3"/>
  <c r="S671" i="3"/>
  <c r="U674" i="3"/>
  <c r="S679" i="3"/>
  <c r="U682" i="3"/>
  <c r="W684" i="3"/>
  <c r="W685" i="3"/>
  <c r="S687" i="3"/>
  <c r="U690" i="3"/>
  <c r="S695" i="3"/>
  <c r="U698" i="3"/>
  <c r="W701" i="3"/>
  <c r="S703" i="3"/>
  <c r="U706" i="3"/>
  <c r="W709" i="3"/>
  <c r="S711" i="3"/>
  <c r="U714" i="3"/>
  <c r="W717" i="3"/>
  <c r="S719" i="3"/>
  <c r="U722" i="3"/>
  <c r="W725" i="3"/>
  <c r="S727" i="3"/>
  <c r="U730" i="3"/>
  <c r="W732" i="3"/>
  <c r="S735" i="3"/>
  <c r="U738" i="3"/>
  <c r="S743" i="3"/>
  <c r="U746" i="3"/>
  <c r="W748" i="3"/>
  <c r="W749" i="3"/>
  <c r="S751" i="3"/>
  <c r="U754" i="3"/>
  <c r="W757" i="3"/>
  <c r="S759" i="3"/>
  <c r="U762" i="3"/>
  <c r="W765" i="3"/>
  <c r="S767" i="3"/>
  <c r="U770" i="3"/>
  <c r="W773" i="3"/>
  <c r="S775" i="3"/>
  <c r="U778" i="3"/>
  <c r="W780" i="3"/>
  <c r="W781" i="3"/>
  <c r="S783" i="3"/>
  <c r="U786" i="3"/>
  <c r="W789" i="3"/>
  <c r="S791" i="3"/>
  <c r="U794" i="3"/>
  <c r="W797" i="3"/>
  <c r="S799" i="3"/>
  <c r="U802" i="3"/>
  <c r="S807" i="3"/>
  <c r="U810" i="3"/>
  <c r="W813" i="3"/>
  <c r="S815" i="3"/>
  <c r="U818" i="3"/>
  <c r="W821" i="3"/>
  <c r="S823" i="3"/>
  <c r="U826" i="3"/>
  <c r="W829" i="3"/>
  <c r="S831" i="3"/>
  <c r="U834" i="3"/>
  <c r="U511" i="3"/>
  <c r="W514" i="3"/>
  <c r="U519" i="3"/>
  <c r="W522" i="3"/>
  <c r="U527" i="3"/>
  <c r="W530" i="3"/>
  <c r="U535" i="3"/>
  <c r="W538" i="3"/>
  <c r="U543" i="3"/>
  <c r="W546" i="3"/>
  <c r="U551" i="3"/>
  <c r="W554" i="3"/>
  <c r="U559" i="3"/>
  <c r="U567" i="3"/>
  <c r="W570" i="3"/>
  <c r="U575" i="3"/>
  <c r="W578" i="3"/>
  <c r="U583" i="3"/>
  <c r="W586" i="3"/>
  <c r="U591" i="3"/>
  <c r="W594" i="3"/>
  <c r="U599" i="3"/>
  <c r="W602" i="3"/>
  <c r="U607" i="3"/>
  <c r="W610" i="3"/>
  <c r="U615" i="3"/>
  <c r="W618" i="3"/>
  <c r="U623" i="3"/>
  <c r="U631" i="3"/>
  <c r="W634" i="3"/>
  <c r="U639" i="3"/>
  <c r="W642" i="3"/>
  <c r="U647" i="3"/>
  <c r="W650" i="3"/>
  <c r="U655" i="3"/>
  <c r="U663" i="3"/>
  <c r="W665" i="3"/>
  <c r="U671" i="3"/>
  <c r="W674" i="3"/>
  <c r="U679" i="3"/>
  <c r="W681" i="3"/>
  <c r="W682" i="3"/>
  <c r="U687" i="3"/>
  <c r="W690" i="3"/>
  <c r="U695" i="3"/>
  <c r="W698" i="3"/>
  <c r="U703" i="3"/>
  <c r="W706" i="3"/>
  <c r="U711" i="3"/>
  <c r="W713" i="3"/>
  <c r="W714" i="3"/>
  <c r="U719" i="3"/>
  <c r="W721" i="3"/>
  <c r="W722" i="3"/>
  <c r="U727" i="3"/>
  <c r="W730" i="3"/>
  <c r="U735" i="3"/>
  <c r="W738" i="3"/>
  <c r="U743" i="3"/>
  <c r="W746" i="3"/>
  <c r="U751" i="3"/>
  <c r="W753" i="3"/>
  <c r="W754" i="3"/>
  <c r="U759" i="3"/>
  <c r="W762" i="3"/>
  <c r="U767" i="3"/>
  <c r="W770" i="3"/>
  <c r="U775" i="3"/>
  <c r="U783" i="3"/>
  <c r="U791" i="3"/>
  <c r="U799" i="3"/>
  <c r="W802" i="3"/>
  <c r="U807" i="3"/>
  <c r="S812" i="3"/>
  <c r="U815" i="3"/>
  <c r="W817" i="3"/>
  <c r="W818" i="3"/>
  <c r="S820" i="3"/>
  <c r="U823" i="3"/>
  <c r="W825" i="3"/>
  <c r="W826" i="3"/>
  <c r="S828" i="3"/>
  <c r="U831" i="3"/>
  <c r="W834" i="3"/>
  <c r="S457" i="3"/>
  <c r="W463" i="3"/>
  <c r="S465" i="3"/>
  <c r="S473" i="3"/>
  <c r="W479" i="3"/>
  <c r="S481" i="3"/>
  <c r="S489" i="3"/>
  <c r="W494" i="3"/>
  <c r="W495" i="3"/>
  <c r="S497" i="3"/>
  <c r="W503" i="3"/>
  <c r="S505" i="3"/>
  <c r="W511" i="3"/>
  <c r="S513" i="3"/>
  <c r="W519" i="3"/>
  <c r="S521" i="3"/>
  <c r="W527" i="3"/>
  <c r="S529" i="3"/>
  <c r="W535" i="3"/>
  <c r="S537" i="3"/>
  <c r="W543" i="3"/>
  <c r="S545" i="3"/>
  <c r="S553" i="3"/>
  <c r="S561" i="3"/>
  <c r="W567" i="3"/>
  <c r="S569" i="3"/>
  <c r="S577" i="3"/>
  <c r="W582" i="3"/>
  <c r="W583" i="3"/>
  <c r="S585" i="3"/>
  <c r="W591" i="3"/>
  <c r="S593" i="3"/>
  <c r="S601" i="3"/>
  <c r="W607" i="3"/>
  <c r="S609" i="3"/>
  <c r="W615" i="3"/>
  <c r="S617" i="3"/>
  <c r="W623" i="3"/>
  <c r="S625" i="3"/>
  <c r="S633" i="3"/>
  <c r="W639" i="3"/>
  <c r="S641" i="3"/>
  <c r="W646" i="3"/>
  <c r="W647" i="3"/>
  <c r="S649" i="3"/>
  <c r="W655" i="3"/>
  <c r="W662" i="3"/>
  <c r="W663" i="3"/>
  <c r="W671" i="3"/>
  <c r="W679" i="3"/>
  <c r="W686" i="3"/>
  <c r="W687" i="3"/>
  <c r="W695" i="3"/>
  <c r="W703" i="3"/>
  <c r="W710" i="3"/>
  <c r="W711" i="3"/>
  <c r="W727" i="3"/>
  <c r="W735" i="3"/>
  <c r="W742" i="3"/>
  <c r="W743" i="3"/>
  <c r="W750" i="3"/>
  <c r="W751" i="3"/>
  <c r="W759" i="3"/>
  <c r="W766" i="3"/>
  <c r="W767" i="3"/>
  <c r="W782" i="3"/>
  <c r="W790" i="3"/>
  <c r="W806" i="3"/>
  <c r="W815" i="3"/>
  <c r="W823" i="3"/>
  <c r="W831" i="3"/>
  <c r="W846" i="3"/>
  <c r="W847" i="3"/>
  <c r="W855" i="3"/>
  <c r="W863" i="3"/>
  <c r="W870" i="3"/>
  <c r="W871" i="3"/>
  <c r="W878" i="3"/>
  <c r="W879" i="3"/>
  <c r="W887" i="3"/>
  <c r="W895" i="3"/>
  <c r="S547" i="3"/>
  <c r="S555" i="3"/>
  <c r="S563" i="3"/>
  <c r="S571" i="3"/>
  <c r="S579" i="3"/>
  <c r="S587" i="3"/>
  <c r="S595" i="3"/>
  <c r="S603" i="3"/>
  <c r="S611" i="3"/>
  <c r="S619" i="3"/>
  <c r="S627" i="3"/>
  <c r="S635" i="3"/>
  <c r="S643" i="3"/>
  <c r="S651" i="3"/>
  <c r="S659" i="3"/>
  <c r="S667" i="3"/>
  <c r="S675" i="3"/>
  <c r="S683" i="3"/>
  <c r="S691" i="3"/>
  <c r="S699" i="3"/>
  <c r="S707" i="3"/>
  <c r="S715" i="3"/>
  <c r="S723" i="3"/>
  <c r="S731" i="3"/>
  <c r="S739" i="3"/>
  <c r="S747" i="3"/>
  <c r="S755" i="3"/>
  <c r="S763" i="3"/>
  <c r="S771" i="3"/>
  <c r="S779" i="3"/>
  <c r="S787" i="3"/>
  <c r="S795" i="3"/>
  <c r="S803" i="3"/>
  <c r="S811" i="3"/>
  <c r="S819" i="3"/>
  <c r="S827" i="3"/>
  <c r="S835" i="3"/>
  <c r="S843" i="3"/>
  <c r="S851" i="3"/>
  <c r="S859" i="3"/>
  <c r="S867" i="3"/>
  <c r="S875" i="3"/>
  <c r="S883" i="3"/>
  <c r="S891" i="3"/>
  <c r="S899" i="3"/>
  <c r="S907" i="3"/>
  <c r="S915" i="3"/>
  <c r="S923" i="3"/>
  <c r="S931" i="3"/>
  <c r="S939" i="3"/>
  <c r="S947" i="3"/>
  <c r="S955" i="3"/>
  <c r="S963" i="3"/>
  <c r="S971" i="3"/>
  <c r="U339" i="3"/>
  <c r="W342" i="3"/>
  <c r="S344" i="3"/>
  <c r="U347" i="3"/>
  <c r="W350" i="3"/>
  <c r="S352" i="3"/>
  <c r="U355" i="3"/>
  <c r="W358" i="3"/>
  <c r="S360" i="3"/>
  <c r="U363" i="3"/>
  <c r="W366" i="3"/>
  <c r="S368" i="3"/>
  <c r="U371" i="3"/>
  <c r="W373" i="3"/>
  <c r="W374" i="3"/>
  <c r="S376" i="3"/>
  <c r="U379" i="3"/>
  <c r="W381" i="3"/>
  <c r="S384" i="3"/>
  <c r="U387" i="3"/>
  <c r="W390" i="3"/>
  <c r="S392" i="3"/>
  <c r="U395" i="3"/>
  <c r="W398" i="3"/>
  <c r="S400" i="3"/>
  <c r="U403" i="3"/>
  <c r="S408" i="3"/>
  <c r="U411" i="3"/>
  <c r="W413" i="3"/>
  <c r="W414" i="3"/>
  <c r="S416" i="3"/>
  <c r="U419" i="3"/>
  <c r="S424" i="3"/>
  <c r="U427" i="3"/>
  <c r="W429" i="3"/>
  <c r="S432" i="3"/>
  <c r="U435" i="3"/>
  <c r="W438" i="3"/>
  <c r="S440" i="3"/>
  <c r="U443" i="3"/>
  <c r="W446" i="3"/>
  <c r="S448" i="3"/>
  <c r="U451" i="3"/>
  <c r="W454" i="3"/>
  <c r="S456" i="3"/>
  <c r="U459" i="3"/>
  <c r="W462" i="3"/>
  <c r="S464" i="3"/>
  <c r="U467" i="3"/>
  <c r="W469" i="3"/>
  <c r="W470" i="3"/>
  <c r="S472" i="3"/>
  <c r="U475" i="3"/>
  <c r="W478" i="3"/>
  <c r="S480" i="3"/>
  <c r="U483" i="3"/>
  <c r="W486" i="3"/>
  <c r="S488" i="3"/>
  <c r="U491" i="3"/>
  <c r="W493" i="3"/>
  <c r="S496" i="3"/>
  <c r="U499" i="3"/>
  <c r="W502" i="3"/>
  <c r="S504" i="3"/>
  <c r="U507" i="3"/>
  <c r="W510" i="3"/>
  <c r="S512" i="3"/>
  <c r="U515" i="3"/>
  <c r="W517" i="3"/>
  <c r="W518" i="3"/>
  <c r="S520" i="3"/>
  <c r="U523" i="3"/>
  <c r="W525" i="3"/>
  <c r="W526" i="3"/>
  <c r="S528" i="3"/>
  <c r="U531" i="3"/>
  <c r="W534" i="3"/>
  <c r="S536" i="3"/>
  <c r="U539" i="3"/>
  <c r="W542" i="3"/>
  <c r="S544" i="3"/>
  <c r="U547" i="3"/>
  <c r="W550" i="3"/>
  <c r="S552" i="3"/>
  <c r="U555" i="3"/>
  <c r="W558" i="3"/>
  <c r="S560" i="3"/>
  <c r="U563" i="3"/>
  <c r="W566" i="3"/>
  <c r="S568" i="3"/>
  <c r="U571" i="3"/>
  <c r="W574" i="3"/>
  <c r="S576" i="3"/>
  <c r="U579" i="3"/>
  <c r="S584" i="3"/>
  <c r="U587" i="3"/>
  <c r="W590" i="3"/>
  <c r="S592" i="3"/>
  <c r="U595" i="3"/>
  <c r="W598" i="3"/>
  <c r="S600" i="3"/>
  <c r="U603" i="3"/>
  <c r="W605" i="3"/>
  <c r="W606" i="3"/>
  <c r="S608" i="3"/>
  <c r="U611" i="3"/>
  <c r="W613" i="3"/>
  <c r="W614" i="3"/>
  <c r="S616" i="3"/>
  <c r="U619" i="3"/>
  <c r="W622" i="3"/>
  <c r="S624" i="3"/>
  <c r="U627" i="3"/>
  <c r="W630" i="3"/>
  <c r="S632" i="3"/>
  <c r="U635" i="3"/>
  <c r="W638" i="3"/>
  <c r="S640" i="3"/>
  <c r="U643" i="3"/>
  <c r="S648" i="3"/>
  <c r="U651" i="3"/>
  <c r="W654" i="3"/>
  <c r="S656" i="3"/>
  <c r="U659" i="3"/>
  <c r="S664" i="3"/>
  <c r="U667" i="3"/>
  <c r="W669" i="3"/>
  <c r="W670" i="3"/>
  <c r="S672" i="3"/>
  <c r="U675" i="3"/>
  <c r="W677" i="3"/>
  <c r="W678" i="3"/>
  <c r="S680" i="3"/>
  <c r="U683" i="3"/>
  <c r="S688" i="3"/>
  <c r="U691" i="3"/>
  <c r="W693" i="3"/>
  <c r="W694" i="3"/>
  <c r="S696" i="3"/>
  <c r="U699" i="3"/>
  <c r="W702" i="3"/>
  <c r="S704" i="3"/>
  <c r="U707" i="3"/>
  <c r="S712" i="3"/>
  <c r="U715" i="3"/>
  <c r="W718" i="3"/>
  <c r="S720" i="3"/>
  <c r="U723" i="3"/>
  <c r="W726" i="3"/>
  <c r="S728" i="3"/>
  <c r="U731" i="3"/>
  <c r="W733" i="3"/>
  <c r="W734" i="3"/>
  <c r="S736" i="3"/>
  <c r="U739" i="3"/>
  <c r="W741" i="3"/>
  <c r="S744" i="3"/>
  <c r="U747" i="3"/>
  <c r="S752" i="3"/>
  <c r="U755" i="3"/>
  <c r="W758" i="3"/>
  <c r="S760" i="3"/>
  <c r="U763" i="3"/>
  <c r="S768" i="3"/>
  <c r="U771" i="3"/>
  <c r="W774" i="3"/>
  <c r="S776" i="3"/>
  <c r="U779" i="3"/>
  <c r="S784" i="3"/>
  <c r="W986" i="3"/>
  <c r="W987" i="3"/>
  <c r="W995" i="3"/>
  <c r="W1003" i="3"/>
  <c r="W1011" i="3"/>
  <c r="U1016" i="3"/>
  <c r="W1019" i="3"/>
  <c r="U1024" i="3"/>
  <c r="W1027" i="3"/>
  <c r="U1032" i="3"/>
  <c r="W1035" i="3"/>
  <c r="U1040" i="3"/>
  <c r="W1043" i="3"/>
  <c r="U1048" i="3"/>
  <c r="W1050" i="3"/>
  <c r="W1051" i="3"/>
  <c r="U1056" i="3"/>
  <c r="W1058" i="3"/>
  <c r="W1059" i="3"/>
  <c r="U1064" i="3"/>
  <c r="W1066" i="3"/>
  <c r="W1067" i="3"/>
  <c r="U1072" i="3"/>
  <c r="W1075" i="3"/>
  <c r="U1080" i="3"/>
  <c r="W1083" i="3"/>
  <c r="U1088" i="3"/>
  <c r="W1091" i="3"/>
  <c r="U1096" i="3"/>
  <c r="W1099" i="3"/>
  <c r="U1104" i="3"/>
  <c r="W1107" i="3"/>
  <c r="U1112" i="3"/>
  <c r="U1120" i="3"/>
  <c r="W1123" i="3"/>
  <c r="U1128" i="3"/>
  <c r="W1131" i="3"/>
  <c r="U1136" i="3"/>
  <c r="W1139" i="3"/>
  <c r="U1144" i="3"/>
  <c r="U1152" i="3"/>
  <c r="W1155" i="3"/>
  <c r="U1160" i="3"/>
  <c r="U1168" i="3"/>
  <c r="W1171" i="3"/>
  <c r="U1176" i="3"/>
  <c r="W1179" i="3"/>
  <c r="U1184" i="3"/>
  <c r="U1192" i="3"/>
  <c r="W1195" i="3"/>
  <c r="U1200" i="3"/>
  <c r="W1203" i="3"/>
  <c r="W1080" i="3"/>
  <c r="S1082" i="3"/>
  <c r="W1088" i="3"/>
  <c r="S1090" i="3"/>
  <c r="S1098" i="3"/>
  <c r="W1104" i="3"/>
  <c r="S1106" i="3"/>
  <c r="W1112" i="3"/>
  <c r="S1114" i="3"/>
  <c r="W1120" i="3"/>
  <c r="S1122" i="3"/>
  <c r="W1128" i="3"/>
  <c r="S1130" i="3"/>
  <c r="W1136" i="3"/>
  <c r="S1138" i="3"/>
  <c r="S1146" i="3"/>
  <c r="W836" i="3"/>
  <c r="W837" i="3"/>
  <c r="S839" i="3"/>
  <c r="U842" i="3"/>
  <c r="W844" i="3"/>
  <c r="W845" i="3"/>
  <c r="S847" i="3"/>
  <c r="U850" i="3"/>
  <c r="W853" i="3"/>
  <c r="S855" i="3"/>
  <c r="U858" i="3"/>
  <c r="W861" i="3"/>
  <c r="S863" i="3"/>
  <c r="U866" i="3"/>
  <c r="S871" i="3"/>
  <c r="U874" i="3"/>
  <c r="S879" i="3"/>
  <c r="U882" i="3"/>
  <c r="W885" i="3"/>
  <c r="S887" i="3"/>
  <c r="U890" i="3"/>
  <c r="W893" i="3"/>
  <c r="S895" i="3"/>
  <c r="U898" i="3"/>
  <c r="W901" i="3"/>
  <c r="S903" i="3"/>
  <c r="U906" i="3"/>
  <c r="W909" i="3"/>
  <c r="S911" i="3"/>
  <c r="U914" i="3"/>
  <c r="W917" i="3"/>
  <c r="S919" i="3"/>
  <c r="U922" i="3"/>
  <c r="W925" i="3"/>
  <c r="S927" i="3"/>
  <c r="U930" i="3"/>
  <c r="W933" i="3"/>
  <c r="S935" i="3"/>
  <c r="U938" i="3"/>
  <c r="S943" i="3"/>
  <c r="U946" i="3"/>
  <c r="W949" i="3"/>
  <c r="S951" i="3"/>
  <c r="U954" i="3"/>
  <c r="W957" i="3"/>
  <c r="S959" i="3"/>
  <c r="U962" i="3"/>
  <c r="W965" i="3"/>
  <c r="S967" i="3"/>
  <c r="U970" i="3"/>
  <c r="W973" i="3"/>
  <c r="S975" i="3"/>
  <c r="U978" i="3"/>
  <c r="W981" i="3"/>
  <c r="S983" i="3"/>
  <c r="U986" i="3"/>
  <c r="W989" i="3"/>
  <c r="S991" i="3"/>
  <c r="U994" i="3"/>
  <c r="W997" i="3"/>
  <c r="S999" i="3"/>
  <c r="U1002" i="3"/>
  <c r="W1005" i="3"/>
  <c r="S1007" i="3"/>
  <c r="U1010" i="3"/>
  <c r="S1015" i="3"/>
  <c r="U1018" i="3"/>
  <c r="S1023" i="3"/>
  <c r="U1026" i="3"/>
  <c r="W1029" i="3"/>
  <c r="S1031" i="3"/>
  <c r="U1034" i="3"/>
  <c r="W1037" i="3"/>
  <c r="S1039" i="3"/>
  <c r="U1042" i="3"/>
  <c r="W1045" i="3"/>
  <c r="S1047" i="3"/>
  <c r="U1050" i="3"/>
  <c r="S1055" i="3"/>
  <c r="U1058" i="3"/>
  <c r="W1061" i="3"/>
  <c r="S1063" i="3"/>
  <c r="U1066" i="3"/>
  <c r="S1071" i="3"/>
  <c r="U1074" i="3"/>
  <c r="U839" i="3"/>
  <c r="U847" i="3"/>
  <c r="W850" i="3"/>
  <c r="S852" i="3"/>
  <c r="U855" i="3"/>
  <c r="S860" i="3"/>
  <c r="U863" i="3"/>
  <c r="W866" i="3"/>
  <c r="S868" i="3"/>
  <c r="U871" i="3"/>
  <c r="W874" i="3"/>
  <c r="S876" i="3"/>
  <c r="U879" i="3"/>
  <c r="W882" i="3"/>
  <c r="S884" i="3"/>
  <c r="U887" i="3"/>
  <c r="S892" i="3"/>
  <c r="U895" i="3"/>
  <c r="W897" i="3"/>
  <c r="S900" i="3"/>
  <c r="U903" i="3"/>
  <c r="W906" i="3"/>
  <c r="S908" i="3"/>
  <c r="U911" i="3"/>
  <c r="W914" i="3"/>
  <c r="S916" i="3"/>
  <c r="U919" i="3"/>
  <c r="W922" i="3"/>
  <c r="S924" i="3"/>
  <c r="U927" i="3"/>
  <c r="W930" i="3"/>
  <c r="S932" i="3"/>
  <c r="U935" i="3"/>
  <c r="W938" i="3"/>
  <c r="S940" i="3"/>
  <c r="U943" i="3"/>
  <c r="W946" i="3"/>
  <c r="S948" i="3"/>
  <c r="U951" i="3"/>
  <c r="W953" i="3"/>
  <c r="S956" i="3"/>
  <c r="U959" i="3"/>
  <c r="W961" i="3"/>
  <c r="W962" i="3"/>
  <c r="S964" i="3"/>
  <c r="U967" i="3"/>
  <c r="S972" i="3"/>
  <c r="U975" i="3"/>
  <c r="W978" i="3"/>
  <c r="S980" i="3"/>
  <c r="U983" i="3"/>
  <c r="S988" i="3"/>
  <c r="U991" i="3"/>
  <c r="W993" i="3"/>
  <c r="W994" i="3"/>
  <c r="S996" i="3"/>
  <c r="U999" i="3"/>
  <c r="W1001" i="3"/>
  <c r="W1002" i="3"/>
  <c r="S1004" i="3"/>
  <c r="U1007" i="3"/>
  <c r="W1009" i="3"/>
  <c r="W910" i="3"/>
  <c r="W911" i="3"/>
  <c r="W918" i="3"/>
  <c r="W919" i="3"/>
  <c r="W935" i="3"/>
  <c r="W943" i="3"/>
  <c r="W950" i="3"/>
  <c r="W951" i="3"/>
  <c r="W975" i="3"/>
  <c r="W983" i="3"/>
  <c r="W990" i="3"/>
  <c r="W991" i="3"/>
  <c r="W1007" i="3"/>
  <c r="W1014" i="3"/>
  <c r="W1015" i="3"/>
  <c r="W1023" i="3"/>
  <c r="W1031" i="3"/>
  <c r="W1039" i="3"/>
  <c r="W1071" i="3"/>
  <c r="W1079" i="3"/>
  <c r="W1087" i="3"/>
  <c r="W1111" i="3"/>
  <c r="W1119" i="3"/>
  <c r="W1127" i="3"/>
  <c r="W1135" i="3"/>
  <c r="S979" i="3"/>
  <c r="S987" i="3"/>
  <c r="S995" i="3"/>
  <c r="S1003" i="3"/>
  <c r="S1011" i="3"/>
  <c r="S1019" i="3"/>
  <c r="S1027" i="3"/>
  <c r="S1035" i="3"/>
  <c r="S1043" i="3"/>
  <c r="S1051" i="3"/>
  <c r="S1059" i="3"/>
  <c r="S1067" i="3"/>
  <c r="S1075" i="3"/>
  <c r="S1083" i="3"/>
  <c r="S1091" i="3"/>
  <c r="S1099" i="3"/>
  <c r="S1107" i="3"/>
  <c r="S1115" i="3"/>
  <c r="S1123" i="3"/>
  <c r="S1131" i="3"/>
  <c r="S1139" i="3"/>
  <c r="S1147" i="3"/>
  <c r="S1155" i="3"/>
  <c r="S1163" i="3"/>
  <c r="S1171" i="3"/>
  <c r="S1179" i="3"/>
  <c r="S1187" i="3"/>
  <c r="S1195" i="3"/>
  <c r="S1203" i="3"/>
  <c r="U787" i="3"/>
  <c r="S792" i="3"/>
  <c r="U795" i="3"/>
  <c r="W798" i="3"/>
  <c r="S800" i="3"/>
  <c r="U803" i="3"/>
  <c r="W805" i="3"/>
  <c r="S808" i="3"/>
  <c r="U811" i="3"/>
  <c r="W814" i="3"/>
  <c r="S816" i="3"/>
  <c r="U819" i="3"/>
  <c r="W822" i="3"/>
  <c r="S824" i="3"/>
  <c r="U827" i="3"/>
  <c r="W830" i="3"/>
  <c r="S832" i="3"/>
  <c r="U835" i="3"/>
  <c r="W838" i="3"/>
  <c r="S840" i="3"/>
  <c r="U843" i="3"/>
  <c r="S848" i="3"/>
  <c r="U851" i="3"/>
  <c r="W854" i="3"/>
  <c r="S856" i="3"/>
  <c r="U859" i="3"/>
  <c r="W862" i="3"/>
  <c r="S864" i="3"/>
  <c r="U867" i="3"/>
  <c r="W869" i="3"/>
  <c r="S872" i="3"/>
  <c r="U875" i="3"/>
  <c r="W877" i="3"/>
  <c r="S880" i="3"/>
  <c r="U883" i="3"/>
  <c r="W886" i="3"/>
  <c r="S888" i="3"/>
  <c r="U891" i="3"/>
  <c r="W894" i="3"/>
  <c r="S896" i="3"/>
  <c r="U899" i="3"/>
  <c r="W902" i="3"/>
  <c r="S904" i="3"/>
  <c r="U907" i="3"/>
  <c r="S912" i="3"/>
  <c r="U915" i="3"/>
  <c r="S920" i="3"/>
  <c r="U923" i="3"/>
  <c r="W926" i="3"/>
  <c r="S928" i="3"/>
  <c r="U931" i="3"/>
  <c r="W934" i="3"/>
  <c r="S936" i="3"/>
  <c r="U939" i="3"/>
  <c r="W941" i="3"/>
  <c r="W942" i="3"/>
  <c r="S944" i="3"/>
  <c r="U947" i="3"/>
  <c r="S952" i="3"/>
  <c r="U955" i="3"/>
  <c r="W958" i="3"/>
  <c r="S960" i="3"/>
  <c r="U963" i="3"/>
  <c r="W966" i="3"/>
  <c r="S968" i="3"/>
  <c r="U971" i="3"/>
  <c r="W974" i="3"/>
  <c r="S976" i="3"/>
  <c r="U979" i="3"/>
  <c r="W982" i="3"/>
  <c r="S984" i="3"/>
  <c r="U987" i="3"/>
  <c r="S992" i="3"/>
  <c r="W1211" i="3"/>
  <c r="W1219" i="3"/>
  <c r="W1227" i="3"/>
  <c r="W1235" i="3"/>
  <c r="W1152" i="3"/>
  <c r="S1154" i="3"/>
  <c r="W1160" i="3"/>
  <c r="S1162" i="3"/>
  <c r="S1170" i="3"/>
  <c r="S1178" i="3"/>
  <c r="W1184" i="3"/>
  <c r="S1186" i="3"/>
  <c r="W1192" i="3"/>
  <c r="S1194" i="3"/>
  <c r="W1200" i="3"/>
  <c r="S1202" i="3"/>
  <c r="S1210" i="3"/>
  <c r="W1216" i="3"/>
  <c r="S1218" i="3"/>
  <c r="W1224" i="3"/>
  <c r="S1226" i="3"/>
  <c r="W1232" i="3"/>
  <c r="S1234" i="3"/>
  <c r="S1242" i="3"/>
  <c r="W1248" i="3"/>
  <c r="S1250" i="3"/>
  <c r="W1256" i="3"/>
  <c r="S1258" i="3"/>
  <c r="S1266" i="3"/>
  <c r="W1272" i="3"/>
  <c r="S1274" i="3"/>
  <c r="S1282" i="3"/>
  <c r="W1288" i="3"/>
  <c r="S1290" i="3"/>
  <c r="W1296" i="3"/>
  <c r="S1298" i="3"/>
  <c r="W1077" i="3"/>
  <c r="S1079" i="3"/>
  <c r="U1082" i="3"/>
  <c r="W1085" i="3"/>
  <c r="S1087" i="3"/>
  <c r="U1090" i="3"/>
  <c r="W1093" i="3"/>
  <c r="S1095" i="3"/>
  <c r="U1098" i="3"/>
  <c r="S1103" i="3"/>
  <c r="U1106" i="3"/>
  <c r="S1111" i="3"/>
  <c r="U1114" i="3"/>
  <c r="S1119" i="3"/>
  <c r="U1122" i="3"/>
  <c r="S1127" i="3"/>
  <c r="U1130" i="3"/>
  <c r="W1133" i="3"/>
  <c r="S1135" i="3"/>
  <c r="U1138" i="3"/>
  <c r="W1141" i="3"/>
  <c r="S1143" i="3"/>
  <c r="U1146" i="3"/>
  <c r="S1151" i="3"/>
  <c r="U1154" i="3"/>
  <c r="W1157" i="3"/>
  <c r="S1159" i="3"/>
  <c r="U1162" i="3"/>
  <c r="W1165" i="3"/>
  <c r="S1167" i="3"/>
  <c r="U1170" i="3"/>
  <c r="S1175" i="3"/>
  <c r="U1178" i="3"/>
  <c r="S1183" i="3"/>
  <c r="U1186" i="3"/>
  <c r="S1191" i="3"/>
  <c r="U1194" i="3"/>
  <c r="W1197" i="3"/>
  <c r="S1199" i="3"/>
  <c r="U1202" i="3"/>
  <c r="W1205" i="3"/>
  <c r="S1207" i="3"/>
  <c r="U1210" i="3"/>
  <c r="W1213" i="3"/>
  <c r="S1215" i="3"/>
  <c r="U1218" i="3"/>
  <c r="W1221" i="3"/>
  <c r="S1223" i="3"/>
  <c r="U1226" i="3"/>
  <c r="S1231" i="3"/>
  <c r="U1234" i="3"/>
  <c r="S1239" i="3"/>
  <c r="U1242" i="3"/>
  <c r="W1010" i="3"/>
  <c r="S1012" i="3"/>
  <c r="U1015" i="3"/>
  <c r="W1018" i="3"/>
  <c r="S1020" i="3"/>
  <c r="U1023" i="3"/>
  <c r="W1026" i="3"/>
  <c r="S1028" i="3"/>
  <c r="U1031" i="3"/>
  <c r="W1034" i="3"/>
  <c r="S1036" i="3"/>
  <c r="U1039" i="3"/>
  <c r="W1042" i="3"/>
  <c r="S1044" i="3"/>
  <c r="U1047" i="3"/>
  <c r="S1052" i="3"/>
  <c r="U1055" i="3"/>
  <c r="S1060" i="3"/>
  <c r="U1063" i="3"/>
  <c r="S1068" i="3"/>
  <c r="U1071" i="3"/>
  <c r="W1074" i="3"/>
  <c r="S1076" i="3"/>
  <c r="U1079" i="3"/>
  <c r="W1081" i="3"/>
  <c r="S1084" i="3"/>
  <c r="U1087" i="3"/>
  <c r="W1089" i="3"/>
  <c r="W1090" i="3"/>
  <c r="S1092" i="3"/>
  <c r="U1095" i="3"/>
  <c r="W1098" i="3"/>
  <c r="S1100" i="3"/>
  <c r="U1103" i="3"/>
  <c r="W1105" i="3"/>
  <c r="S1108" i="3"/>
  <c r="U1111" i="3"/>
  <c r="W1114" i="3"/>
  <c r="S1116" i="3"/>
  <c r="U1119" i="3"/>
  <c r="W1122" i="3"/>
  <c r="S1124" i="3"/>
  <c r="U1127" i="3"/>
  <c r="W1130" i="3"/>
  <c r="S1132" i="3"/>
  <c r="U1135" i="3"/>
  <c r="W1137" i="3"/>
  <c r="W1138" i="3"/>
  <c r="S1140" i="3"/>
  <c r="U1143" i="3"/>
  <c r="S1148" i="3"/>
  <c r="U1151" i="3"/>
  <c r="W1154" i="3"/>
  <c r="S1156" i="3"/>
  <c r="U1159" i="3"/>
  <c r="W1161" i="3"/>
  <c r="W1162" i="3"/>
  <c r="S1164" i="3"/>
  <c r="U1167" i="3"/>
  <c r="W1169" i="3"/>
  <c r="W1170" i="3"/>
  <c r="S1172" i="3"/>
  <c r="U1175" i="3"/>
  <c r="W1178" i="3"/>
  <c r="S1180" i="3"/>
  <c r="U1183" i="3"/>
  <c r="W1186" i="3"/>
  <c r="S1188" i="3"/>
  <c r="U1191" i="3"/>
  <c r="W1194" i="3"/>
  <c r="S1196" i="3"/>
  <c r="U1199" i="3"/>
  <c r="W1202" i="3"/>
  <c r="S1204" i="3"/>
  <c r="U1207" i="3"/>
  <c r="W1210" i="3"/>
  <c r="S1212" i="3"/>
  <c r="U1215" i="3"/>
  <c r="W1218" i="3"/>
  <c r="S1220" i="3"/>
  <c r="U1223" i="3"/>
  <c r="W1226" i="3"/>
  <c r="S1228" i="3"/>
  <c r="U1231" i="3"/>
  <c r="W1234" i="3"/>
  <c r="W1143" i="3"/>
  <c r="W1150" i="3"/>
  <c r="W1151" i="3"/>
  <c r="W1159" i="3"/>
  <c r="W1167" i="3"/>
  <c r="W1175" i="3"/>
  <c r="W1183" i="3"/>
  <c r="W1191" i="3"/>
  <c r="W1199" i="3"/>
  <c r="W1207" i="3"/>
  <c r="W1215" i="3"/>
  <c r="W1223" i="3"/>
  <c r="W1231" i="3"/>
  <c r="W1239" i="3"/>
  <c r="W1247" i="3"/>
  <c r="W1255" i="3"/>
  <c r="W1262" i="3"/>
  <c r="W1270" i="3"/>
  <c r="W1271" i="3"/>
  <c r="W1279" i="3"/>
  <c r="W1287" i="3"/>
  <c r="W1295" i="3"/>
  <c r="S1211" i="3"/>
  <c r="S1219" i="3"/>
  <c r="S1227" i="3"/>
  <c r="S1235" i="3"/>
  <c r="S1243" i="3"/>
  <c r="S1251" i="3"/>
  <c r="S1259" i="3"/>
  <c r="S1267" i="3"/>
  <c r="S1275" i="3"/>
  <c r="S1283" i="3"/>
  <c r="S1291" i="3"/>
  <c r="S1299" i="3"/>
  <c r="S1307" i="3"/>
  <c r="S1315" i="3"/>
  <c r="S1323" i="3"/>
  <c r="S1331" i="3"/>
  <c r="S1339" i="3"/>
  <c r="U995" i="3"/>
  <c r="W998" i="3"/>
  <c r="S1000" i="3"/>
  <c r="U1003" i="3"/>
  <c r="W1006" i="3"/>
  <c r="S1008" i="3"/>
  <c r="U1011" i="3"/>
  <c r="W1013" i="3"/>
  <c r="S1016" i="3"/>
  <c r="U1019" i="3"/>
  <c r="W1021" i="3"/>
  <c r="W1022" i="3"/>
  <c r="S1024" i="3"/>
  <c r="U1027" i="3"/>
  <c r="W1030" i="3"/>
  <c r="S1032" i="3"/>
  <c r="U1035" i="3"/>
  <c r="W1038" i="3"/>
  <c r="S1040" i="3"/>
  <c r="U1043" i="3"/>
  <c r="W1046" i="3"/>
  <c r="S1048" i="3"/>
  <c r="U1051" i="3"/>
  <c r="W1053" i="3"/>
  <c r="W1054" i="3"/>
  <c r="S1056" i="3"/>
  <c r="U1059" i="3"/>
  <c r="W1062" i="3"/>
  <c r="S1064" i="3"/>
  <c r="U1067" i="3"/>
  <c r="W1069" i="3"/>
  <c r="W1070" i="3"/>
  <c r="S1072" i="3"/>
  <c r="U1075" i="3"/>
  <c r="W1078" i="3"/>
  <c r="S1080" i="3"/>
  <c r="U1083" i="3"/>
  <c r="W1086" i="3"/>
  <c r="S1088" i="3"/>
  <c r="U1091" i="3"/>
  <c r="W1094" i="3"/>
  <c r="S1096" i="3"/>
  <c r="U1099" i="3"/>
  <c r="W1101" i="3"/>
  <c r="W1102" i="3"/>
  <c r="S1104" i="3"/>
  <c r="U1107" i="3"/>
  <c r="W1109" i="3"/>
  <c r="W1110" i="3"/>
  <c r="S1112" i="3"/>
  <c r="U1115" i="3"/>
  <c r="W1117" i="3"/>
  <c r="W1118" i="3"/>
  <c r="S1120" i="3"/>
  <c r="U1123" i="3"/>
  <c r="W1125" i="3"/>
  <c r="W1126" i="3"/>
  <c r="S1128" i="3"/>
  <c r="U1131" i="3"/>
  <c r="W1134" i="3"/>
  <c r="S1136" i="3"/>
  <c r="U1139" i="3"/>
  <c r="W1142" i="3"/>
  <c r="S1144" i="3"/>
  <c r="U1147" i="3"/>
  <c r="S1306" i="3"/>
  <c r="W1312" i="3"/>
  <c r="S1314" i="3"/>
  <c r="W1320" i="3"/>
  <c r="S1322" i="3"/>
  <c r="W1328" i="3"/>
  <c r="S1330" i="3"/>
  <c r="W1336" i="3"/>
  <c r="S1338" i="3"/>
  <c r="W1344" i="3"/>
  <c r="S1346" i="3"/>
  <c r="S1354" i="3"/>
  <c r="S1362" i="3"/>
  <c r="S1370" i="3"/>
  <c r="W1375" i="3"/>
  <c r="S1378" i="3"/>
  <c r="S1386" i="3"/>
  <c r="W1391" i="3"/>
  <c r="S1394" i="3"/>
  <c r="S1402" i="3"/>
  <c r="S1410" i="3"/>
  <c r="S1418" i="3"/>
  <c r="S1426" i="3"/>
  <c r="S1434" i="3"/>
  <c r="S1442" i="3"/>
  <c r="W1245" i="3"/>
  <c r="S1247" i="3"/>
  <c r="U1250" i="3"/>
  <c r="W1253" i="3"/>
  <c r="S1255" i="3"/>
  <c r="U1258" i="3"/>
  <c r="W1261" i="3"/>
  <c r="S1263" i="3"/>
  <c r="U1266" i="3"/>
  <c r="S1271" i="3"/>
  <c r="U1274" i="3"/>
  <c r="W1277" i="3"/>
  <c r="S1279" i="3"/>
  <c r="U1282" i="3"/>
  <c r="W1285" i="3"/>
  <c r="S1287" i="3"/>
  <c r="U1290" i="3"/>
  <c r="W1293" i="3"/>
  <c r="S1295" i="3"/>
  <c r="U1298" i="3"/>
  <c r="W1301" i="3"/>
  <c r="S1303" i="3"/>
  <c r="U1306" i="3"/>
  <c r="U1314" i="3"/>
  <c r="W1317" i="3"/>
  <c r="U1322" i="3"/>
  <c r="W1325" i="3"/>
  <c r="U1330" i="3"/>
  <c r="W1333" i="3"/>
  <c r="U1338" i="3"/>
  <c r="W1341" i="3"/>
  <c r="U1346" i="3"/>
  <c r="W1349" i="3"/>
  <c r="U1354" i="3"/>
  <c r="W1357" i="3"/>
  <c r="U1362" i="3"/>
  <c r="W1365" i="3"/>
  <c r="U1370" i="3"/>
  <c r="W1373" i="3"/>
  <c r="U1378" i="3"/>
  <c r="W1381" i="3"/>
  <c r="U1386" i="3"/>
  <c r="W1389" i="3"/>
  <c r="U1394" i="3"/>
  <c r="U1402" i="3"/>
  <c r="W1405" i="3"/>
  <c r="U1410" i="3"/>
  <c r="W1413" i="3"/>
  <c r="U1418" i="3"/>
  <c r="S1236" i="3"/>
  <c r="U1239" i="3"/>
  <c r="S1244" i="3"/>
  <c r="U1247" i="3"/>
  <c r="S1252" i="3"/>
  <c r="U1255" i="3"/>
  <c r="W1257" i="3"/>
  <c r="W1258" i="3"/>
  <c r="S1260" i="3"/>
  <c r="U1263" i="3"/>
  <c r="W1265" i="3"/>
  <c r="S1268" i="3"/>
  <c r="U1271" i="3"/>
  <c r="S1276" i="3"/>
  <c r="U1279" i="3"/>
  <c r="W1281" i="3"/>
  <c r="W1282" i="3"/>
  <c r="S1284" i="3"/>
  <c r="U1287" i="3"/>
  <c r="S1292" i="3"/>
  <c r="U1295" i="3"/>
  <c r="W1298" i="3"/>
  <c r="S1300" i="3"/>
  <c r="U1303" i="3"/>
  <c r="W1306" i="3"/>
  <c r="S1308" i="3"/>
  <c r="W1314" i="3"/>
  <c r="S1316" i="3"/>
  <c r="W1321" i="3"/>
  <c r="W1322" i="3"/>
  <c r="S1324" i="3"/>
  <c r="W1330" i="3"/>
  <c r="S1332" i="3"/>
  <c r="W1337" i="3"/>
  <c r="W1338" i="3"/>
  <c r="S1340" i="3"/>
  <c r="S1348" i="3"/>
  <c r="W1353" i="3"/>
  <c r="W1354" i="3"/>
  <c r="S1356" i="3"/>
  <c r="W1362" i="3"/>
  <c r="S1364" i="3"/>
  <c r="W1369" i="3"/>
  <c r="S1372" i="3"/>
  <c r="W1378" i="3"/>
  <c r="S1380" i="3"/>
  <c r="W1386" i="3"/>
  <c r="S1388" i="3"/>
  <c r="W1394" i="3"/>
  <c r="S1396" i="3"/>
  <c r="S1404" i="3"/>
  <c r="W1410" i="3"/>
  <c r="S1412" i="3"/>
  <c r="W1418" i="3"/>
  <c r="S1420" i="3"/>
  <c r="S1428" i="3"/>
  <c r="S1436" i="3"/>
  <c r="S1444" i="3"/>
  <c r="S1452" i="3"/>
  <c r="S1460" i="3"/>
  <c r="S1468" i="3"/>
  <c r="S1476" i="3"/>
  <c r="W1303" i="3"/>
  <c r="W1318" i="3"/>
  <c r="W1326" i="3"/>
  <c r="W1334" i="3"/>
  <c r="W1358" i="3"/>
  <c r="S1382" i="3"/>
  <c r="W1388" i="3"/>
  <c r="S1390" i="3"/>
  <c r="S1398" i="3"/>
  <c r="W1404" i="3"/>
  <c r="S1406" i="3"/>
  <c r="S1414" i="3"/>
  <c r="S1422" i="3"/>
  <c r="S1430" i="3"/>
  <c r="S1438" i="3"/>
  <c r="S1446" i="3"/>
  <c r="S1454" i="3"/>
  <c r="S1462" i="3"/>
  <c r="S1470" i="3"/>
  <c r="S1478" i="3"/>
  <c r="S1486" i="3"/>
  <c r="S1494" i="3"/>
  <c r="S1347" i="3"/>
  <c r="U1350" i="3"/>
  <c r="S1355" i="3"/>
  <c r="U1358" i="3"/>
  <c r="W1361" i="3"/>
  <c r="S1363" i="3"/>
  <c r="U1366" i="3"/>
  <c r="S1371" i="3"/>
  <c r="U1374" i="3"/>
  <c r="W1377" i="3"/>
  <c r="S1379" i="3"/>
  <c r="U1382" i="3"/>
  <c r="W1385" i="3"/>
  <c r="S1387" i="3"/>
  <c r="S1403" i="3"/>
  <c r="W1149" i="3"/>
  <c r="S1152" i="3"/>
  <c r="U1155" i="3"/>
  <c r="W1158" i="3"/>
  <c r="S1160" i="3"/>
  <c r="U1163" i="3"/>
  <c r="W1166" i="3"/>
  <c r="S1168" i="3"/>
  <c r="U1171" i="3"/>
  <c r="W1173" i="3"/>
  <c r="W1174" i="3"/>
  <c r="S1176" i="3"/>
  <c r="U1179" i="3"/>
  <c r="W1181" i="3"/>
  <c r="W1182" i="3"/>
  <c r="S1184" i="3"/>
  <c r="U1187" i="3"/>
  <c r="W1189" i="3"/>
  <c r="W1190" i="3"/>
  <c r="S1192" i="3"/>
  <c r="U1195" i="3"/>
  <c r="W1198" i="3"/>
  <c r="S1200" i="3"/>
  <c r="U1203" i="3"/>
  <c r="W1206" i="3"/>
  <c r="S1208" i="3"/>
  <c r="U1211" i="3"/>
  <c r="W1214" i="3"/>
  <c r="S1216" i="3"/>
  <c r="U1219" i="3"/>
  <c r="W1222" i="3"/>
  <c r="S1224" i="3"/>
  <c r="U1227" i="3"/>
  <c r="W1229" i="3"/>
  <c r="W1230" i="3"/>
  <c r="S1232" i="3"/>
  <c r="U1235" i="3"/>
  <c r="W1237" i="3"/>
  <c r="W1238" i="3"/>
  <c r="S1240" i="3"/>
  <c r="U1243" i="3"/>
  <c r="W1246" i="3"/>
  <c r="S1248" i="3"/>
  <c r="U1251" i="3"/>
  <c r="W1254" i="3"/>
  <c r="S1256" i="3"/>
  <c r="U1259" i="3"/>
  <c r="S1264" i="3"/>
  <c r="U1267" i="3"/>
  <c r="W1269" i="3"/>
  <c r="S1272" i="3"/>
  <c r="U1275" i="3"/>
  <c r="W1278" i="3"/>
  <c r="S1280" i="3"/>
  <c r="U1283" i="3"/>
  <c r="W1286" i="3"/>
  <c r="S1288" i="3"/>
  <c r="U1291" i="3"/>
  <c r="W1294" i="3"/>
  <c r="S1296" i="3"/>
  <c r="U1299" i="3"/>
  <c r="W1302" i="3"/>
  <c r="S1304" i="3"/>
  <c r="U1307" i="3"/>
  <c r="W1309" i="3"/>
  <c r="W1310" i="3"/>
  <c r="S1312" i="3"/>
  <c r="U1315" i="3"/>
  <c r="S1320" i="3"/>
  <c r="U1323" i="3"/>
  <c r="S1328" i="3"/>
  <c r="U1331" i="3"/>
  <c r="S1336" i="3"/>
  <c r="U1339" i="3"/>
  <c r="W1342" i="3"/>
  <c r="S1344" i="3"/>
  <c r="U1347" i="3"/>
  <c r="W1350" i="3"/>
  <c r="S1352" i="3"/>
  <c r="U1355" i="3"/>
  <c r="S1360" i="3"/>
  <c r="U1363" i="3"/>
  <c r="S1368" i="3"/>
  <c r="S1376" i="3"/>
  <c r="S1384" i="3"/>
  <c r="W1407" i="3"/>
  <c r="W1408" i="3"/>
  <c r="W1415" i="3"/>
  <c r="W1416" i="3"/>
  <c r="W1440" i="3"/>
  <c r="W1455" i="3"/>
  <c r="W1456" i="3"/>
  <c r="W1464" i="3"/>
  <c r="W1472" i="3"/>
  <c r="U1493" i="3"/>
  <c r="W1496" i="3"/>
  <c r="U1501" i="3"/>
  <c r="U1482" i="3"/>
  <c r="W1485" i="3"/>
  <c r="U1490" i="3"/>
  <c r="W1493" i="3"/>
  <c r="U1498" i="3"/>
  <c r="W1501" i="3"/>
  <c r="W1426" i="3"/>
  <c r="W1441" i="3"/>
  <c r="W1442" i="3"/>
  <c r="W1450" i="3"/>
  <c r="W1466" i="3"/>
  <c r="W1474" i="3"/>
  <c r="W1490" i="3"/>
  <c r="W1498" i="3"/>
  <c r="U1409" i="3"/>
  <c r="W1412" i="3"/>
  <c r="U1417" i="3"/>
  <c r="W1419" i="3"/>
  <c r="W1420" i="3"/>
  <c r="U1425" i="3"/>
  <c r="W1428" i="3"/>
  <c r="U1433" i="3"/>
  <c r="U1441" i="3"/>
  <c r="W1444" i="3"/>
  <c r="U1449" i="3"/>
  <c r="W1451" i="3"/>
  <c r="W1452" i="3"/>
  <c r="U1457" i="3"/>
  <c r="W1460" i="3"/>
  <c r="U1465" i="3"/>
  <c r="W1468" i="3"/>
  <c r="U1473" i="3"/>
  <c r="W1476" i="3"/>
  <c r="U1481" i="3"/>
  <c r="W1484" i="3"/>
  <c r="U1390" i="3"/>
  <c r="W1393" i="3"/>
  <c r="S1395" i="3"/>
  <c r="U1398" i="3"/>
  <c r="W1401" i="3"/>
  <c r="U1406" i="3"/>
  <c r="W1409" i="3"/>
  <c r="U1414" i="3"/>
  <c r="W1417" i="3"/>
  <c r="U1422" i="3"/>
  <c r="W1425" i="3"/>
  <c r="U1430" i="3"/>
  <c r="W1433" i="3"/>
  <c r="U1438" i="3"/>
  <c r="U1446" i="3"/>
  <c r="W1449" i="3"/>
  <c r="U1454" i="3"/>
  <c r="W1457" i="3"/>
  <c r="U1462" i="3"/>
  <c r="W1465" i="3"/>
  <c r="U1470" i="3"/>
  <c r="W1473" i="3"/>
  <c r="U1478" i="3"/>
  <c r="W1481" i="3"/>
  <c r="U1486" i="3"/>
  <c r="W1489" i="3"/>
  <c r="U1494" i="3"/>
  <c r="W1497" i="3"/>
  <c r="W1366" i="3"/>
  <c r="U1371" i="3"/>
  <c r="W1374" i="3"/>
  <c r="U1379" i="3"/>
  <c r="W1382" i="3"/>
  <c r="U1387" i="3"/>
  <c r="W1390" i="3"/>
  <c r="U1395" i="3"/>
  <c r="W1397" i="3"/>
  <c r="W1398" i="3"/>
  <c r="U1403" i="3"/>
  <c r="W1406" i="3"/>
  <c r="U1411" i="3"/>
  <c r="W1414" i="3"/>
  <c r="U1419" i="3"/>
  <c r="W1422" i="3"/>
  <c r="U1427" i="3"/>
  <c r="W1430" i="3"/>
  <c r="U1435" i="3"/>
  <c r="W1437" i="3"/>
  <c r="W1438" i="3"/>
  <c r="U1443" i="3"/>
  <c r="U1451" i="3"/>
  <c r="W1453" i="3"/>
  <c r="U1459" i="3"/>
  <c r="W1462" i="3"/>
  <c r="U1467" i="3"/>
  <c r="U1475" i="3"/>
  <c r="W1478" i="3"/>
  <c r="U1483" i="3"/>
  <c r="W1486" i="3"/>
  <c r="U1491" i="3"/>
  <c r="W1494" i="3"/>
  <c r="U1499" i="3"/>
  <c r="Z55" i="5" l="1"/>
  <c r="AA55" i="5" s="1" a="1"/>
  <c r="AA55" i="5" s="1"/>
  <c r="Z53" i="5"/>
  <c r="AA53" i="5" s="1" a="1"/>
  <c r="AA53" i="5" s="1"/>
  <c r="Z56" i="5"/>
  <c r="AA56" i="5" s="1" a="1"/>
  <c r="AA56" i="5" s="1"/>
  <c r="Z54" i="5"/>
  <c r="AA54" i="5" s="1" a="1"/>
  <c r="AA54" i="5" s="1"/>
  <c r="Z57" i="5"/>
  <c r="AA57" i="5" s="1" a="1"/>
  <c r="AA57" i="5" s="1"/>
  <c r="AC56" i="5" l="1"/>
  <c r="AD56" i="5"/>
  <c r="AB56" i="5"/>
  <c r="AD55" i="5"/>
  <c r="AB55" i="5"/>
  <c r="AC55" i="5"/>
  <c r="AC57" i="5"/>
  <c r="AD57" i="5"/>
  <c r="AB57" i="5"/>
  <c r="AD54" i="5"/>
  <c r="AB54" i="5"/>
  <c r="AC54" i="5"/>
  <c r="AD53" i="5"/>
  <c r="AB53" i="5"/>
  <c r="AC5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<sst xmlns="http://schemas.openxmlformats.org/spreadsheetml/2006/main" count="9935" uniqueCount="354">
  <si>
    <t>sales_rep_id</t>
  </si>
  <si>
    <t>sales_rep_name</t>
  </si>
  <si>
    <t>region</t>
  </si>
  <si>
    <t>R01</t>
  </si>
  <si>
    <t>Rep 1</t>
  </si>
  <si>
    <t>Port Harcourt</t>
  </si>
  <si>
    <t>R02</t>
  </si>
  <si>
    <t>Rep 2</t>
  </si>
  <si>
    <t>R03</t>
  </si>
  <si>
    <t>Rep 3</t>
  </si>
  <si>
    <t>R04</t>
  </si>
  <si>
    <t>Rep 4</t>
  </si>
  <si>
    <t>Lagos</t>
  </si>
  <si>
    <t>R05</t>
  </si>
  <si>
    <t>Rep 5</t>
  </si>
  <si>
    <t>R06</t>
  </si>
  <si>
    <t>Rep 6</t>
  </si>
  <si>
    <t>Kano</t>
  </si>
  <si>
    <t>R07</t>
  </si>
  <si>
    <t>Rep 7</t>
  </si>
  <si>
    <t>R08</t>
  </si>
  <si>
    <t>Rep 8</t>
  </si>
  <si>
    <t>R09</t>
  </si>
  <si>
    <t>Rep 9</t>
  </si>
  <si>
    <t>Abuja</t>
  </si>
  <si>
    <t>R10</t>
  </si>
  <si>
    <t>Rep 10</t>
  </si>
  <si>
    <t>Ibadan</t>
  </si>
  <si>
    <t>R11</t>
  </si>
  <si>
    <t>Rep 11</t>
  </si>
  <si>
    <t>R12</t>
  </si>
  <si>
    <t>Rep 12</t>
  </si>
  <si>
    <t>R13</t>
  </si>
  <si>
    <t>Rep 13</t>
  </si>
  <si>
    <t>R14</t>
  </si>
  <si>
    <t>Rep 14</t>
  </si>
  <si>
    <t>R15</t>
  </si>
  <si>
    <t>Rep 15</t>
  </si>
  <si>
    <t>R16</t>
  </si>
  <si>
    <t>Rep 16</t>
  </si>
  <si>
    <t>R17</t>
  </si>
  <si>
    <t>Rep 17</t>
  </si>
  <si>
    <t>R18</t>
  </si>
  <si>
    <t>Rep 18</t>
  </si>
  <si>
    <t>R19</t>
  </si>
  <si>
    <t>Rep 19</t>
  </si>
  <si>
    <t>R20</t>
  </si>
  <si>
    <t>Rep 20</t>
  </si>
  <si>
    <t>product_id</t>
  </si>
  <si>
    <t>product_name</t>
  </si>
  <si>
    <t>category</t>
  </si>
  <si>
    <t>supplier</t>
  </si>
  <si>
    <t>stock_on_hand</t>
  </si>
  <si>
    <t>reorder_point</t>
  </si>
  <si>
    <t>P0001</t>
  </si>
  <si>
    <t>Product 1</t>
  </si>
  <si>
    <t>Home &amp; Garden</t>
  </si>
  <si>
    <t>AlphaTrade</t>
  </si>
  <si>
    <t>P0002</t>
  </si>
  <si>
    <t>Product 2</t>
  </si>
  <si>
    <t>Health &amp; Beauty</t>
  </si>
  <si>
    <t>PrimeSource</t>
  </si>
  <si>
    <t>P0003</t>
  </si>
  <si>
    <t>Product 3</t>
  </si>
  <si>
    <t>Fashion</t>
  </si>
  <si>
    <t>GreenMart</t>
  </si>
  <si>
    <t>P0004</t>
  </si>
  <si>
    <t>Product 4</t>
  </si>
  <si>
    <t>NovaSupply</t>
  </si>
  <si>
    <t>P0005</t>
  </si>
  <si>
    <t>Product 5</t>
  </si>
  <si>
    <t>P0006</t>
  </si>
  <si>
    <t>Product 6</t>
  </si>
  <si>
    <t>Groceries</t>
  </si>
  <si>
    <t>P0007</t>
  </si>
  <si>
    <t>Product 7</t>
  </si>
  <si>
    <t>P0008</t>
  </si>
  <si>
    <t>Product 8</t>
  </si>
  <si>
    <t>P0009</t>
  </si>
  <si>
    <t>Product 9</t>
  </si>
  <si>
    <t>UrbanGoods</t>
  </si>
  <si>
    <t>P0010</t>
  </si>
  <si>
    <t>Product 10</t>
  </si>
  <si>
    <t>P0011</t>
  </si>
  <si>
    <t>Product 11</t>
  </si>
  <si>
    <t>P0012</t>
  </si>
  <si>
    <t>Product 12</t>
  </si>
  <si>
    <t>P0013</t>
  </si>
  <si>
    <t>Product 13</t>
  </si>
  <si>
    <t>P0014</t>
  </si>
  <si>
    <t>Product 14</t>
  </si>
  <si>
    <t>P0015</t>
  </si>
  <si>
    <t>Product 15</t>
  </si>
  <si>
    <t>P0016</t>
  </si>
  <si>
    <t>Product 16</t>
  </si>
  <si>
    <t>P0017</t>
  </si>
  <si>
    <t>Product 17</t>
  </si>
  <si>
    <t>P0018</t>
  </si>
  <si>
    <t>Product 18</t>
  </si>
  <si>
    <t>P0019</t>
  </si>
  <si>
    <t>Product 19</t>
  </si>
  <si>
    <t>Electronics</t>
  </si>
  <si>
    <t>P0020</t>
  </si>
  <si>
    <t>Product 20</t>
  </si>
  <si>
    <t>P0021</t>
  </si>
  <si>
    <t>Product 21</t>
  </si>
  <si>
    <t>P0022</t>
  </si>
  <si>
    <t>Product 22</t>
  </si>
  <si>
    <t>P0023</t>
  </si>
  <si>
    <t>Product 23</t>
  </si>
  <si>
    <t>P0024</t>
  </si>
  <si>
    <t>Product 24</t>
  </si>
  <si>
    <t>P0025</t>
  </si>
  <si>
    <t>Product 25</t>
  </si>
  <si>
    <t>P0026</t>
  </si>
  <si>
    <t>Product 26</t>
  </si>
  <si>
    <t>P0027</t>
  </si>
  <si>
    <t>Product 27</t>
  </si>
  <si>
    <t>P0028</t>
  </si>
  <si>
    <t>Product 28</t>
  </si>
  <si>
    <t>P0029</t>
  </si>
  <si>
    <t>Product 29</t>
  </si>
  <si>
    <t>P0030</t>
  </si>
  <si>
    <t>Product 30</t>
  </si>
  <si>
    <t>P0031</t>
  </si>
  <si>
    <t>Product 31</t>
  </si>
  <si>
    <t>P0032</t>
  </si>
  <si>
    <t>Product 32</t>
  </si>
  <si>
    <t>P0033</t>
  </si>
  <si>
    <t>Product 33</t>
  </si>
  <si>
    <t>P0034</t>
  </si>
  <si>
    <t>Product 34</t>
  </si>
  <si>
    <t>P0035</t>
  </si>
  <si>
    <t>Product 35</t>
  </si>
  <si>
    <t>P0036</t>
  </si>
  <si>
    <t>Product 36</t>
  </si>
  <si>
    <t>P0037</t>
  </si>
  <si>
    <t>Product 37</t>
  </si>
  <si>
    <t>P0038</t>
  </si>
  <si>
    <t>Product 38</t>
  </si>
  <si>
    <t>P0039</t>
  </si>
  <si>
    <t>Product 39</t>
  </si>
  <si>
    <t>P0040</t>
  </si>
  <si>
    <t>Product 40</t>
  </si>
  <si>
    <t>P0041</t>
  </si>
  <si>
    <t>Product 41</t>
  </si>
  <si>
    <t>P0042</t>
  </si>
  <si>
    <t>Product 42</t>
  </si>
  <si>
    <t>P0043</t>
  </si>
  <si>
    <t>Product 43</t>
  </si>
  <si>
    <t>P0044</t>
  </si>
  <si>
    <t>Product 44</t>
  </si>
  <si>
    <t>P0045</t>
  </si>
  <si>
    <t>Product 45</t>
  </si>
  <si>
    <t>P0046</t>
  </si>
  <si>
    <t>Product 46</t>
  </si>
  <si>
    <t>P0047</t>
  </si>
  <si>
    <t>Product 47</t>
  </si>
  <si>
    <t>P0048</t>
  </si>
  <si>
    <t>Product 48</t>
  </si>
  <si>
    <t>P0049</t>
  </si>
  <si>
    <t>Product 49</t>
  </si>
  <si>
    <t>P0050</t>
  </si>
  <si>
    <t>Product 50</t>
  </si>
  <si>
    <t>P0051</t>
  </si>
  <si>
    <t>Product 51</t>
  </si>
  <si>
    <t>P0052</t>
  </si>
  <si>
    <t>Product 52</t>
  </si>
  <si>
    <t>P0053</t>
  </si>
  <si>
    <t>Product 53</t>
  </si>
  <si>
    <t>P0054</t>
  </si>
  <si>
    <t>Product 54</t>
  </si>
  <si>
    <t>P0055</t>
  </si>
  <si>
    <t>Product 55</t>
  </si>
  <si>
    <t>P0056</t>
  </si>
  <si>
    <t>Product 56</t>
  </si>
  <si>
    <t>P0057</t>
  </si>
  <si>
    <t>Product 57</t>
  </si>
  <si>
    <t>P0058</t>
  </si>
  <si>
    <t>Product 58</t>
  </si>
  <si>
    <t>P0059</t>
  </si>
  <si>
    <t>Product 59</t>
  </si>
  <si>
    <t>P0060</t>
  </si>
  <si>
    <t>Product 60</t>
  </si>
  <si>
    <t>P0061</t>
  </si>
  <si>
    <t>Product 61</t>
  </si>
  <si>
    <t>P0062</t>
  </si>
  <si>
    <t>Product 62</t>
  </si>
  <si>
    <t>P0063</t>
  </si>
  <si>
    <t>Product 63</t>
  </si>
  <si>
    <t>P0064</t>
  </si>
  <si>
    <t>Product 64</t>
  </si>
  <si>
    <t>P0065</t>
  </si>
  <si>
    <t>Product 65</t>
  </si>
  <si>
    <t>P0066</t>
  </si>
  <si>
    <t>Product 66</t>
  </si>
  <si>
    <t>P0067</t>
  </si>
  <si>
    <t>Product 67</t>
  </si>
  <si>
    <t>P0068</t>
  </si>
  <si>
    <t>Product 68</t>
  </si>
  <si>
    <t>P0069</t>
  </si>
  <si>
    <t>Product 69</t>
  </si>
  <si>
    <t>P0070</t>
  </si>
  <si>
    <t>Product 70</t>
  </si>
  <si>
    <t>P0071</t>
  </si>
  <si>
    <t>Product 71</t>
  </si>
  <si>
    <t>P0072</t>
  </si>
  <si>
    <t>Product 72</t>
  </si>
  <si>
    <t>P0073</t>
  </si>
  <si>
    <t>Product 73</t>
  </si>
  <si>
    <t>P0074</t>
  </si>
  <si>
    <t>Product 74</t>
  </si>
  <si>
    <t>P0075</t>
  </si>
  <si>
    <t>Product 75</t>
  </si>
  <si>
    <t>P0076</t>
  </si>
  <si>
    <t>Product 76</t>
  </si>
  <si>
    <t>P0077</t>
  </si>
  <si>
    <t>Product 77</t>
  </si>
  <si>
    <t>P0078</t>
  </si>
  <si>
    <t>Product 78</t>
  </si>
  <si>
    <t>P0079</t>
  </si>
  <si>
    <t>Product 79</t>
  </si>
  <si>
    <t>P0080</t>
  </si>
  <si>
    <t>Product 80</t>
  </si>
  <si>
    <t>P0081</t>
  </si>
  <si>
    <t>Product 81</t>
  </si>
  <si>
    <t>P0082</t>
  </si>
  <si>
    <t>Product 82</t>
  </si>
  <si>
    <t>P0083</t>
  </si>
  <si>
    <t>Product 83</t>
  </si>
  <si>
    <t>P0084</t>
  </si>
  <si>
    <t>Product 84</t>
  </si>
  <si>
    <t>P0085</t>
  </si>
  <si>
    <t>Product 85</t>
  </si>
  <si>
    <t>P0086</t>
  </si>
  <si>
    <t>Product 86</t>
  </si>
  <si>
    <t>P0087</t>
  </si>
  <si>
    <t>Product 87</t>
  </si>
  <si>
    <t>P0088</t>
  </si>
  <si>
    <t>Product 88</t>
  </si>
  <si>
    <t>P0089</t>
  </si>
  <si>
    <t>Product 89</t>
  </si>
  <si>
    <t>P0090</t>
  </si>
  <si>
    <t>Product 90</t>
  </si>
  <si>
    <t>P0091</t>
  </si>
  <si>
    <t>Product 91</t>
  </si>
  <si>
    <t>P0092</t>
  </si>
  <si>
    <t>Product 92</t>
  </si>
  <si>
    <t>P0093</t>
  </si>
  <si>
    <t>Product 93</t>
  </si>
  <si>
    <t>P0094</t>
  </si>
  <si>
    <t>Product 94</t>
  </si>
  <si>
    <t>P0095</t>
  </si>
  <si>
    <t>Product 95</t>
  </si>
  <si>
    <t>P0096</t>
  </si>
  <si>
    <t>Product 96</t>
  </si>
  <si>
    <t>P0097</t>
  </si>
  <si>
    <t>Product 97</t>
  </si>
  <si>
    <t>P0098</t>
  </si>
  <si>
    <t>Product 98</t>
  </si>
  <si>
    <t>P0099</t>
  </si>
  <si>
    <t>Product 99</t>
  </si>
  <si>
    <t>P0100</t>
  </si>
  <si>
    <t>Product 100</t>
  </si>
  <si>
    <t>date</t>
  </si>
  <si>
    <t>store_id</t>
  </si>
  <si>
    <t>unit_price</t>
  </si>
  <si>
    <t>units_sold</t>
  </si>
  <si>
    <t>revenue</t>
  </si>
  <si>
    <t>cost</t>
  </si>
  <si>
    <t>profit</t>
  </si>
  <si>
    <t>S002</t>
  </si>
  <si>
    <t>S007</t>
  </si>
  <si>
    <t>S005</t>
  </si>
  <si>
    <t>S015</t>
  </si>
  <si>
    <t>S008</t>
  </si>
  <si>
    <t>S011</t>
  </si>
  <si>
    <t>S006</t>
  </si>
  <si>
    <t>S014</t>
  </si>
  <si>
    <t>S004</t>
  </si>
  <si>
    <t>S001</t>
  </si>
  <si>
    <t>S009</t>
  </si>
  <si>
    <t>S013</t>
  </si>
  <si>
    <t>S012</t>
  </si>
  <si>
    <t>S010</t>
  </si>
  <si>
    <t>S003</t>
  </si>
  <si>
    <t>Stock_on_hand</t>
  </si>
  <si>
    <t>Reorder_point</t>
  </si>
  <si>
    <t>Sales_rep_name</t>
  </si>
  <si>
    <t>Month</t>
  </si>
  <si>
    <t>Weekday</t>
  </si>
  <si>
    <t>Row Labels</t>
  </si>
  <si>
    <t>Grand Total</t>
  </si>
  <si>
    <t>Sum of units_sold</t>
  </si>
  <si>
    <t>Sum of revenue</t>
  </si>
  <si>
    <t>Jan</t>
  </si>
  <si>
    <t>Feb</t>
  </si>
  <si>
    <t>Mar</t>
  </si>
  <si>
    <t>Apr</t>
  </si>
  <si>
    <t>May</t>
  </si>
  <si>
    <t>Jun</t>
  </si>
  <si>
    <t>Sum of profit</t>
  </si>
  <si>
    <t>Column Labels</t>
  </si>
  <si>
    <t>Inventory_status</t>
  </si>
  <si>
    <t>ProfitMargin%</t>
  </si>
  <si>
    <t>ADS_Rate</t>
  </si>
  <si>
    <t xml:space="preserve">ADS_Rate = </t>
  </si>
  <si>
    <t>Average daily sales rate</t>
  </si>
  <si>
    <t>DaysOfSupplyBuffer</t>
  </si>
  <si>
    <t>Days until reorder</t>
  </si>
  <si>
    <t>DaysOfSupplyBuffer  =</t>
  </si>
  <si>
    <t>Average of ProfitMargin%</t>
  </si>
  <si>
    <t>Sum of cost</t>
  </si>
  <si>
    <t>AverageCostPerUnit</t>
  </si>
  <si>
    <t>CapitalTiedUp</t>
  </si>
  <si>
    <t>Sum of CapitalTiedUp</t>
  </si>
  <si>
    <t>Average of ADS_Rate1</t>
  </si>
  <si>
    <t>Sum of AvgCostPerUnit</t>
  </si>
  <si>
    <t>Total Day + 1 =</t>
  </si>
  <si>
    <t>Coefficient of variation</t>
  </si>
  <si>
    <t>Average Monthly Profit</t>
  </si>
  <si>
    <t>Volaitlity rank</t>
  </si>
  <si>
    <t>Standard deviation</t>
  </si>
  <si>
    <t xml:space="preserve">Total Revenue </t>
  </si>
  <si>
    <t>Total Profit</t>
  </si>
  <si>
    <t>Overall Profit Margin</t>
  </si>
  <si>
    <t>Revenue by Month</t>
  </si>
  <si>
    <t>Profit Margin by Category</t>
  </si>
  <si>
    <t>Average Profit Margin by Sales Rep</t>
  </si>
  <si>
    <t>Critical Stock Count</t>
  </si>
  <si>
    <t>Revenue by Category</t>
  </si>
  <si>
    <t xml:space="preserve">% Profit by Category </t>
  </si>
  <si>
    <t>Reorder</t>
  </si>
  <si>
    <t>Sufficient Stock</t>
  </si>
  <si>
    <t>Count of Inventory_status</t>
  </si>
  <si>
    <t>Inventory Status Count</t>
  </si>
  <si>
    <t>Capital Tied Up by Category</t>
  </si>
  <si>
    <t>Capital Tied Up</t>
  </si>
  <si>
    <t>Category (Labels)</t>
  </si>
  <si>
    <t>Volaitility Risk Rating</t>
  </si>
  <si>
    <t>R (High Risk)</t>
  </si>
  <si>
    <t>S (Mod Risk)</t>
  </si>
  <si>
    <t>T (Low Risk)</t>
  </si>
  <si>
    <t>Sum of Stock_on_hand</t>
  </si>
  <si>
    <t>Sum of Stock on Hand</t>
  </si>
  <si>
    <t>Average Days Until Reorder</t>
  </si>
  <si>
    <t>Srock on Hand by Category</t>
  </si>
  <si>
    <t>Products</t>
  </si>
  <si>
    <t>Average of Stock_on_hand</t>
  </si>
  <si>
    <t>Average of Reorder_point</t>
  </si>
  <si>
    <t>Stock on Hand and Days Until Reorder by product</t>
  </si>
  <si>
    <t>Average stock on hand and Average reorder point by category</t>
  </si>
  <si>
    <t>Lookup columns</t>
  </si>
  <si>
    <t>Derived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</si>
</sst>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46A]* #,##0.00_-;\-[$₦-46A]* #,##0.00_-;_-[$₦-46A]* &quot;-&quot;??_-;_-@_-"/>
    <numFmt numFmtId="165" formatCode="_-[$₦-470]* #,##0.00_-;\-[$₦-470]* #,##0.00_-;_-[$₦-470]* &quot;-&quot;??_-;_-@_-"/>
    <numFmt numFmtId="166" formatCode="_-[$₦-46A]* #,##0_-;\-[$₦-46A]* #,##0_-;_-[$₦-46A]* &quot;-&quot;??_-;_-@_-"/>
    <numFmt numFmtId="167" formatCode="0.0%"/>
    <numFmt numFmtId="168" formatCode="\₦0.00,,\ &quot;M&quot;"/>
    <numFmt numFmtId="169" formatCode="0.0"/>
  </numFmts>
  <fonts count="4" x14ac:knownFonts="1">
    <font>
      <sz val="11"/>
      <color theme="1"/>
      <name val="Calibri"/>
      <family val="2"/>
      <scheme val="minor"/>
    </font>
    <font>
      <sz val="11"/>
      <color theme="1"/>
      <name val="Calibri"/>
      <family val="2"/>
      <scheme val="minor"/>
    </font>
    <font>
      <sz val="11"/>
      <color theme="1"/>
      <name val="Franklin Gothic Medium"/>
      <family val="2"/>
    </font>
    <font>
      <sz val="11"/>
      <color theme="0"/>
      <name val="Franklin Gothic Medium"/>
      <family val="2"/>
    </font>
  </fonts>
  <fills count="4">
    <fill>
      <patternFill patternType="none"/>
    </fill>
    <fill>
      <patternFill patternType="gray125"/>
    </fill>
    <fill>
      <patternFill patternType="solid">
        <fgColor theme="7" tint="-0.249977111117893"/>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14" fontId="0" fillId="0" borderId="0" xfId="0" applyNumberFormat="1"/>
    <xf numFmtId="49" fontId="0" fillId="0" borderId="0" xfId="0" applyNumberFormat="1"/>
    <xf numFmtId="164" fontId="0" fillId="0" borderId="0" xfId="0" applyNumberFormat="1"/>
    <xf numFmtId="2" fontId="0" fillId="0" borderId="0" xfId="0" applyNumberFormat="1"/>
    <xf numFmtId="1"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xf numFmtId="9" fontId="0" fillId="0" borderId="0" xfId="1" applyFont="1"/>
    <xf numFmtId="9" fontId="0" fillId="2" borderId="0" xfId="1" applyFont="1" applyFill="1"/>
    <xf numFmtId="2" fontId="0" fillId="2" borderId="0" xfId="0" applyNumberFormat="1" applyFill="1"/>
    <xf numFmtId="1" fontId="0" fillId="2" borderId="0" xfId="0" applyNumberFormat="1" applyFill="1"/>
    <xf numFmtId="164" fontId="0" fillId="2" borderId="0" xfId="0" applyNumberFormat="1" applyFill="1"/>
    <xf numFmtId="165" fontId="0" fillId="2" borderId="0" xfId="0" applyNumberFormat="1" applyFill="1"/>
    <xf numFmtId="165" fontId="0" fillId="0" borderId="0" xfId="0" applyNumberFormat="1"/>
    <xf numFmtId="49" fontId="0" fillId="3" borderId="0" xfId="0" applyNumberFormat="1" applyFill="1"/>
    <xf numFmtId="1" fontId="0" fillId="3" borderId="0" xfId="0" applyNumberFormat="1" applyFill="1"/>
    <xf numFmtId="9" fontId="0" fillId="0" borderId="0" xfId="1" applyNumberFormat="1" applyFont="1"/>
    <xf numFmtId="166" fontId="0" fillId="0" borderId="0" xfId="0" applyNumberFormat="1"/>
    <xf numFmtId="9" fontId="0" fillId="0" borderId="0" xfId="0" applyNumberFormat="1"/>
    <xf numFmtId="0" fontId="0" fillId="0" borderId="1" xfId="0" applyBorder="1" applyAlignment="1">
      <alignment horizontal="left"/>
    </xf>
    <xf numFmtId="166" fontId="0" fillId="0" borderId="1" xfId="0" applyNumberFormat="1" applyBorder="1"/>
    <xf numFmtId="9" fontId="0" fillId="0" borderId="1" xfId="1" applyFont="1" applyBorder="1"/>
    <xf numFmtId="10" fontId="0" fillId="0" borderId="0" xfId="0" applyNumberFormat="1"/>
    <xf numFmtId="167" fontId="0" fillId="0" borderId="0" xfId="0" applyNumberFormat="1"/>
    <xf numFmtId="168" fontId="0" fillId="0" borderId="0" xfId="0" applyNumberFormat="1"/>
    <xf numFmtId="166" fontId="0" fillId="0" borderId="2" xfId="0" applyNumberFormat="1" applyBorder="1"/>
    <xf numFmtId="0" fontId="0" fillId="0" borderId="1" xfId="0" applyFill="1" applyBorder="1" applyAlignment="1">
      <alignment horizontal="left"/>
    </xf>
    <xf numFmtId="0" fontId="0" fillId="0" borderId="1" xfId="0" applyBorder="1"/>
    <xf numFmtId="0" fontId="2" fillId="0" borderId="0" xfId="0" pivotButton="1" applyFont="1"/>
    <xf numFmtId="0" fontId="2" fillId="0" borderId="0" xfId="0" applyFont="1"/>
    <xf numFmtId="0" fontId="2" fillId="0" borderId="0" xfId="0" applyFont="1" applyAlignment="1">
      <alignment horizontal="left"/>
    </xf>
    <xf numFmtId="0" fontId="2" fillId="0" borderId="0" xfId="0" applyNumberFormat="1" applyFont="1"/>
    <xf numFmtId="2" fontId="2" fillId="0" borderId="0" xfId="0" applyNumberFormat="1" applyFont="1"/>
    <xf numFmtId="0" fontId="3" fillId="0" borderId="0" xfId="0" applyFont="1"/>
    <xf numFmtId="169" fontId="2" fillId="0" borderId="0" xfId="0" applyNumberFormat="1" applyFont="1"/>
    <xf numFmtId="0" fontId="0" fillId="3" borderId="0" xfId="0" applyFill="1"/>
    <xf numFmtId="0" fontId="0" fillId="0" borderId="0" xfId="0" applyAlignment="1">
      <alignment horizontal="center"/>
    </xf>
    <xf numFmtId="0" fontId="0" fillId="0" borderId="0" xfId="0" applyFont="1" applyAlignment="1">
      <alignment horizontal="center"/>
    </xf>
  </cellXfs>
  <cellStyles count="2">
    <cellStyle name="Normal" xfId="0" builtinId="0"/>
    <cellStyle name="Percent" xfId="1" builtinId="5"/>
  </cellStyles>
  <dxfs count="101">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3" formatCode="0%"/>
    </dxf>
    <dxf>
      <numFmt numFmtId="164" formatCode="_-[$₦-46A]* #,##0.00_-;\-[$₦-46A]* #,##0.00_-;_-[$₦-46A]* &quot;-&quot;??_-;_-@_-"/>
    </dxf>
    <dxf>
      <numFmt numFmtId="165" formatCode="_-[$₦-470]* #,##0.00_-;\-[$₦-470]* #,##0.00_-;_-[$₦-470]* &quot;-&quot;??_-;_-@_-"/>
    </dxf>
    <dxf>
      <numFmt numFmtId="164" formatCode="_-[$₦-46A]* #,##0.00_-;\-[$₦-46A]* #,##0.00_-;_-[$₦-46A]* &quot;-&quot;??_-;_-@_-"/>
    </dxf>
    <dxf>
      <numFmt numFmtId="164" formatCode="_-[$₦-46A]* #,##0.00_-;\-[$₦-46A]* #,##0.00_-;_-[$₦-46A]* &quot;-&quot;??_-;_-@_-"/>
    </dxf>
    <dxf>
      <numFmt numFmtId="164" formatCode="_-[$₦-46A]* #,##0.00_-;\-[$₦-46A]* #,##0.00_-;_-[$₦-46A]* &quot;-&quot;??_-;_-@_-"/>
    </dxf>
    <dxf>
      <numFmt numFmtId="164" formatCode="_-[$₦-46A]* #,##0.00_-;\-[$₦-46A]* #,##0.00_-;_-[$₦-46A]* &quot;-&quot;??_-;_-@_-"/>
    </dxf>
    <dxf>
      <numFmt numFmtId="164" formatCode="_-[$₦-46A]* #,##0.00_-;\-[$₦-46A]* #,##0.00_-;_-[$₦-46A]* &quot;-&quot;??_-;_-@_-"/>
    </dxf>
    <dxf>
      <numFmt numFmtId="164" formatCode="_-[$₦-46A]* #,##0.00_-;\-[$₦-46A]* #,##0.00_-;_-[$₦-46A]* &quot;-&quot;??_-;_-@_-"/>
    </dxf>
    <dxf>
      <numFmt numFmtId="164" formatCode="_-[$₦-46A]* #,##0.00_-;\-[$₦-46A]* #,##0.00_-;_-[$₦-46A]* &quot;-&quot;??_-;_-@_-"/>
    </dxf>
    <dxf>
      <numFmt numFmtId="169" formatCode="0.0"/>
    </dxf>
    <dxf>
      <numFmt numFmtId="169" formatCode="0.0"/>
    </dxf>
    <dxf>
      <font>
        <name val="Franklin Gothic Medium"/>
        <scheme val="none"/>
      </font>
    </dxf>
    <dxf>
      <font>
        <name val="Franklin Gothic Medium"/>
        <scheme val="none"/>
      </font>
    </dxf>
    <dxf>
      <font>
        <name val="Franklin Gothic Medium"/>
        <scheme val="none"/>
      </font>
    </dxf>
    <dxf>
      <font>
        <name val="Franklin Gothic Medium"/>
        <scheme val="none"/>
      </font>
    </dxf>
    <dxf>
      <numFmt numFmtId="166" formatCode="_-[$₦-46A]* #,##0_-;\-[$₦-46A]* #,##0_-;_-[$₦-46A]* &quot;-&quot;??_-;_-@_-"/>
    </dxf>
    <dxf>
      <numFmt numFmtId="168" formatCode="\₦0.00,,\ &quot;M&quot;"/>
    </dxf>
    <dxf>
      <numFmt numFmtId="164" formatCode="_-[$₦-46A]* #,##0.00_-;\-[$₦-46A]* #,##0.00_-;_-[$₦-46A]* &quot;-&quot;??_-;_-@_-"/>
    </dxf>
    <dxf>
      <numFmt numFmtId="164" formatCode="_-[$₦-46A]* #,##0.00_-;\-[$₦-46A]* #,##0.00_-;_-[$₦-46A]* &quot;-&quot;??_-;_-@_-"/>
    </dxf>
    <dxf>
      <numFmt numFmtId="164" formatCode="_-[$₦-46A]* #,##0.00_-;\-[$₦-46A]* #,##0.00_-;_-[$₦-46A]* &quot;-&quot;??_-;_-@_-"/>
    </dxf>
    <dxf>
      <numFmt numFmtId="164" formatCode="_-[$₦-46A]* #,##0.00_-;\-[$₦-46A]* #,##0.00_-;_-[$₦-46A]* &quot;-&quot;??_-;_-@_-"/>
    </dxf>
    <dxf>
      <numFmt numFmtId="14" formatCode="0.00%"/>
    </dxf>
    <dxf>
      <numFmt numFmtId="164" formatCode="_-[$₦-46A]* #,##0.00_-;\-[$₦-46A]* #,##0.00_-;_-[$₦-46A]* &quot;-&quot;??_-;_-@_-"/>
    </dxf>
    <dxf>
      <numFmt numFmtId="164" formatCode="_-[$₦-46A]* #,##0.00_-;\-[$₦-46A]* #,##0.00_-;_-[$₦-46A]* &quot;-&quot;??_-;_-@_-"/>
    </dxf>
    <dxf>
      <numFmt numFmtId="164" formatCode="_-[$₦-46A]* #,##0.00_-;\-[$₦-46A]* #,##0.00_-;_-[$₦-46A]* &quot;-&quot;??_-;_-@_-"/>
    </dxf>
    <dxf>
      <numFmt numFmtId="166" formatCode="_-[$₦-46A]* #,##0_-;\-[$₦-46A]* #,##0_-;_-[$₦-46A]* &quot;-&quot;??_-;_-@_-"/>
    </dxf>
    <dxf>
      <numFmt numFmtId="166" formatCode="_-[$₦-46A]* #,##0_-;\-[$₦-46A]* #,##0_-;_-[$₦-46A]* &quot;-&quot;??_-;_-@_-"/>
    </dxf>
    <dxf>
      <numFmt numFmtId="164" formatCode="_-[$₦-46A]* #,##0.00_-;\-[$₦-46A]* #,##0.00_-;_-[$₦-46A]* &quot;-&quot;??_-;_-@_-"/>
    </dxf>
    <dxf>
      <font>
        <name val="Franklin Gothic Medium"/>
        <scheme val="none"/>
      </font>
    </dxf>
    <dxf>
      <font>
        <name val="Franklin Gothic Medium"/>
        <scheme val="none"/>
      </font>
    </dxf>
    <dxf>
      <font>
        <name val="Franklin Gothic Medium"/>
        <scheme val="none"/>
      </font>
    </dxf>
    <dxf>
      <font>
        <name val="Franklin Gothic Medium"/>
        <scheme val="none"/>
      </font>
    </dxf>
    <dxf>
      <font>
        <name val="Franklin Gothic Medium"/>
        <scheme val="none"/>
      </font>
    </dxf>
    <dxf>
      <font>
        <name val="Franklin Gothic Medium"/>
        <scheme val="none"/>
      </font>
    </dxf>
    <dxf>
      <numFmt numFmtId="2" formatCode="0.00"/>
    </dxf>
    <dxf>
      <numFmt numFmtId="1" formatCode="0"/>
    </dxf>
    <dxf>
      <numFmt numFmtId="166" formatCode="_-[$₦-46A]* #,##0_-;\-[$₦-46A]* #,##0_-;_-[$₦-46A]* &quot;-&quot;??_-;_-@_-"/>
    </dxf>
    <dxf>
      <numFmt numFmtId="164" formatCode="_-[$₦-46A]* #,##0.00_-;\-[$₦-46A]* #,##0.00_-;_-[$₦-46A]* &quot;-&quot;??_-;_-@_-"/>
    </dxf>
    <dxf>
      <numFmt numFmtId="167" formatCode="0.0%"/>
    </dxf>
    <dxf>
      <numFmt numFmtId="13" formatCode="0%"/>
    </dxf>
    <dxf>
      <numFmt numFmtId="2" formatCode="0.00"/>
    </dxf>
    <dxf>
      <numFmt numFmtId="2" formatCode="0.00"/>
    </dxf>
    <dxf>
      <numFmt numFmtId="166" formatCode="_-[$₦-46A]* #,##0_-;\-[$₦-46A]* #,##0_-;_-[$₦-46A]* &quot;-&quot;??_-;_-@_-"/>
    </dxf>
    <dxf>
      <numFmt numFmtId="166" formatCode="_-[$₦-46A]* #,##0_-;\-[$₦-46A]* #,##0_-;_-[$₦-46A]* &quot;-&quot;??_-;_-@_-"/>
    </dxf>
    <dxf>
      <numFmt numFmtId="164" formatCode="_-[$₦-46A]* #,##0.00_-;\-[$₦-46A]* #,##0.00_-;_-[$₦-46A]* &quot;-&quot;??_-;_-@_-"/>
    </dxf>
    <dxf>
      <numFmt numFmtId="164" formatCode="_-[$₦-46A]* #,##0.00_-;\-[$₦-46A]* #,##0.00_-;_-[$₦-46A]* &quot;-&quot;??_-;_-@_-"/>
    </dxf>
    <dxf>
      <numFmt numFmtId="164" formatCode="_-[$₦-46A]* #,##0.00_-;\-[$₦-46A]* #,##0.00_-;_-[$₦-46A]* &quot;-&quot;??_-;_-@_-"/>
    </dxf>
    <dxf>
      <numFmt numFmtId="164" formatCode="_-[$₦-46A]* #,##0.00_-;\-[$₦-46A]* #,##0.00_-;_-[$₦-46A]* &quot;-&quot;??_-;_-@_-"/>
    </dxf>
    <dxf>
      <numFmt numFmtId="165" formatCode="_-[$₦-470]* #,##0.00_-;\-[$₦-470]* #,##0.00_-;_-[$₦-470]* &quot;-&quot;??_-;_-@_-"/>
    </dxf>
    <dxf>
      <numFmt numFmtId="164" formatCode="_-[$₦-46A]* #,##0.00_-;\-[$₦-46A]* #,##0.00_-;_-[$₦-46A]* &quot;-&quot;??_-;_-@_-"/>
    </dxf>
    <dxf>
      <numFmt numFmtId="164" formatCode="_-[$₦-46A]* #,##0.00_-;\-[$₦-46A]* #,##0.00_-;_-[$₦-46A]* &quot;-&quot;??_-;_-@_-"/>
    </dxf>
    <dxf>
      <numFmt numFmtId="13" formatCode="0%"/>
    </dxf>
    <dxf>
      <numFmt numFmtId="13" formatCode="0%"/>
    </dxf>
    <dxf>
      <numFmt numFmtId="164" formatCode="_-[$₦-46A]* #,##0.00_-;\-[$₦-46A]* #,##0.00_-;_-[$₦-46A]* &quot;-&quot;??_-;_-@_-"/>
    </dxf>
    <dxf>
      <numFmt numFmtId="164" formatCode="_-[$₦-46A]* #,##0.00_-;\-[$₦-46A]* #,##0.00_-;_-[$₦-46A]* &quot;-&quot;??_-;_-@_-"/>
    </dxf>
    <dxf>
      <numFmt numFmtId="164" formatCode="_-[$₦-46A]* #,##0.00_-;\-[$₦-46A]* #,##0.00_-;_-[$₦-46A]* &quot;-&quot;??_-;_-@_-"/>
    </dxf>
    <dxf>
      <numFmt numFmtId="164" formatCode="_-[$₦-46A]* #,##0.00_-;\-[$₦-46A]* #,##0.00_-;_-[$₦-46A]* &quot;-&quot;??_-;_-@_-"/>
    </dxf>
    <dxf>
      <numFmt numFmtId="164" formatCode="_-[$₦-46A]* #,##0.00_-;\-[$₦-46A]* #,##0.00_-;_-[$₦-46A]* &quot;-&quot;??_-;_-@_-"/>
    </dxf>
    <dxf>
      <numFmt numFmtId="168" formatCode="\₦0.00,,\ &quot;M&quot;"/>
    </dxf>
    <dxf>
      <numFmt numFmtId="168" formatCode="\₦0.00,,\ &quot;M&quot;"/>
    </dxf>
    <dxf>
      <numFmt numFmtId="164" formatCode="_-[$₦-46A]* #,##0.00_-;\-[$₦-46A]* #,##0.00_-;_-[$₦-46A]* &quot;-&quot;??_-;_-@_-"/>
    </dxf>
    <dxf>
      <fill>
        <patternFill>
          <bgColor rgb="FFFFC000"/>
        </patternFill>
      </fill>
    </dxf>
    <dxf>
      <fill>
        <patternFill>
          <bgColor rgb="FFFF0000"/>
        </patternFill>
      </fill>
    </dxf>
    <dxf>
      <numFmt numFmtId="164" formatCode="_-[$₦-46A]* #,##0.00_-;\-[$₦-46A]* #,##0.00_-;_-[$₦-46A]* &quot;-&quot;??_-;_-@_-"/>
    </dxf>
    <dxf>
      <numFmt numFmtId="165" formatCode="_-[$₦-470]* #,##0.00_-;\-[$₦-470]* #,##0.00_-;_-[$₦-470]* &quot;-&quot;??_-;_-@_-"/>
    </dxf>
    <dxf>
      <numFmt numFmtId="1" formatCode="0"/>
    </dxf>
    <dxf>
      <numFmt numFmtId="2" formatCode="0.00"/>
    </dxf>
    <dxf>
      <numFmt numFmtId="0" formatCode="General"/>
    </dxf>
    <dxf>
      <numFmt numFmtId="1" formatCode="0"/>
    </dxf>
    <dxf>
      <numFmt numFmtId="1" formatCode="0"/>
    </dxf>
    <dxf>
      <numFmt numFmtId="30" formatCode="@"/>
    </dxf>
    <dxf>
      <numFmt numFmtId="30" formatCode="@"/>
    </dxf>
    <dxf>
      <font>
        <b val="0"/>
        <i val="0"/>
        <strike val="0"/>
        <condense val="0"/>
        <extend val="0"/>
        <outline val="0"/>
        <shadow val="0"/>
        <u val="none"/>
        <vertAlign val="baseline"/>
        <sz val="11"/>
        <color theme="1"/>
        <name val="Calibri"/>
        <family val="2"/>
        <scheme val="minor"/>
      </font>
      <numFmt numFmtId="13" formatCode="0%"/>
    </dxf>
    <dxf>
      <numFmt numFmtId="164" formatCode="_-[$₦-46A]* #,##0.00_-;\-[$₦-46A]* #,##0.00_-;_-[$₦-46A]* &quot;-&quot;??_-;_-@_-"/>
    </dxf>
    <dxf>
      <numFmt numFmtId="164" formatCode="_-[$₦-46A]* #,##0.00_-;\-[$₦-46A]* #,##0.00_-;_-[$₦-46A]* &quot;-&quot;??_-;_-@_-"/>
    </dxf>
    <dxf>
      <numFmt numFmtId="164" formatCode="_-[$₦-46A]* #,##0.00_-;\-[$₦-46A]* #,##0.00_-;_-[$₦-46A]* &quot;-&quot;??_-;_-@_-"/>
    </dxf>
    <dxf>
      <numFmt numFmtId="1" formatCode="0"/>
    </dxf>
    <dxf>
      <numFmt numFmtId="164" formatCode="_-[$₦-46A]* #,##0.00_-;\-[$₦-46A]* #,##0.00_-;_-[$₦-46A]* &quot;-&quot;??_-;_-@_-"/>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19" formatCode="m/d/yyyy"/>
    </dxf>
    <dxf>
      <numFmt numFmtId="1" formatCode="0"/>
    </dxf>
    <dxf>
      <numFmt numFmtId="1" formatCode="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color theme="0"/>
        <name val="Franklin Gothic Heavy"/>
        <family val="2"/>
        <scheme val="none"/>
      </font>
      <fill>
        <patternFill>
          <bgColor rgb="FF36535E"/>
        </patternFill>
      </fill>
      <border diagonalUp="0" diagonalDown="0">
        <left/>
        <right/>
        <top/>
        <bottom/>
        <vertical/>
        <horizontal/>
      </border>
    </dxf>
  </dxfs>
  <tableStyles count="1" defaultTableStyle="TableStyleMedium2" defaultPivotStyle="PivotStyleLight16">
    <tableStyle name="Slicer Style 1" pivot="0" table="0" count="4" xr9:uid="{59FA4DD4-7A81-441A-9CBD-4DC105DB9291}">
      <tableStyleElement type="wholeTable" dxfId="100"/>
    </tableStyle>
  </tableStyles>
  <colors>
    <mruColors>
      <color rgb="FF302D32"/>
      <color rgb="FFB2B2B2"/>
      <color rgb="FFFF5050"/>
      <color rgb="FFFF3300"/>
      <color rgb="FF36535E"/>
      <color rgb="FF68727A"/>
      <color rgb="FF8C0605"/>
    </mruColors>
  </colors>
  <extLst>
    <ext xmlns:x14="http://schemas.microsoft.com/office/spreadsheetml/2009/9/main" uri="{46F421CA-312F-682f-3DD2-61675219B42D}">
      <x14:dxfs count="3">
        <dxf>
          <fill>
            <patternFill>
              <bgColor theme="2" tint="-0.749961851863155"/>
            </patternFill>
          </fill>
        </dxf>
        <dxf>
          <fill>
            <patternFill>
              <bgColor theme="8" tint="-0.499984740745262"/>
            </patternFill>
          </fill>
        </dxf>
        <dxf>
          <font>
            <color theme="1"/>
            <name val="Franklin Gothic Medium"/>
            <family val="2"/>
            <scheme val="none"/>
          </font>
          <fill>
            <patternFill>
              <bgColor rgb="FFB2B2B2"/>
            </patternFill>
          </fill>
          <border diagonalUp="0" diagonalDown="0">
            <left/>
            <right/>
            <top/>
            <bottom/>
            <vertical/>
            <horizontal/>
          </border>
        </dxf>
      </x14:dxfs>
    </ext>
    <ext xmlns:x14="http://schemas.microsoft.com/office/spreadsheetml/2009/9/main" uri="{EB79DEF2-80B8-43e5-95BD-54CBDDF9020C}">
      <x14:slicerStyles defaultSlicerStyle="Slicer Style 1">
        <x14:slicerStyle name="Slicer Style 1">
          <x14:slicerStyleElements>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[Retail.xlsx]Pivot!PivotTable3</c:name>
    <c:fmtId val="4"/>
  </c:pivotSource>
  <c:chart>
    <c:title>
      <c:tx>
        <c:rich>
          <a:bodyPr rot="0" spcFirstLastPara="1" vertOverflow="ellipsis" vert="horz" wrap="square" anchor="ctr" anchorCtr="1"/>
          <a:lstStyle/>
          <a:p>
            <a:pPr>
              <a:defRPr sz="1500" b="0" i="0" u="none" strike="noStrike" kern="1200" cap="all" spc="100" normalizeH="0" baseline="0">
                <a:solidFill>
                  <a:schemeClr val="lt1"/>
                </a:solidFill>
                <a:latin typeface="Franklin Gothic Medium" panose="020B0603020102020204" pitchFamily="34" charset="0"/>
                <a:ea typeface="+mn-ea"/>
                <a:cs typeface="+mn-cs"/>
              </a:defRPr>
            </a:pPr>
            <a:r>
              <a:rPr lang="en-US" b="0"/>
              <a:t>Monthly Revenue Trend</a:t>
            </a:r>
          </a:p>
        </c:rich>
      </c:tx>
      <c:layout>
        <c:manualLayout>
          <c:xMode val="edge"/>
          <c:yMode val="edge"/>
          <c:x val="0.3168260269640833"/>
          <c:y val="1.2548273282747623E-2"/>
        </c:manualLayout>
      </c:layout>
      <c:overlay val="0"/>
      <c:spPr>
        <a:noFill/>
        <a:ln>
          <a:noFill/>
        </a:ln>
        <a:effectLst/>
      </c:spPr>
    </c:title>
    <c:autoTitleDeleted val="0"/>
    <c:pivotFmts>
      <c:pivotFmt>
        <c:idx val="0"/>
        <c:spPr>
          <a:pattFill prst="ltUpDiag">
            <a:fgClr>
              <a:schemeClr val="accent1"/>
            </a:fgClr>
            <a:bgClr>
              <a:schemeClr val="lt1"/>
            </a:bgClr>
          </a:pattFill>
          <a:ln>
            <a:noFill/>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rgbClr val="68727A">
                <a:alpha val="95000"/>
              </a:srgbClr>
            </a:solidFill>
            <a:round/>
          </a:ln>
          <a:effectLst/>
        </c:spPr>
        <c:marker>
          <c:symbol val="circle"/>
          <c:size val="14"/>
          <c:spPr>
            <a:solidFill>
              <a:srgbClr val="B2B2B2"/>
            </a:solidFill>
            <a:ln>
              <a:noFill/>
            </a:ln>
            <a:effectLst/>
          </c:spPr>
        </c:marker>
        <c:dLbl>
          <c:idx val="0"/>
          <c:spPr>
            <a:noFill/>
            <a:ln>
              <a:noFill/>
            </a:ln>
            <a:effectLst/>
          </c:spPr>
          <c:txPr>
            <a:bodyPr rot="0" spcFirstLastPara="1" vertOverflow="ellipsis" wrap="square" lIns="91440" tIns="0" rIns="91440" anchor="ctr" anchorCtr="1"/>
            <a:lstStyle/>
            <a:p>
              <a:pPr>
                <a:defRPr sz="900" b="1" i="0" u="none" strike="noStrike" kern="1200" baseline="0">
                  <a:solidFill>
                    <a:schemeClr val="lt1"/>
                  </a:solidFill>
                  <a:latin typeface="Franklin Gothic Medium" panose="020B0603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lineChart>
        <c:grouping val="standard"/>
        <c:varyColors val="0"/>
        <c:ser>
          <c:idx val="0"/>
          <c:order val="0"/>
          <c:tx>
            <c:strRef>
              <c:f>Pivot!$AB$3</c:f>
              <c:strCache>
                <c:ptCount val="1"/>
                <c:pt idx="0">
                  <c:v>Total</c:v>
                </c:pt>
              </c:strCache>
            </c:strRef>
          </c:tx>
          <c:spPr>
            <a:ln w="31750" cap="rnd">
              <a:solidFill>
                <a:srgbClr val="68727A">
                  <a:alpha val="95000"/>
                </a:srgbClr>
              </a:solidFill>
              <a:round/>
            </a:ln>
            <a:effectLst/>
          </c:spPr>
          <c:marker>
            <c:symbol val="circle"/>
            <c:size val="14"/>
            <c:spPr>
              <a:solidFill>
                <a:srgbClr val="B2B2B2"/>
              </a:solidFill>
              <a:ln>
                <a:noFill/>
              </a:ln>
              <a:effectLst/>
            </c:spPr>
          </c:marker>
          <c:dLbls>
            <c:spPr>
              <a:noFill/>
              <a:ln>
                <a:noFill/>
              </a:ln>
              <a:effectLst/>
            </c:spPr>
            <c:txPr>
              <a:bodyPr rot="0" spcFirstLastPara="1" vertOverflow="ellipsis" wrap="square" lIns="91440" tIns="0" rIns="91440" anchor="ctr" anchorCtr="1"/>
              <a:lstStyle/>
              <a:p>
                <a:pPr>
                  <a:defRPr sz="900" b="1" i="0" u="none" strike="noStrike" kern="1200" baseline="0">
                    <a:solidFill>
                      <a:schemeClr val="lt1"/>
                    </a:solidFill>
                    <a:latin typeface="Franklin Gothic Medium" panose="020B0603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accent1">
                          <a:lumMod val="60000"/>
                          <a:lumOff val="40000"/>
                        </a:schemeClr>
                      </a:solidFill>
                    </a:ln>
                    <a:effectLst/>
                  </c:spPr>
                </c15:leaderLines>
              </c:ext>
            </c:extLst>
          </c:dLbls>
          <c:cat>
            <c:strRef>
              <c:f>Pivot!$AA$4:$AA$10</c:f>
              <c:strCache>
                <c:ptCount val="6"/>
                <c:pt idx="0">
                  <c:v>Jan</c:v>
                </c:pt>
                <c:pt idx="1">
                  <c:v>Feb</c:v>
                </c:pt>
                <c:pt idx="2">
                  <c:v>Mar</c:v>
                </c:pt>
                <c:pt idx="3">
                  <c:v>Apr</c:v>
                </c:pt>
                <c:pt idx="4">
                  <c:v>May</c:v>
                </c:pt>
                <c:pt idx="5">
                  <c:v>Jun</c:v>
                </c:pt>
              </c:strCache>
            </c:strRef>
          </c:cat>
          <c:val>
            <c:numRef>
              <c:f>Pivot!$AB$4:$AB$10</c:f>
              <c:numCache>
                <c:formatCode>_-[$₦-46A]* #,##0_-;\-[$₦-46A]* #,##0_-;_-[$₦-46A]* "-"??_-;_-@_-</c:formatCode>
                <c:ptCount val="6"/>
                <c:pt idx="0">
                  <c:v>1654940.0200000003</c:v>
                </c:pt>
                <c:pt idx="1">
                  <c:v>1483679.3799999994</c:v>
                </c:pt>
                <c:pt idx="2">
                  <c:v>1516499.06</c:v>
                </c:pt>
                <c:pt idx="3">
                  <c:v>1712483.9900000005</c:v>
                </c:pt>
                <c:pt idx="4">
                  <c:v>1511373.5400000007</c:v>
                </c:pt>
                <c:pt idx="5">
                  <c:v>1536228.9199999997</c:v>
                </c:pt>
              </c:numCache>
            </c:numRef>
          </c:val>
          <c:smooth val="0"/>
          <c:extLst>
            <c:ext xmlns:c16="http://schemas.microsoft.com/office/drawing/2014/chart" uri="{C3380CC4-5D6E-409C-BE32-E72D297353CC}">
              <c16:uniqueId val="{00000000-6D48-498F-A849-8613E5A3749F}"/>
            </c:ext>
          </c:extLst>
        </c:ser>
        <c:dLbls>
          <c:dLblPos val="t"/>
          <c:showLegendKey val="0"/>
          <c:showVal val="1"/>
          <c:showCatName val="0"/>
          <c:showSerName val="0"/>
          <c:showPercent val="0"/>
          <c:showBubbleSize val="0"/>
        </c:dLbls>
        <c:dropLines>
          <c:spPr>
            <a:ln w="9525" cap="flat" cmpd="sng" algn="ctr">
              <a:solidFill>
                <a:srgbClr val="B2B2B2"/>
              </a:solidFill>
              <a:round/>
            </a:ln>
            <a:effectLst/>
          </c:spPr>
        </c:dropLines>
        <c:marker val="1"/>
        <c:smooth val="0"/>
        <c:axId val="87620352"/>
        <c:axId val="87620768"/>
      </c:lineChart>
      <c:catAx>
        <c:axId val="876203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Franklin Gothic Medium" panose="020B0603020102020204" pitchFamily="34" charset="0"/>
                <a:ea typeface="+mn-ea"/>
                <a:cs typeface="+mn-cs"/>
              </a:defRPr>
            </a:pPr>
            <a:endParaRPr lang="en-US"/>
          </a:p>
        </c:txPr>
        <c:crossAx val="87620768"/>
        <c:crosses val="autoZero"/>
        <c:auto val="1"/>
        <c:lblAlgn val="ctr"/>
        <c:lblOffset val="100"/>
        <c:noMultiLvlLbl val="0"/>
      </c:catAx>
      <c:valAx>
        <c:axId val="87620768"/>
        <c:scaling>
          <c:orientation val="minMax"/>
        </c:scaling>
        <c:delete val="1"/>
        <c:axPos val="l"/>
        <c:numFmt formatCode="_-[$₦-46A]* #,##0_-;\-[$₦-46A]* #,##0_-;_-[$₦-46A]* &quot;-&quot;??_-;_-@_-" sourceLinked="1"/>
        <c:majorTickMark val="none"/>
        <c:minorTickMark val="none"/>
        <c:tickLblPos val="nextTo"/>
        <c:crossAx val="8762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Franklin Gothic Medium" panose="020B0603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[Retail.xlsx]Pivot!PivotTable4</c:name>
    <c:fmtId val="12"/>
  </c:pivotSource>
  <c:chart>
    <c:title>
      <c:tx>
        <c:rich>
          <a:bodyPr rot="0" spcFirstLastPara="1" vertOverflow="ellipsis" vert="horz" wrap="square" anchor="ctr" anchorCtr="1"/>
          <a:lstStyle/>
          <a:p>
            <a:pPr>
              <a:defRPr sz="1400" b="0" i="0" u="none" strike="noStrike" kern="1200" cap="none" spc="20" baseline="0">
                <a:solidFill>
                  <a:schemeClr val="bg1"/>
                </a:solidFill>
                <a:latin typeface="Franklin Gothic Medium" panose="020B0603020102020204" pitchFamily="34" charset="0"/>
                <a:ea typeface="+mn-ea"/>
                <a:cs typeface="+mn-cs"/>
              </a:defRPr>
            </a:pPr>
            <a:r>
              <a:rPr lang="en-US"/>
              <a:t>PROFIT MARGIN</a:t>
            </a:r>
            <a:r>
              <a:rPr lang="en-US" baseline="0"/>
              <a: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solidFill>
              <a:latin typeface="Franklin Gothic Medium" panose="020B0603020102020204" pitchFamily="34"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2B2B2"/>
          </a:solidFill>
          <a:ln w="9525" cap="flat" cmpd="sng" algn="ctr">
            <a:no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Pivot!$AB$15</c:f>
              <c:strCache>
                <c:ptCount val="1"/>
                <c:pt idx="0">
                  <c:v>Total</c:v>
                </c:pt>
              </c:strCache>
            </c:strRef>
          </c:tx>
          <c:spPr>
            <a:solidFill>
              <a:srgbClr val="B2B2B2"/>
            </a:solidFill>
            <a:ln w="9525" cap="flat" cmpd="sng" algn="ctr">
              <a:noFill/>
              <a:round/>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Pivot!$AA$16:$AA$21</c:f>
              <c:strCache>
                <c:ptCount val="5"/>
                <c:pt idx="0">
                  <c:v>Groceries</c:v>
                </c:pt>
                <c:pt idx="1">
                  <c:v>Health &amp; Beauty</c:v>
                </c:pt>
                <c:pt idx="2">
                  <c:v>Home &amp; Garden</c:v>
                </c:pt>
                <c:pt idx="3">
                  <c:v>Electronics</c:v>
                </c:pt>
                <c:pt idx="4">
                  <c:v>Fashion</c:v>
                </c:pt>
              </c:strCache>
            </c:strRef>
          </c:cat>
          <c:val>
            <c:numRef>
              <c:f>Pivot!$AB$16:$AB$21</c:f>
              <c:numCache>
                <c:formatCode>0%</c:formatCode>
                <c:ptCount val="5"/>
                <c:pt idx="0">
                  <c:v>0.30925447071155615</c:v>
                </c:pt>
                <c:pt idx="1">
                  <c:v>0.31554244910916623</c:v>
                </c:pt>
                <c:pt idx="2">
                  <c:v>0.32662617357939688</c:v>
                </c:pt>
                <c:pt idx="3">
                  <c:v>0.33216020271170688</c:v>
                </c:pt>
                <c:pt idx="4">
                  <c:v>0.33685588399640948</c:v>
                </c:pt>
              </c:numCache>
            </c:numRef>
          </c:val>
          <c:extLst>
            <c:ext xmlns:c16="http://schemas.microsoft.com/office/drawing/2014/chart" uri="{C3380CC4-5D6E-409C-BE32-E72D297353CC}">
              <c16:uniqueId val="{00000000-ECFC-4901-B3EE-7B60F6C235C8}"/>
            </c:ext>
          </c:extLst>
        </c:ser>
        <c:dLbls>
          <c:dLblPos val="outEnd"/>
          <c:showLegendKey val="0"/>
          <c:showVal val="1"/>
          <c:showCatName val="0"/>
          <c:showSerName val="0"/>
          <c:showPercent val="0"/>
          <c:showBubbleSize val="0"/>
        </c:dLbls>
        <c:gapWidth val="100"/>
        <c:axId val="87621184"/>
        <c:axId val="87619936"/>
      </c:barChart>
      <c:catAx>
        <c:axId val="87621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crossAx val="87619936"/>
        <c:crosses val="autoZero"/>
        <c:auto val="1"/>
        <c:lblAlgn val="ctr"/>
        <c:lblOffset val="100"/>
        <c:noMultiLvlLbl val="0"/>
      </c:catAx>
      <c:valAx>
        <c:axId val="87619936"/>
        <c:scaling>
          <c:orientation val="minMax"/>
        </c:scaling>
        <c:delete val="1"/>
        <c:axPos val="b"/>
        <c:numFmt formatCode="0%" sourceLinked="1"/>
        <c:majorTickMark val="none"/>
        <c:minorTickMark val="none"/>
        <c:tickLblPos val="nextTo"/>
        <c:crossAx val="8762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Franklin Gothic Medium" panose="020B0603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[Retail.xlsx]Pivot!PivotTable9</c:name>
    <c:fmtId val="20"/>
  </c:pivotSource>
  <c:chart>
    <c:title>
      <c:tx>
        <c:rich>
          <a:bodyPr rot="0" spcFirstLastPara="1" vertOverflow="ellipsis" vert="horz" wrap="square" anchor="ctr" anchorCtr="1"/>
          <a:lstStyle/>
          <a:p>
            <a:pPr>
              <a:defRPr sz="1400" b="0" i="0" u="none" strike="noStrike" kern="1200" cap="none" spc="20" baseline="0">
                <a:solidFill>
                  <a:schemeClr val="bg1"/>
                </a:solidFill>
                <a:latin typeface="Franklin Gothic Medium" panose="020B0603020102020204" pitchFamily="34" charset="0"/>
                <a:ea typeface="+mn-ea"/>
                <a:cs typeface="+mn-cs"/>
              </a:defRPr>
            </a:pPr>
            <a:r>
              <a:rPr lang="en-US"/>
              <a:t> TOP 7 PROFIT MARGIN BY SALES</a:t>
            </a:r>
            <a:r>
              <a:rPr lang="en-US" baseline="0"/>
              <a:t> REP</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solidFill>
              <a:latin typeface="Franklin Gothic Medium" panose="020B0603020102020204" pitchFamily="34"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2B2B2"/>
          </a:solidFill>
          <a:ln w="9525" cap="flat" cmpd="sng" algn="ctr">
            <a:no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Pivot!$AE$3</c:f>
              <c:strCache>
                <c:ptCount val="1"/>
                <c:pt idx="0">
                  <c:v>Total</c:v>
                </c:pt>
              </c:strCache>
            </c:strRef>
          </c:tx>
          <c:spPr>
            <a:solidFill>
              <a:srgbClr val="B2B2B2"/>
            </a:solidFill>
            <a:ln w="9525" cap="flat" cmpd="sng" algn="ctr">
              <a:noFill/>
              <a:round/>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Pivot!$AD$4:$AD$11</c:f>
              <c:strCache>
                <c:ptCount val="7"/>
                <c:pt idx="0">
                  <c:v>Rep 15</c:v>
                </c:pt>
                <c:pt idx="1">
                  <c:v>Rep 4</c:v>
                </c:pt>
                <c:pt idx="2">
                  <c:v>Rep 19</c:v>
                </c:pt>
                <c:pt idx="3">
                  <c:v>Rep 3</c:v>
                </c:pt>
                <c:pt idx="4">
                  <c:v>Rep 6</c:v>
                </c:pt>
                <c:pt idx="5">
                  <c:v>Rep 20</c:v>
                </c:pt>
                <c:pt idx="6">
                  <c:v>Rep 2</c:v>
                </c:pt>
              </c:strCache>
            </c:strRef>
          </c:cat>
          <c:val>
            <c:numRef>
              <c:f>Pivot!$AE$4:$AE$11</c:f>
              <c:numCache>
                <c:formatCode>0.0%</c:formatCode>
                <c:ptCount val="7"/>
                <c:pt idx="0">
                  <c:v>0.32955429631093053</c:v>
                </c:pt>
                <c:pt idx="1">
                  <c:v>0.33072317026084508</c:v>
                </c:pt>
                <c:pt idx="2">
                  <c:v>0.33090216341940965</c:v>
                </c:pt>
                <c:pt idx="3">
                  <c:v>0.33491743321791051</c:v>
                </c:pt>
                <c:pt idx="4">
                  <c:v>0.33760586966238382</c:v>
                </c:pt>
                <c:pt idx="5">
                  <c:v>0.34999276625894338</c:v>
                </c:pt>
                <c:pt idx="6">
                  <c:v>0.35570041534710584</c:v>
                </c:pt>
              </c:numCache>
            </c:numRef>
          </c:val>
          <c:extLst>
            <c:ext xmlns:c16="http://schemas.microsoft.com/office/drawing/2014/chart" uri="{C3380CC4-5D6E-409C-BE32-E72D297353CC}">
              <c16:uniqueId val="{00000000-66CD-4606-B055-AACFD36CA196}"/>
            </c:ext>
          </c:extLst>
        </c:ser>
        <c:dLbls>
          <c:dLblPos val="outEnd"/>
          <c:showLegendKey val="0"/>
          <c:showVal val="1"/>
          <c:showCatName val="0"/>
          <c:showSerName val="0"/>
          <c:showPercent val="0"/>
          <c:showBubbleSize val="0"/>
        </c:dLbls>
        <c:gapWidth val="100"/>
        <c:axId val="192146768"/>
        <c:axId val="192148016"/>
      </c:barChart>
      <c:catAx>
        <c:axId val="192146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crossAx val="192148016"/>
        <c:crosses val="autoZero"/>
        <c:auto val="1"/>
        <c:lblAlgn val="ctr"/>
        <c:lblOffset val="100"/>
        <c:noMultiLvlLbl val="0"/>
      </c:catAx>
      <c:valAx>
        <c:axId val="192148016"/>
        <c:scaling>
          <c:orientation val="minMax"/>
        </c:scaling>
        <c:delete val="1"/>
        <c:axPos val="b"/>
        <c:numFmt formatCode="0.0%" sourceLinked="1"/>
        <c:majorTickMark val="none"/>
        <c:minorTickMark val="none"/>
        <c:tickLblPos val="nextTo"/>
        <c:crossAx val="19214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Franklin Gothic Medium" panose="020B0603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[Retail.xlsx]Pivot!PivotTable2</c:name>
    <c:fmtId val="16"/>
  </c:pivotSource>
  <c:chart>
    <c:title>
      <c:tx>
        <c:rich>
          <a:bodyPr rot="0" spcFirstLastPara="1" vertOverflow="ellipsis" vert="horz" wrap="square" anchor="ctr" anchorCtr="1"/>
          <a:lstStyle/>
          <a:p>
            <a:pPr>
              <a:defRPr sz="1400" b="0" i="0" u="none" strike="noStrike" kern="1200" cap="none" spc="20" baseline="0">
                <a:solidFill>
                  <a:schemeClr val="bg1"/>
                </a:solidFill>
                <a:latin typeface="Franklin Gothic Medium" panose="020B0603020102020204" pitchFamily="34" charset="0"/>
                <a:ea typeface="+mn-ea"/>
                <a:cs typeface="+mn-cs"/>
              </a:defRPr>
            </a:pPr>
            <a:r>
              <a:rPr lang="en-US"/>
              <a:t>REVENUE BY CATEGORY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solidFill>
              <a:latin typeface="Franklin Gothic Medium" panose="020B0603020102020204" pitchFamily="34" charset="0"/>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spPr>
          <a:solidFill>
            <a:srgbClr val="B2B2B2"/>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2B2B2"/>
          </a:solidFill>
          <a:ln w="9525" cap="flat" cmpd="sng" algn="ctr">
            <a:noFill/>
            <a:round/>
          </a:ln>
          <a:effectLst/>
        </c:spPr>
      </c:pivotFmt>
      <c:pivotFmt>
        <c:idx val="10"/>
        <c:spPr>
          <a:solidFill>
            <a:srgbClr val="B2B2B2"/>
          </a:solidFill>
          <a:ln w="9525" cap="flat" cmpd="sng" algn="ctr">
            <a:noFill/>
            <a:round/>
          </a:ln>
          <a:effectLst/>
        </c:spPr>
      </c:pivotFmt>
      <c:pivotFmt>
        <c:idx val="11"/>
        <c:spPr>
          <a:solidFill>
            <a:srgbClr val="B2B2B2"/>
          </a:solidFill>
          <a:ln w="9525" cap="flat" cmpd="sng" algn="ctr">
            <a:noFill/>
            <a:round/>
          </a:ln>
          <a:effectLst/>
        </c:spPr>
      </c:pivotFmt>
      <c:pivotFmt>
        <c:idx val="12"/>
        <c:spPr>
          <a:solidFill>
            <a:srgbClr val="B2B2B2"/>
          </a:solidFill>
          <a:ln w="9525" cap="flat" cmpd="sng" algn="ctr">
            <a:noFill/>
            <a:round/>
          </a:ln>
          <a:effectLst/>
        </c:spPr>
      </c:pivotFmt>
      <c:pivotFmt>
        <c:idx val="13"/>
        <c:spPr>
          <a:solidFill>
            <a:srgbClr val="B2B2B2"/>
          </a:solidFill>
          <a:ln w="9525" cap="flat" cmpd="sng" algn="ctr">
            <a:noFill/>
            <a:round/>
          </a:ln>
          <a:effectLst/>
        </c:spPr>
      </c:pivotFmt>
    </c:pivotFmts>
    <c:plotArea>
      <c:layout/>
      <c:barChart>
        <c:barDir val="col"/>
        <c:grouping val="clustered"/>
        <c:varyColors val="0"/>
        <c:ser>
          <c:idx val="0"/>
          <c:order val="0"/>
          <c:tx>
            <c:strRef>
              <c:f>Pivot!$AB$25</c:f>
              <c:strCache>
                <c:ptCount val="1"/>
                <c:pt idx="0">
                  <c:v>Total</c:v>
                </c:pt>
              </c:strCache>
            </c:strRef>
          </c:tx>
          <c:spPr>
            <a:solidFill>
              <a:srgbClr val="B2B2B2"/>
            </a:solidFill>
            <a:ln w="9525" cap="flat" cmpd="sng" algn="ctr">
              <a:no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Pivot!$AA$26:$AA$31</c:f>
              <c:strCache>
                <c:ptCount val="5"/>
                <c:pt idx="0">
                  <c:v>Home &amp; Garden</c:v>
                </c:pt>
                <c:pt idx="1">
                  <c:v>Health &amp; Beauty</c:v>
                </c:pt>
                <c:pt idx="2">
                  <c:v>Fashion</c:v>
                </c:pt>
                <c:pt idx="3">
                  <c:v>Groceries</c:v>
                </c:pt>
                <c:pt idx="4">
                  <c:v>Electronics</c:v>
                </c:pt>
              </c:strCache>
            </c:strRef>
          </c:cat>
          <c:val>
            <c:numRef>
              <c:f>Pivot!$AB$26:$AB$31</c:f>
              <c:numCache>
                <c:formatCode>\₦0.00,,\ "M"</c:formatCode>
                <c:ptCount val="5"/>
                <c:pt idx="0">
                  <c:v>2332453.34</c:v>
                </c:pt>
                <c:pt idx="1">
                  <c:v>1995277.0200000005</c:v>
                </c:pt>
                <c:pt idx="2">
                  <c:v>1784391.6699999997</c:v>
                </c:pt>
                <c:pt idx="3">
                  <c:v>1713762.7300000004</c:v>
                </c:pt>
                <c:pt idx="4">
                  <c:v>1589320.1500000008</c:v>
                </c:pt>
              </c:numCache>
            </c:numRef>
          </c:val>
          <c:extLst>
            <c:ext xmlns:c16="http://schemas.microsoft.com/office/drawing/2014/chart" uri="{C3380CC4-5D6E-409C-BE32-E72D297353CC}">
              <c16:uniqueId val="{0000000A-51C3-4AA6-8AC4-745E2FB76DA2}"/>
            </c:ext>
          </c:extLst>
        </c:ser>
        <c:dLbls>
          <c:dLblPos val="outEnd"/>
          <c:showLegendKey val="0"/>
          <c:showVal val="1"/>
          <c:showCatName val="0"/>
          <c:showSerName val="0"/>
          <c:showPercent val="0"/>
          <c:showBubbleSize val="0"/>
        </c:dLbls>
        <c:gapWidth val="100"/>
        <c:overlap val="-24"/>
        <c:axId val="176311104"/>
        <c:axId val="176317760"/>
      </c:barChart>
      <c:catAx>
        <c:axId val="176311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crossAx val="176317760"/>
        <c:crosses val="autoZero"/>
        <c:auto val="1"/>
        <c:lblAlgn val="ctr"/>
        <c:lblOffset val="100"/>
        <c:noMultiLvlLbl val="0"/>
      </c:catAx>
      <c:valAx>
        <c:axId val="176317760"/>
        <c:scaling>
          <c:orientation val="minMax"/>
        </c:scaling>
        <c:delete val="1"/>
        <c:axPos val="l"/>
        <c:numFmt formatCode="\₦0.00,,\ &quot;M&quot;" sourceLinked="1"/>
        <c:majorTickMark val="out"/>
        <c:minorTickMark val="none"/>
        <c:tickLblPos val="nextTo"/>
        <c:crossAx val="17631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Franklin Gothic Medium" panose="020B0603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[Retail.xlsx]Pivot!PivotTable5</c:name>
    <c:fmtId val="23"/>
  </c:pivotSource>
  <c:chart>
    <c:title>
      <c:tx>
        <c:rich>
          <a:bodyPr rot="0" spcFirstLastPara="1" vertOverflow="ellipsis" vert="horz" wrap="square" anchor="ctr" anchorCtr="1"/>
          <a:lstStyle/>
          <a:p>
            <a:pPr>
              <a:defRPr sz="1400" b="1" i="0" u="none" strike="noStrike" kern="1200" cap="all" spc="50" baseline="0">
                <a:solidFill>
                  <a:schemeClr val="bg1"/>
                </a:solidFill>
                <a:latin typeface="+mn-lt"/>
                <a:ea typeface="+mn-ea"/>
                <a:cs typeface="+mn-cs"/>
              </a:defRPr>
            </a:pPr>
            <a:r>
              <a:rPr lang="en-US" sz="1400"/>
              <a:t>PROFIT CONTRIBUTION BY CATEGORY</a:t>
            </a:r>
          </a:p>
        </c:rich>
      </c:tx>
      <c:layout>
        <c:manualLayout>
          <c:xMode val="edge"/>
          <c:yMode val="edge"/>
          <c:x val="0.18837981222426425"/>
          <c:y val="1.8822408843469193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bg1"/>
              </a:solidFill>
              <a:latin typeface="+mn-lt"/>
              <a:ea typeface="+mn-ea"/>
              <a:cs typeface="+mn-cs"/>
            </a:defRPr>
          </a:pPr>
          <a:endParaRPr lang="en-US"/>
        </a:p>
      </c:txPr>
    </c:title>
    <c:autoTitleDeleted val="0"/>
    <c:pivotFmts>
      <c:pivotFmt>
        <c:idx val="0"/>
        <c:dLbl>
          <c:idx val="0"/>
          <c:showLegendKey val="1"/>
          <c:showVal val="1"/>
          <c:showCatName val="1"/>
          <c:showSerName val="0"/>
          <c:showPercent val="0"/>
          <c:showBubbleSize val="0"/>
          <c:extLst>
            <c:ext xmlns:c15="http://schemas.microsoft.com/office/drawing/2012/chart" uri="{CE6537A1-D6FC-4f65-9D91-7224C49458BB}"/>
          </c:extLst>
        </c:dLbl>
      </c:pivotFmt>
      <c:pivotFmt>
        <c:idx val="1"/>
        <c:dLbl>
          <c:idx val="0"/>
          <c:showLegendKey val="1"/>
          <c:showVal val="1"/>
          <c:showCatName val="1"/>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tx1">
              <a:lumMod val="85000"/>
              <a:lumOff val="15000"/>
              <a:alpha val="50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1735077369252679"/>
          <c:y val="0.24119508957441102"/>
          <c:w val="0.44086738478895149"/>
          <c:h val="0.75715634406572918"/>
        </c:manualLayout>
      </c:layout>
      <c:doughnutChart>
        <c:varyColors val="1"/>
        <c:ser>
          <c:idx val="0"/>
          <c:order val="0"/>
          <c:tx>
            <c:strRef>
              <c:f>Pivot!$AE$15</c:f>
              <c:strCache>
                <c:ptCount val="1"/>
                <c:pt idx="0">
                  <c:v>Total</c:v>
                </c:pt>
              </c:strCache>
            </c:strRef>
          </c:tx>
          <c:dPt>
            <c:idx val="0"/>
            <c:bubble3D val="0"/>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438-432E-9240-A5ABF084D315}"/>
              </c:ext>
            </c:extLst>
          </c:dPt>
          <c:dPt>
            <c:idx val="1"/>
            <c:bubble3D val="0"/>
            <c:spPr>
              <a:solidFill>
                <a:schemeClr val="dk1">
                  <a:tint val="5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438-432E-9240-A5ABF084D315}"/>
              </c:ext>
            </c:extLst>
          </c:dPt>
          <c:dPt>
            <c:idx val="2"/>
            <c:bubble3D val="0"/>
            <c:spPr>
              <a:solidFill>
                <a:schemeClr val="dk1">
                  <a:tint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438-432E-9240-A5ABF084D315}"/>
              </c:ext>
            </c:extLst>
          </c:dPt>
          <c:dPt>
            <c:idx val="3"/>
            <c:bubble3D val="0"/>
            <c:spPr>
              <a:solidFill>
                <a:schemeClr val="dk1">
                  <a:tint val="985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438-432E-9240-A5ABF084D315}"/>
              </c:ext>
            </c:extLst>
          </c:dPt>
          <c:dPt>
            <c:idx val="4"/>
            <c:bubble3D val="0"/>
            <c:spPr>
              <a:solidFill>
                <a:schemeClr val="tx1">
                  <a:lumMod val="85000"/>
                  <a:lumOff val="15000"/>
                  <a:alpha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438-432E-9240-A5ABF084D31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Pivot!$AD$16:$AD$21</c:f>
              <c:strCache>
                <c:ptCount val="5"/>
                <c:pt idx="0">
                  <c:v>Electronics</c:v>
                </c:pt>
                <c:pt idx="1">
                  <c:v>Fashion</c:v>
                </c:pt>
                <c:pt idx="2">
                  <c:v>Groceries</c:v>
                </c:pt>
                <c:pt idx="3">
                  <c:v>Health &amp; Beauty</c:v>
                </c:pt>
                <c:pt idx="4">
                  <c:v>Home &amp; Garden</c:v>
                </c:pt>
              </c:strCache>
            </c:strRef>
          </c:cat>
          <c:val>
            <c:numRef>
              <c:f>Pivot!$AE$16:$AE$21</c:f>
              <c:numCache>
                <c:formatCode>0.00%</c:formatCode>
                <c:ptCount val="5"/>
                <c:pt idx="0">
                  <c:v>0.17670532665646069</c:v>
                </c:pt>
                <c:pt idx="1">
                  <c:v>0.19923709788396685</c:v>
                </c:pt>
                <c:pt idx="2">
                  <c:v>0.17584276917220823</c:v>
                </c:pt>
                <c:pt idx="3">
                  <c:v>0.20161583044763443</c:v>
                </c:pt>
                <c:pt idx="4">
                  <c:v>0.24659897583972987</c:v>
                </c:pt>
              </c:numCache>
            </c:numRef>
          </c:val>
          <c:extLst>
            <c:ext xmlns:c16="http://schemas.microsoft.com/office/drawing/2014/chart" uri="{C3380CC4-5D6E-409C-BE32-E72D297353CC}">
              <c16:uniqueId val="{0000000A-D438-432E-9240-A5ABF084D315}"/>
            </c:ext>
          </c:extLst>
        </c:ser>
        <c:dLbls>
          <c:showLegendKey val="0"/>
          <c:showVal val="0"/>
          <c:showCatName val="0"/>
          <c:showSerName val="0"/>
          <c:showPercent val="1"/>
          <c:showBubbleSize val="0"/>
          <c:showLeaderLines val="1"/>
        </c:dLbls>
        <c:firstSliceAng val="0"/>
        <c:holeSize val="64"/>
      </c:doughnutChart>
      <c:spPr>
        <a:noFill/>
        <a:ln>
          <a:noFill/>
        </a:ln>
        <a:effectLst/>
      </c:spPr>
    </c:plotArea>
    <c:legend>
      <c:legendPos val="r"/>
      <c:layout>
        <c:manualLayout>
          <c:xMode val="edge"/>
          <c:yMode val="edge"/>
          <c:x val="0.65628444088487181"/>
          <c:y val="0.25120070568149849"/>
          <c:w val="0.32173109480324191"/>
          <c:h val="0.63965414657850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Franklin Gothic Medium" panose="020B0603020102020204" pitchFamily="34" charset="0"/>
                <a:ea typeface="+mn-ea"/>
                <a:cs typeface="+mn-cs"/>
              </a:defRPr>
            </a:pPr>
            <a:r>
              <a:rPr lang="en-US" b="1"/>
              <a:t>CATEGORY PROFITABILITY RISK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Franklin Gothic Medium" panose="020B0603020102020204" pitchFamily="34" charset="0"/>
              <a:ea typeface="+mn-ea"/>
              <a:cs typeface="+mn-cs"/>
            </a:defRPr>
          </a:pPr>
          <a:endParaRPr lang="en-US"/>
        </a:p>
      </c:txPr>
    </c:title>
    <c:autoTitleDeleted val="0"/>
    <c:plotArea>
      <c:layout/>
      <c:scatterChart>
        <c:scatterStyle val="lineMarker"/>
        <c:varyColors val="0"/>
        <c:ser>
          <c:idx val="0"/>
          <c:order val="0"/>
          <c:tx>
            <c:v>High Risk</c:v>
          </c:tx>
          <c:spPr>
            <a:ln w="25400" cap="rnd">
              <a:solidFill>
                <a:schemeClr val="tx1"/>
              </a:solidFill>
              <a:round/>
            </a:ln>
            <a:effectLst/>
          </c:spPr>
          <c:marker>
            <c:symbol val="circle"/>
            <c:size val="5"/>
            <c:spPr>
              <a:solidFill>
                <a:srgbClr val="FF0000"/>
              </a:solidFill>
              <a:ln w="9525">
                <a:noFill/>
              </a:ln>
              <a:effectLst/>
            </c:spPr>
          </c:marker>
          <c:dLbls>
            <c:dLbl>
              <c:idx val="0"/>
              <c:tx>
                <c:rich>
                  <a:bodyPr/>
                  <a:lstStyle/>
                  <a:p>
                    <a:fld id="{0B2967B9-1CE3-42C7-AAE1-E31992ED7D3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EF3E-4F4A-B500-E99A256DB203}"/>
                </c:ext>
              </c:extLst>
            </c:dLbl>
            <c:dLbl>
              <c:idx val="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1-EF3E-4F4A-B500-E99A256DB203}"/>
                </c:ext>
              </c:extLst>
            </c:dLbl>
            <c:dLbl>
              <c:idx val="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EF3E-4F4A-B500-E99A256DB203}"/>
                </c:ext>
              </c:extLst>
            </c:dLbl>
            <c:dLbl>
              <c:idx val="3"/>
              <c:tx>
                <c:rich>
                  <a:bodyPr/>
                  <a:lstStyle/>
                  <a:p>
                    <a:fld id="{67465761-3370-424D-AF73-A3D08C410CF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F3E-4F4A-B500-E99A256DB203}"/>
                </c:ext>
              </c:extLst>
            </c:dLbl>
            <c:dLbl>
              <c:idx val="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EF3E-4F4A-B500-E99A256DB203}"/>
                </c:ext>
              </c:extLst>
            </c:dLbl>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xVal>
            <c:numRef>
              <c:f>Pivot!$X$53:$X$57</c:f>
              <c:numCache>
                <c:formatCode>_-[$₦-46A]* #,##0.00_-;\-[$₦-46A]* #,##0.00_-;_-[$₦-46A]* "-"??_-;_-@_-</c:formatCode>
                <c:ptCount val="5"/>
                <c:pt idx="0">
                  <c:v>89810.173333333325</c:v>
                </c:pt>
                <c:pt idx="1">
                  <c:v>101261.90666666668</c:v>
                </c:pt>
                <c:pt idx="2">
                  <c:v>89371.780000000013</c:v>
                </c:pt>
                <c:pt idx="3">
                  <c:v>102470.89333333333</c:v>
                </c:pt>
                <c:pt idx="4">
                  <c:v>125333.49833333334</c:v>
                </c:pt>
              </c:numCache>
            </c:numRef>
          </c:xVal>
          <c:yVal>
            <c:numRef>
              <c:f>Pivot!$AB$53:$AB$57</c:f>
              <c:numCache>
                <c:formatCode>0%</c:formatCode>
                <c:ptCount val="5"/>
                <c:pt idx="0">
                  <c:v>0.22650804587492956</c:v>
                </c:pt>
                <c:pt idx="1">
                  <c:v>#N/A</c:v>
                </c:pt>
                <c:pt idx="2">
                  <c:v>#N/A</c:v>
                </c:pt>
                <c:pt idx="3">
                  <c:v>0.17783206066194224</c:v>
                </c:pt>
                <c:pt idx="4">
                  <c:v>#N/A</c:v>
                </c:pt>
              </c:numCache>
            </c:numRef>
          </c:yVal>
          <c:smooth val="0"/>
          <c:extLst>
            <c:ext xmlns:c15="http://schemas.microsoft.com/office/drawing/2012/chart" uri="{02D57815-91ED-43cb-92C2-25804820EDAC}">
              <c15:datalabelsRange>
                <c15:f>Pivot!$P$53:$P$57</c15:f>
                <c15:dlblRangeCache>
                  <c:ptCount val="5"/>
                  <c:pt idx="0">
                    <c:v>Electronics</c:v>
                  </c:pt>
                  <c:pt idx="1">
                    <c:v>Fashion</c:v>
                  </c:pt>
                  <c:pt idx="2">
                    <c:v>Groceries</c:v>
                  </c:pt>
                  <c:pt idx="3">
                    <c:v>Health &amp; Beauty</c:v>
                  </c:pt>
                  <c:pt idx="4">
                    <c:v>Home &amp; Garden</c:v>
                  </c:pt>
                </c15:dlblRangeCache>
              </c15:datalabelsRange>
            </c:ext>
            <c:ext xmlns:c16="http://schemas.microsoft.com/office/drawing/2014/chart" uri="{C3380CC4-5D6E-409C-BE32-E72D297353CC}">
              <c16:uniqueId val="{00000005-EF3E-4F4A-B500-E99A256DB203}"/>
            </c:ext>
          </c:extLst>
        </c:ser>
        <c:ser>
          <c:idx val="1"/>
          <c:order val="1"/>
          <c:tx>
            <c:v>Moderate Risk</c:v>
          </c:tx>
          <c:spPr>
            <a:ln w="25400" cap="rnd">
              <a:noFill/>
              <a:round/>
            </a:ln>
            <a:effectLst/>
          </c:spPr>
          <c:marker>
            <c:symbol val="circle"/>
            <c:size val="5"/>
            <c:spPr>
              <a:solidFill>
                <a:schemeClr val="accent2"/>
              </a:solidFill>
              <a:ln w="9525">
                <a:solidFill>
                  <a:schemeClr val="accent2"/>
                </a:solidFill>
              </a:ln>
              <a:effectLst/>
            </c:spPr>
          </c:marker>
          <c:dLbls>
            <c:dLbl>
              <c:idx val="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EF3E-4F4A-B500-E99A256DB203}"/>
                </c:ext>
              </c:extLst>
            </c:dLbl>
            <c:dLbl>
              <c:idx val="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EF3E-4F4A-B500-E99A256DB203}"/>
                </c:ext>
              </c:extLst>
            </c:dLbl>
            <c:dLbl>
              <c:idx val="2"/>
              <c:tx>
                <c:rich>
                  <a:bodyPr/>
                  <a:lstStyle/>
                  <a:p>
                    <a:fld id="{74F9BC6C-416A-4F23-99F6-11ED05251D2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F3E-4F4A-B500-E99A256DB203}"/>
                </c:ext>
              </c:extLst>
            </c:dLbl>
            <c:dLbl>
              <c:idx val="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EF3E-4F4A-B500-E99A256DB203}"/>
                </c:ext>
              </c:extLst>
            </c:dLbl>
            <c:dLbl>
              <c:idx val="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EF3E-4F4A-B500-E99A256DB203}"/>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Pivot!$X$53:$X$57</c:f>
              <c:numCache>
                <c:formatCode>_-[$₦-46A]* #,##0.00_-;\-[$₦-46A]* #,##0.00_-;_-[$₦-46A]* "-"??_-;_-@_-</c:formatCode>
                <c:ptCount val="5"/>
                <c:pt idx="0">
                  <c:v>89810.173333333325</c:v>
                </c:pt>
                <c:pt idx="1">
                  <c:v>101261.90666666668</c:v>
                </c:pt>
                <c:pt idx="2">
                  <c:v>89371.780000000013</c:v>
                </c:pt>
                <c:pt idx="3">
                  <c:v>102470.89333333333</c:v>
                </c:pt>
                <c:pt idx="4">
                  <c:v>125333.49833333334</c:v>
                </c:pt>
              </c:numCache>
            </c:numRef>
          </c:xVal>
          <c:yVal>
            <c:numRef>
              <c:f>Pivot!$AC$53:$AC$57</c:f>
              <c:numCache>
                <c:formatCode>0%</c:formatCode>
                <c:ptCount val="5"/>
                <c:pt idx="0">
                  <c:v>#N/A</c:v>
                </c:pt>
                <c:pt idx="1">
                  <c:v>#N/A</c:v>
                </c:pt>
                <c:pt idx="2">
                  <c:v>0.15957875319266107</c:v>
                </c:pt>
                <c:pt idx="3">
                  <c:v>#N/A</c:v>
                </c:pt>
                <c:pt idx="4">
                  <c:v>#N/A</c:v>
                </c:pt>
              </c:numCache>
            </c:numRef>
          </c:yVal>
          <c:smooth val="0"/>
          <c:extLst>
            <c:ext xmlns:c15="http://schemas.microsoft.com/office/drawing/2012/chart" uri="{02D57815-91ED-43cb-92C2-25804820EDAC}">
              <c15:datalabelsRange>
                <c15:f>Pivot!$P$53:$P$57</c15:f>
                <c15:dlblRangeCache>
                  <c:ptCount val="5"/>
                  <c:pt idx="0">
                    <c:v>Electronics</c:v>
                  </c:pt>
                  <c:pt idx="1">
                    <c:v>Fashion</c:v>
                  </c:pt>
                  <c:pt idx="2">
                    <c:v>Groceries</c:v>
                  </c:pt>
                  <c:pt idx="3">
                    <c:v>Health &amp; Beauty</c:v>
                  </c:pt>
                  <c:pt idx="4">
                    <c:v>Home &amp; Garden</c:v>
                  </c:pt>
                </c15:dlblRangeCache>
              </c15:datalabelsRange>
            </c:ext>
            <c:ext xmlns:c16="http://schemas.microsoft.com/office/drawing/2014/chart" uri="{C3380CC4-5D6E-409C-BE32-E72D297353CC}">
              <c16:uniqueId val="{0000000B-EF3E-4F4A-B500-E99A256DB203}"/>
            </c:ext>
          </c:extLst>
        </c:ser>
        <c:ser>
          <c:idx val="2"/>
          <c:order val="2"/>
          <c:tx>
            <c:v>Low Risk</c:v>
          </c:tx>
          <c:spPr>
            <a:ln w="25400" cap="rnd">
              <a:noFill/>
              <a:round/>
            </a:ln>
            <a:effectLst/>
          </c:spPr>
          <c:marker>
            <c:symbol val="circle"/>
            <c:size val="5"/>
            <c:spPr>
              <a:solidFill>
                <a:srgbClr val="00B050"/>
              </a:solidFill>
              <a:ln w="9525">
                <a:noFill/>
              </a:ln>
              <a:effectLst/>
            </c:spPr>
          </c:marker>
          <c:dLbls>
            <c:dLbl>
              <c:idx val="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EF3E-4F4A-B500-E99A256DB203}"/>
                </c:ext>
              </c:extLst>
            </c:dLbl>
            <c:dLbl>
              <c:idx val="1"/>
              <c:tx>
                <c:rich>
                  <a:bodyPr/>
                  <a:lstStyle/>
                  <a:p>
                    <a:fld id="{35F36F71-0312-44F9-9609-1A6B5F35C06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EF3E-4F4A-B500-E99A256DB203}"/>
                </c:ext>
              </c:extLst>
            </c:dLbl>
            <c:dLbl>
              <c:idx val="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EF3E-4F4A-B500-E99A256DB203}"/>
                </c:ext>
              </c:extLst>
            </c:dLbl>
            <c:dLbl>
              <c:idx val="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EF3E-4F4A-B500-E99A256DB203}"/>
                </c:ext>
              </c:extLst>
            </c:dLbl>
            <c:dLbl>
              <c:idx val="4"/>
              <c:tx>
                <c:rich>
                  <a:bodyPr/>
                  <a:lstStyle/>
                  <a:p>
                    <a:fld id="{3190FC75-3797-4CDD-9984-1D7689F9130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EF3E-4F4A-B500-E99A256DB203}"/>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Pivot!$X$53:$X$57</c:f>
              <c:numCache>
                <c:formatCode>_-[$₦-46A]* #,##0.00_-;\-[$₦-46A]* #,##0.00_-;_-[$₦-46A]* "-"??_-;_-@_-</c:formatCode>
                <c:ptCount val="5"/>
                <c:pt idx="0">
                  <c:v>89810.173333333325</c:v>
                </c:pt>
                <c:pt idx="1">
                  <c:v>101261.90666666668</c:v>
                </c:pt>
                <c:pt idx="2">
                  <c:v>89371.780000000013</c:v>
                </c:pt>
                <c:pt idx="3">
                  <c:v>102470.89333333333</c:v>
                </c:pt>
                <c:pt idx="4">
                  <c:v>125333.49833333334</c:v>
                </c:pt>
              </c:numCache>
            </c:numRef>
          </c:xVal>
          <c:yVal>
            <c:numRef>
              <c:f>Pivot!$AD$53:$AD$57</c:f>
              <c:numCache>
                <c:formatCode>0%</c:formatCode>
                <c:ptCount val="5"/>
                <c:pt idx="0">
                  <c:v>#N/A</c:v>
                </c:pt>
                <c:pt idx="1">
                  <c:v>0.15915634931578648</c:v>
                </c:pt>
                <c:pt idx="2">
                  <c:v>#N/A</c:v>
                </c:pt>
                <c:pt idx="3">
                  <c:v>#N/A</c:v>
                </c:pt>
                <c:pt idx="4">
                  <c:v>0.15236221429257754</c:v>
                </c:pt>
              </c:numCache>
            </c:numRef>
          </c:yVal>
          <c:smooth val="0"/>
          <c:extLst>
            <c:ext xmlns:c15="http://schemas.microsoft.com/office/drawing/2012/chart" uri="{02D57815-91ED-43cb-92C2-25804820EDAC}">
              <c15:datalabelsRange>
                <c15:f>Pivot!$P$53:$P$57</c15:f>
                <c15:dlblRangeCache>
                  <c:ptCount val="5"/>
                  <c:pt idx="0">
                    <c:v>Electronics</c:v>
                  </c:pt>
                  <c:pt idx="1">
                    <c:v>Fashion</c:v>
                  </c:pt>
                  <c:pt idx="2">
                    <c:v>Groceries</c:v>
                  </c:pt>
                  <c:pt idx="3">
                    <c:v>Health &amp; Beauty</c:v>
                  </c:pt>
                  <c:pt idx="4">
                    <c:v>Home &amp; Garden</c:v>
                  </c:pt>
                </c15:dlblRangeCache>
              </c15:datalabelsRange>
            </c:ext>
            <c:ext xmlns:c16="http://schemas.microsoft.com/office/drawing/2014/chart" uri="{C3380CC4-5D6E-409C-BE32-E72D297353CC}">
              <c16:uniqueId val="{00000011-EF3E-4F4A-B500-E99A256DB203}"/>
            </c:ext>
          </c:extLst>
        </c:ser>
        <c:dLbls>
          <c:showLegendKey val="0"/>
          <c:showVal val="0"/>
          <c:showCatName val="0"/>
          <c:showSerName val="0"/>
          <c:showPercent val="0"/>
          <c:showBubbleSize val="0"/>
        </c:dLbls>
        <c:axId val="320131568"/>
        <c:axId val="320125328"/>
      </c:scatterChart>
      <c:valAx>
        <c:axId val="320131568"/>
        <c:scaling>
          <c:orientation val="minMax"/>
          <c:min val="80000"/>
        </c:scaling>
        <c:delete val="0"/>
        <c:axPos val="b"/>
        <c:majorGridlines>
          <c:spPr>
            <a:ln w="3175" cap="flat" cmpd="sng" algn="ctr">
              <a:solidFill>
                <a:schemeClr val="tx1">
                  <a:lumMod val="15000"/>
                  <a:lumOff val="85000"/>
                  <a:alpha val="98000"/>
                </a:schemeClr>
              </a:solidFill>
              <a:round/>
            </a:ln>
            <a:effectLst/>
          </c:spPr>
        </c:majorGridlines>
        <c:numFmt formatCode="_-[$₦-46A]* #,##0.00_-;\-[$₦-46A]* #,##0.00_-;_-[$₦-46A]* &quot;-&quot;??_-;_-@_-"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crossAx val="320125328"/>
        <c:crosses val="autoZero"/>
        <c:crossBetween val="midCat"/>
        <c:majorUnit val="10000"/>
      </c:valAx>
      <c:valAx>
        <c:axId val="320125328"/>
        <c:scaling>
          <c:orientation val="minMax"/>
        </c:scaling>
        <c:delete val="0"/>
        <c:axPos val="l"/>
        <c:majorGridlines>
          <c:spPr>
            <a:ln w="3175" cap="flat" cmpd="dbl" algn="ctr">
              <a:solidFill>
                <a:srgbClr val="B2B2B2">
                  <a:alpha val="98000"/>
                </a:srgbClr>
              </a:solidFill>
              <a:round/>
            </a:ln>
            <a:effectLst/>
          </c:spPr>
        </c:majorGridlines>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crossAx val="320131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Franklin Gothic Medium" panose="020B06030201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[Retail.xlsx]Pivot!Capital Analysis</c:name>
    <c:fmtId val="6"/>
  </c:pivotSource>
  <c:chart>
    <c:title>
      <c:tx>
        <c:rich>
          <a:bodyPr rot="0" spcFirstLastPara="1" vertOverflow="ellipsis" vert="horz" wrap="square" anchor="ctr" anchorCtr="1"/>
          <a:lstStyle/>
          <a:p>
            <a:pPr>
              <a:defRPr sz="1400" b="0" i="0" u="none" strike="noStrike" kern="1200" cap="none" spc="20" baseline="0">
                <a:solidFill>
                  <a:schemeClr val="bg1"/>
                </a:solidFill>
                <a:latin typeface="Franklin Gothic Medium" panose="020B0603020102020204" pitchFamily="34" charset="0"/>
                <a:ea typeface="+mn-ea"/>
                <a:cs typeface="+mn-cs"/>
              </a:defRPr>
            </a:pPr>
            <a:r>
              <a:rPr lang="en-US" sz="1400" b="1"/>
              <a:t>TOP 10 CAPITAL TIED UP PRODUCTS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solidFill>
              <a:latin typeface="Franklin Gothic Medium" panose="020B0603020102020204" pitchFamily="34"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2B2B2"/>
          </a:solidFill>
          <a:ln w="9525" cap="flat" cmpd="sng" algn="ctr">
            <a:no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Pivot!$K$16</c:f>
              <c:strCache>
                <c:ptCount val="1"/>
                <c:pt idx="0">
                  <c:v>Total</c:v>
                </c:pt>
              </c:strCache>
            </c:strRef>
          </c:tx>
          <c:spPr>
            <a:solidFill>
              <a:srgbClr val="B2B2B2"/>
            </a:solidFill>
            <a:ln w="9525" cap="flat" cmpd="sng" algn="ctr">
              <a:noFill/>
              <a:round/>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Pivot!$J$17:$J$27</c:f>
              <c:strCache>
                <c:ptCount val="10"/>
                <c:pt idx="0">
                  <c:v>Product 26</c:v>
                </c:pt>
                <c:pt idx="1">
                  <c:v>Product 47</c:v>
                </c:pt>
                <c:pt idx="2">
                  <c:v>Product 59</c:v>
                </c:pt>
                <c:pt idx="3">
                  <c:v>Product 7</c:v>
                </c:pt>
                <c:pt idx="4">
                  <c:v>Product 56</c:v>
                </c:pt>
                <c:pt idx="5">
                  <c:v>Product 6</c:v>
                </c:pt>
                <c:pt idx="6">
                  <c:v>Product 80</c:v>
                </c:pt>
                <c:pt idx="7">
                  <c:v>Product 8</c:v>
                </c:pt>
                <c:pt idx="8">
                  <c:v>Product 9</c:v>
                </c:pt>
                <c:pt idx="9">
                  <c:v>Product 16</c:v>
                </c:pt>
              </c:strCache>
            </c:strRef>
          </c:cat>
          <c:val>
            <c:numRef>
              <c:f>Pivot!$K$17:$K$27</c:f>
              <c:numCache>
                <c:formatCode>_-[$₦-46A]* #,##0_-;\-[$₦-46A]* #,##0_-;_-[$₦-46A]* "-"??_-;_-@_-</c:formatCode>
                <c:ptCount val="10"/>
                <c:pt idx="0">
                  <c:v>862204.21875</c:v>
                </c:pt>
                <c:pt idx="1">
                  <c:v>886541.35496957437</c:v>
                </c:pt>
                <c:pt idx="2">
                  <c:v>934245.62052044633</c:v>
                </c:pt>
                <c:pt idx="3">
                  <c:v>994129.10183639335</c:v>
                </c:pt>
                <c:pt idx="4">
                  <c:v>1092253.8191304342</c:v>
                </c:pt>
                <c:pt idx="5">
                  <c:v>1105543.0575000006</c:v>
                </c:pt>
                <c:pt idx="6">
                  <c:v>1135563.9954285712</c:v>
                </c:pt>
                <c:pt idx="7">
                  <c:v>1140525.7437848607</c:v>
                </c:pt>
                <c:pt idx="8">
                  <c:v>1154038.1409523806</c:v>
                </c:pt>
                <c:pt idx="9">
                  <c:v>1475813.8046511621</c:v>
                </c:pt>
              </c:numCache>
            </c:numRef>
          </c:val>
          <c:extLst>
            <c:ext xmlns:c16="http://schemas.microsoft.com/office/drawing/2014/chart" uri="{C3380CC4-5D6E-409C-BE32-E72D297353CC}">
              <c16:uniqueId val="{00000000-BF81-41E5-B19A-CCFFC5068A62}"/>
            </c:ext>
          </c:extLst>
        </c:ser>
        <c:dLbls>
          <c:dLblPos val="outEnd"/>
          <c:showLegendKey val="0"/>
          <c:showVal val="1"/>
          <c:showCatName val="0"/>
          <c:showSerName val="0"/>
          <c:showPercent val="0"/>
          <c:showBubbleSize val="0"/>
        </c:dLbls>
        <c:gapWidth val="100"/>
        <c:axId val="522281536"/>
        <c:axId val="522279872"/>
      </c:barChart>
      <c:catAx>
        <c:axId val="522281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crossAx val="522279872"/>
        <c:crosses val="autoZero"/>
        <c:auto val="1"/>
        <c:lblAlgn val="ctr"/>
        <c:lblOffset val="100"/>
        <c:noMultiLvlLbl val="0"/>
      </c:catAx>
      <c:valAx>
        <c:axId val="522279872"/>
        <c:scaling>
          <c:orientation val="minMax"/>
        </c:scaling>
        <c:delete val="1"/>
        <c:axPos val="b"/>
        <c:numFmt formatCode="_-[$₦-46A]* #,##0_-;\-[$₦-46A]* #,##0_-;_-[$₦-46A]* &quot;-&quot;??_-;_-@_-" sourceLinked="1"/>
        <c:majorTickMark val="none"/>
        <c:minorTickMark val="none"/>
        <c:tickLblPos val="nextTo"/>
        <c:crossAx val="52228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Franklin Gothic Medium" panose="020B0603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[Retail.xlsx]Pivot!PivotTable36</c:name>
    <c:fmtId val="13"/>
  </c:pivotSource>
  <c:chart>
    <c:title>
      <c:tx>
        <c:rich>
          <a:bodyPr rot="0" spcFirstLastPara="1" vertOverflow="ellipsis" vert="horz" wrap="square" anchor="ctr" anchorCtr="1"/>
          <a:lstStyle/>
          <a:p>
            <a:pPr>
              <a:defRPr sz="1400" b="0" i="0" u="none" strike="noStrike" kern="1200" cap="none" spc="20" baseline="0">
                <a:solidFill>
                  <a:schemeClr val="bg1"/>
                </a:solidFill>
                <a:latin typeface="Franklin Gothic Medium" panose="020B0603020102020204" pitchFamily="34" charset="0"/>
                <a:ea typeface="+mn-ea"/>
                <a:cs typeface="+mn-cs"/>
              </a:defRPr>
            </a:pPr>
            <a:r>
              <a:rPr lang="en-US" sz="1100" b="1"/>
              <a:t>STOCK ON HAND BY CATEGORY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solidFill>
              <a:latin typeface="Franklin Gothic Medium" panose="020B0603020102020204" pitchFamily="34"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2B2B2"/>
          </a:solidFill>
          <a:ln w="9525" cap="flat" cmpd="sng" algn="ctr">
            <a:no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Pivot!$AE$32</c:f>
              <c:strCache>
                <c:ptCount val="1"/>
                <c:pt idx="0">
                  <c:v>Total</c:v>
                </c:pt>
              </c:strCache>
            </c:strRef>
          </c:tx>
          <c:spPr>
            <a:solidFill>
              <a:srgbClr val="B2B2B2"/>
            </a:solidFill>
            <a:ln w="9525" cap="flat" cmpd="sng" algn="ctr">
              <a:noFill/>
              <a:round/>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Pivot!$AD$33:$AD$38</c:f>
              <c:strCache>
                <c:ptCount val="5"/>
                <c:pt idx="0">
                  <c:v>Electronics</c:v>
                </c:pt>
                <c:pt idx="1">
                  <c:v>Fashion</c:v>
                </c:pt>
                <c:pt idx="2">
                  <c:v>Groceries</c:v>
                </c:pt>
                <c:pt idx="3">
                  <c:v>Health &amp; Beauty</c:v>
                </c:pt>
                <c:pt idx="4">
                  <c:v>Home &amp; Garden</c:v>
                </c:pt>
              </c:strCache>
            </c:strRef>
          </c:cat>
          <c:val>
            <c:numRef>
              <c:f>Pivot!$AE$33:$AE$38</c:f>
              <c:numCache>
                <c:formatCode>0</c:formatCode>
                <c:ptCount val="5"/>
                <c:pt idx="0">
                  <c:v>83907</c:v>
                </c:pt>
                <c:pt idx="1">
                  <c:v>62690</c:v>
                </c:pt>
                <c:pt idx="2">
                  <c:v>85160</c:v>
                </c:pt>
                <c:pt idx="3">
                  <c:v>71761</c:v>
                </c:pt>
                <c:pt idx="4">
                  <c:v>89756</c:v>
                </c:pt>
              </c:numCache>
            </c:numRef>
          </c:val>
          <c:extLst>
            <c:ext xmlns:c16="http://schemas.microsoft.com/office/drawing/2014/chart" uri="{C3380CC4-5D6E-409C-BE32-E72D297353CC}">
              <c16:uniqueId val="{00000000-6AD5-4331-A03C-4ECB2D1287CC}"/>
            </c:ext>
          </c:extLst>
        </c:ser>
        <c:dLbls>
          <c:dLblPos val="outEnd"/>
          <c:showLegendKey val="0"/>
          <c:showVal val="1"/>
          <c:showCatName val="0"/>
          <c:showSerName val="0"/>
          <c:showPercent val="0"/>
          <c:showBubbleSize val="0"/>
        </c:dLbls>
        <c:gapWidth val="100"/>
        <c:overlap val="-24"/>
        <c:axId val="547507280"/>
        <c:axId val="547506864"/>
      </c:barChart>
      <c:catAx>
        <c:axId val="547507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Franklin Gothic Medium" panose="020B0603020102020204" pitchFamily="34" charset="0"/>
                <a:ea typeface="+mn-ea"/>
                <a:cs typeface="+mn-cs"/>
              </a:defRPr>
            </a:pPr>
            <a:endParaRPr lang="en-US"/>
          </a:p>
        </c:txPr>
        <c:crossAx val="547506864"/>
        <c:crosses val="autoZero"/>
        <c:auto val="1"/>
        <c:lblAlgn val="ctr"/>
        <c:lblOffset val="100"/>
        <c:noMultiLvlLbl val="0"/>
      </c:catAx>
      <c:valAx>
        <c:axId val="547506864"/>
        <c:scaling>
          <c:orientation val="minMax"/>
        </c:scaling>
        <c:delete val="1"/>
        <c:axPos val="l"/>
        <c:numFmt formatCode="0" sourceLinked="1"/>
        <c:majorTickMark val="none"/>
        <c:minorTickMark val="none"/>
        <c:tickLblPos val="nextTo"/>
        <c:crossAx val="54750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Franklin Gothic Medium" panose="020B0603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[Retail.xlsx]Pivot!PivotTable46</c:name>
    <c:fmtId val="9"/>
  </c:pivotSource>
  <c:chart>
    <c:title>
      <c:tx>
        <c:rich>
          <a:bodyPr rot="0" spcFirstLastPara="1" vertOverflow="ellipsis" vert="horz" wrap="square" anchor="ctr" anchorCtr="1"/>
          <a:lstStyle/>
          <a:p>
            <a:pPr>
              <a:defRPr sz="1400" b="1" i="0" u="none" strike="noStrike" kern="1200" cap="none" spc="20" baseline="0">
                <a:solidFill>
                  <a:schemeClr val="bg1"/>
                </a:solidFill>
                <a:latin typeface="Franklin Gothic Medium" panose="020B0603020102020204" pitchFamily="34" charset="0"/>
                <a:ea typeface="+mn-ea"/>
                <a:cs typeface="+mn-cs"/>
              </a:defRPr>
            </a:pPr>
            <a:r>
              <a:rPr lang="en-US" sz="1050"/>
              <a:t>AVERAGE STOCK VS REORDER TRIGGER</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bg1"/>
              </a:solidFill>
              <a:latin typeface="Franklin Gothic Medium" panose="020B0603020102020204" pitchFamily="34"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Franklin Gothic Medium" panose="020B06030201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Franklin Gothic Medium" panose="020B06030201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Franklin Gothic Medium" panose="020B06030201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Franklin Gothic Medium" panose="020B06030201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2B2B2"/>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Franklin Gothic Medium" panose="020B0603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302D32"/>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Franklin Gothic Medium" panose="020B0603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Pivot!$AH$35</c:f>
              <c:strCache>
                <c:ptCount val="1"/>
                <c:pt idx="0">
                  <c:v>Average of Stock_on_hand</c:v>
                </c:pt>
              </c:strCache>
            </c:strRef>
          </c:tx>
          <c:spPr>
            <a:solidFill>
              <a:srgbClr val="B2B2B2"/>
            </a:solidFill>
            <a:ln w="9525" cap="flat" cmpd="sng" algn="ctr">
              <a:noFill/>
              <a:round/>
            </a:ln>
            <a:effectLst/>
          </c:spPr>
          <c:invertIfNegative val="0"/>
          <c:cat>
            <c:strRef>
              <c:f>Pivot!$AG$36:$AG$41</c:f>
              <c:strCache>
                <c:ptCount val="5"/>
                <c:pt idx="0">
                  <c:v>Electronics</c:v>
                </c:pt>
                <c:pt idx="1">
                  <c:v>Fashion</c:v>
                </c:pt>
                <c:pt idx="2">
                  <c:v>Groceries</c:v>
                </c:pt>
                <c:pt idx="3">
                  <c:v>Health &amp; Beauty</c:v>
                </c:pt>
                <c:pt idx="4">
                  <c:v>Home &amp; Garden</c:v>
                </c:pt>
              </c:strCache>
            </c:strRef>
          </c:cat>
          <c:val>
            <c:numRef>
              <c:f>Pivot!$AH$36:$AH$41</c:f>
              <c:numCache>
                <c:formatCode>0.0</c:formatCode>
                <c:ptCount val="5"/>
                <c:pt idx="0">
                  <c:v>308.48161764705884</c:v>
                </c:pt>
                <c:pt idx="1">
                  <c:v>236.56603773584905</c:v>
                </c:pt>
                <c:pt idx="2">
                  <c:v>285.7718120805369</c:v>
                </c:pt>
                <c:pt idx="3">
                  <c:v>256.28928571428571</c:v>
                </c:pt>
                <c:pt idx="4">
                  <c:v>233.13246753246753</c:v>
                </c:pt>
              </c:numCache>
            </c:numRef>
          </c:val>
          <c:extLst>
            <c:ext xmlns:c16="http://schemas.microsoft.com/office/drawing/2014/chart" uri="{C3380CC4-5D6E-409C-BE32-E72D297353CC}">
              <c16:uniqueId val="{00000000-DE9E-43A1-8BCE-BB5B3E317D1E}"/>
            </c:ext>
          </c:extLst>
        </c:ser>
        <c:ser>
          <c:idx val="1"/>
          <c:order val="1"/>
          <c:tx>
            <c:strRef>
              <c:f>Pivot!$AI$35</c:f>
              <c:strCache>
                <c:ptCount val="1"/>
                <c:pt idx="0">
                  <c:v>Average of Reorder_point</c:v>
                </c:pt>
              </c:strCache>
            </c:strRef>
          </c:tx>
          <c:spPr>
            <a:solidFill>
              <a:srgbClr val="302D32"/>
            </a:solidFill>
            <a:ln w="9525" cap="flat" cmpd="sng" algn="ctr">
              <a:noFill/>
              <a:round/>
            </a:ln>
            <a:effectLst/>
          </c:spPr>
          <c:invertIfNegative val="0"/>
          <c:cat>
            <c:strRef>
              <c:f>Pivot!$AG$36:$AG$41</c:f>
              <c:strCache>
                <c:ptCount val="5"/>
                <c:pt idx="0">
                  <c:v>Electronics</c:v>
                </c:pt>
                <c:pt idx="1">
                  <c:v>Fashion</c:v>
                </c:pt>
                <c:pt idx="2">
                  <c:v>Groceries</c:v>
                </c:pt>
                <c:pt idx="3">
                  <c:v>Health &amp; Beauty</c:v>
                </c:pt>
                <c:pt idx="4">
                  <c:v>Home &amp; Garden</c:v>
                </c:pt>
              </c:strCache>
            </c:strRef>
          </c:cat>
          <c:val>
            <c:numRef>
              <c:f>Pivot!$AI$36:$AI$41</c:f>
              <c:numCache>
                <c:formatCode>0.0</c:formatCode>
                <c:ptCount val="5"/>
                <c:pt idx="0">
                  <c:v>138.93382352941177</c:v>
                </c:pt>
                <c:pt idx="1">
                  <c:v>134.86037735849055</c:v>
                </c:pt>
                <c:pt idx="2">
                  <c:v>113.62751677852349</c:v>
                </c:pt>
                <c:pt idx="3">
                  <c:v>116.71071428571429</c:v>
                </c:pt>
                <c:pt idx="4">
                  <c:v>129.47012987012988</c:v>
                </c:pt>
              </c:numCache>
            </c:numRef>
          </c:val>
          <c:extLst>
            <c:ext xmlns:c16="http://schemas.microsoft.com/office/drawing/2014/chart" uri="{C3380CC4-5D6E-409C-BE32-E72D297353CC}">
              <c16:uniqueId val="{00000001-DE9E-43A1-8BCE-BB5B3E317D1E}"/>
            </c:ext>
          </c:extLst>
        </c:ser>
        <c:dLbls>
          <c:showLegendKey val="0"/>
          <c:showVal val="0"/>
          <c:showCatName val="0"/>
          <c:showSerName val="0"/>
          <c:showPercent val="0"/>
          <c:showBubbleSize val="0"/>
        </c:dLbls>
        <c:gapWidth val="150"/>
        <c:overlap val="100"/>
        <c:axId val="316093440"/>
        <c:axId val="316098016"/>
      </c:barChart>
      <c:catAx>
        <c:axId val="316093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Franklin Gothic Medium" panose="020B0603020102020204" pitchFamily="34" charset="0"/>
                <a:ea typeface="+mn-ea"/>
                <a:cs typeface="+mn-cs"/>
              </a:defRPr>
            </a:pPr>
            <a:endParaRPr lang="en-US"/>
          </a:p>
        </c:txPr>
        <c:crossAx val="316098016"/>
        <c:crosses val="autoZero"/>
        <c:auto val="1"/>
        <c:lblAlgn val="ctr"/>
        <c:lblOffset val="100"/>
        <c:noMultiLvlLbl val="0"/>
      </c:catAx>
      <c:valAx>
        <c:axId val="316098016"/>
        <c:scaling>
          <c:orientation val="minMax"/>
        </c:scaling>
        <c:delete val="1"/>
        <c:axPos val="l"/>
        <c:numFmt formatCode="0.0" sourceLinked="1"/>
        <c:majorTickMark val="none"/>
        <c:minorTickMark val="none"/>
        <c:tickLblPos val="nextTo"/>
        <c:crossAx val="316093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latin typeface="Franklin Gothic Medium" panose="020B0603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hyperlink" Target="#'Inventory Dashboard'!A1"/><Relationship Id="rId3" Type="http://schemas.openxmlformats.org/officeDocument/2006/relationships/image" Target="../media/image3.png"/><Relationship Id="rId7" Type="http://schemas.openxmlformats.org/officeDocument/2006/relationships/chart" Target="../charts/chart4.xml"/><Relationship Id="rId12"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3.xml"/><Relationship Id="rId11" Type="http://schemas.openxmlformats.org/officeDocument/2006/relationships/image" Target="../media/image6.png"/><Relationship Id="rId5" Type="http://schemas.openxmlformats.org/officeDocument/2006/relationships/chart" Target="../charts/chart2.xml"/><Relationship Id="rId10" Type="http://schemas.openxmlformats.org/officeDocument/2006/relationships/image" Target="../media/image5.png"/><Relationship Id="rId4" Type="http://schemas.openxmlformats.org/officeDocument/2006/relationships/chart" Target="../charts/chart1.xml"/><Relationship Id="rId9" Type="http://schemas.openxmlformats.org/officeDocument/2006/relationships/image" Target="../media/image4.png"/><Relationship Id="rId14"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image" Target="../media/image6.png"/><Relationship Id="rId7" Type="http://schemas.openxmlformats.org/officeDocument/2006/relationships/chart" Target="../charts/chart6.xml"/><Relationship Id="rId12"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8.png"/><Relationship Id="rId11" Type="http://schemas.openxmlformats.org/officeDocument/2006/relationships/image" Target="../media/image9.png"/><Relationship Id="rId5" Type="http://schemas.openxmlformats.org/officeDocument/2006/relationships/image" Target="../media/image7.png"/><Relationship Id="rId10" Type="http://schemas.openxmlformats.org/officeDocument/2006/relationships/chart" Target="../charts/chart9.xml"/><Relationship Id="rId4" Type="http://schemas.openxmlformats.org/officeDocument/2006/relationships/hyperlink" Target="#'Sales Dashboard'!A1"/><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23</xdr:col>
      <xdr:colOff>476249</xdr:colOff>
      <xdr:row>2</xdr:row>
      <xdr:rowOff>152399</xdr:rowOff>
    </xdr:from>
    <xdr:to>
      <xdr:col>24</xdr:col>
      <xdr:colOff>1019175</xdr:colOff>
      <xdr:row>10</xdr:row>
      <xdr:rowOff>46264</xdr:rowOff>
    </xdr:to>
    <mc:AlternateContent xmlns:mc="http://schemas.openxmlformats.org/markup-compatibility/2006" xmlns:a14="http://schemas.microsoft.com/office/drawing/2010/main">
      <mc:Choice Requires="a14">
        <xdr:graphicFrame macro="">
          <xdr:nvGraphicFramePr>
            <xdr:cNvPr id="11" name="Weekday">
              <a:extLst>
                <a:ext uri="{FF2B5EF4-FFF2-40B4-BE49-F238E27FC236}">
                  <a16:creationId xmlns:a16="http://schemas.microsoft.com/office/drawing/2014/main" id="{EF5DECF9-B374-41D8-82D8-A77C6EAE40BB}"/>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mlns="">
        <xdr:sp macro="" textlink="">
          <xdr:nvSpPr>
            <xdr:cNvPr id="0" name=""/>
            <xdr:cNvSpPr>
              <a:spLocks noTextEdit="1"/>
            </xdr:cNvSpPr>
          </xdr:nvSpPr>
          <xdr:spPr>
            <a:xfrm>
              <a:off x="24903792" y="522513"/>
              <a:ext cx="1598840" cy="14614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0</xdr:row>
      <xdr:rowOff>53340</xdr:rowOff>
    </xdr:from>
    <xdr:to>
      <xdr:col>19</xdr:col>
      <xdr:colOff>479943</xdr:colOff>
      <xdr:row>35</xdr:row>
      <xdr:rowOff>16061</xdr:rowOff>
    </xdr:to>
    <xdr:sp macro="" textlink="">
      <xdr:nvSpPr>
        <xdr:cNvPr id="2" name="Rectangle: Rounded Corners 1">
          <a:extLst>
            <a:ext uri="{FF2B5EF4-FFF2-40B4-BE49-F238E27FC236}">
              <a16:creationId xmlns:a16="http://schemas.microsoft.com/office/drawing/2014/main" id="{B040B206-ECC8-48F6-A9CF-C83B433D8D73}"/>
            </a:ext>
          </a:extLst>
        </xdr:cNvPr>
        <xdr:cNvSpPr/>
      </xdr:nvSpPr>
      <xdr:spPr>
        <a:xfrm>
          <a:off x="76200" y="53340"/>
          <a:ext cx="11911897" cy="6459259"/>
        </a:xfrm>
        <a:prstGeom prst="roundRect">
          <a:avLst>
            <a:gd name="adj" fmla="val 2147"/>
          </a:avLst>
        </a:prstGeom>
        <a:solidFill>
          <a:schemeClr val="bg1">
            <a:lumMod val="8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169333</xdr:colOff>
      <xdr:row>0</xdr:row>
      <xdr:rowOff>126999</xdr:rowOff>
    </xdr:from>
    <xdr:to>
      <xdr:col>2</xdr:col>
      <xdr:colOff>142161</xdr:colOff>
      <xdr:row>5</xdr:row>
      <xdr:rowOff>23627</xdr:rowOff>
    </xdr:to>
    <xdr:sp macro="" textlink="">
      <xdr:nvSpPr>
        <xdr:cNvPr id="3" name="Rectangle: Rounded Corners 2">
          <a:extLst>
            <a:ext uri="{FF2B5EF4-FFF2-40B4-BE49-F238E27FC236}">
              <a16:creationId xmlns:a16="http://schemas.microsoft.com/office/drawing/2014/main" id="{75AF14A9-F627-425F-A193-61277E78D1DC}"/>
            </a:ext>
          </a:extLst>
        </xdr:cNvPr>
        <xdr:cNvSpPr/>
      </xdr:nvSpPr>
      <xdr:spPr>
        <a:xfrm>
          <a:off x="169333" y="126999"/>
          <a:ext cx="1189665" cy="812209"/>
        </a:xfrm>
        <a:prstGeom prst="roundRect">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220134</xdr:colOff>
      <xdr:row>0</xdr:row>
      <xdr:rowOff>127000</xdr:rowOff>
    </xdr:from>
    <xdr:to>
      <xdr:col>19</xdr:col>
      <xdr:colOff>389468</xdr:colOff>
      <xdr:row>5</xdr:row>
      <xdr:rowOff>19381</xdr:rowOff>
    </xdr:to>
    <xdr:sp macro="" textlink="">
      <xdr:nvSpPr>
        <xdr:cNvPr id="4" name="Rectangle: Rounded Corners 3">
          <a:extLst>
            <a:ext uri="{FF2B5EF4-FFF2-40B4-BE49-F238E27FC236}">
              <a16:creationId xmlns:a16="http://schemas.microsoft.com/office/drawing/2014/main" id="{A1D2B98C-15D9-4C51-8772-16BCE27D0D59}"/>
            </a:ext>
          </a:extLst>
        </xdr:cNvPr>
        <xdr:cNvSpPr/>
      </xdr:nvSpPr>
      <xdr:spPr>
        <a:xfrm>
          <a:off x="1435215" y="127000"/>
          <a:ext cx="10497523" cy="819138"/>
        </a:xfrm>
        <a:prstGeom prst="roundRect">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165395</xdr:colOff>
      <xdr:row>5</xdr:row>
      <xdr:rowOff>94512</xdr:rowOff>
    </xdr:from>
    <xdr:to>
      <xdr:col>2</xdr:col>
      <xdr:colOff>140208</xdr:colOff>
      <xdr:row>34</xdr:row>
      <xdr:rowOff>114301</xdr:rowOff>
    </xdr:to>
    <xdr:sp macro="" textlink="">
      <xdr:nvSpPr>
        <xdr:cNvPr id="5" name="Rectangle: Rounded Corners 4">
          <a:extLst>
            <a:ext uri="{FF2B5EF4-FFF2-40B4-BE49-F238E27FC236}">
              <a16:creationId xmlns:a16="http://schemas.microsoft.com/office/drawing/2014/main" id="{0118D43B-E3D4-4AF5-B0C7-3A0FD724BC1E}"/>
            </a:ext>
          </a:extLst>
        </xdr:cNvPr>
        <xdr:cNvSpPr/>
      </xdr:nvSpPr>
      <xdr:spPr>
        <a:xfrm>
          <a:off x="165395" y="1003717"/>
          <a:ext cx="1195745" cy="5293175"/>
        </a:xfrm>
        <a:prstGeom prst="roundRect">
          <a:avLst>
            <a:gd name="adj" fmla="val 11214"/>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226458</xdr:colOff>
      <xdr:row>5</xdr:row>
      <xdr:rowOff>95251</xdr:rowOff>
    </xdr:from>
    <xdr:to>
      <xdr:col>6</xdr:col>
      <xdr:colOff>78783</xdr:colOff>
      <xdr:row>10</xdr:row>
      <xdr:rowOff>50801</xdr:rowOff>
    </xdr:to>
    <xdr:sp macro="" textlink="">
      <xdr:nvSpPr>
        <xdr:cNvPr id="6" name="Rectangle: Rounded Corners 5">
          <a:extLst>
            <a:ext uri="{FF2B5EF4-FFF2-40B4-BE49-F238E27FC236}">
              <a16:creationId xmlns:a16="http://schemas.microsoft.com/office/drawing/2014/main" id="{F6BD3E76-5600-4902-A38D-C18686A06B82}"/>
            </a:ext>
          </a:extLst>
        </xdr:cNvPr>
        <xdr:cNvSpPr/>
      </xdr:nvSpPr>
      <xdr:spPr>
        <a:xfrm>
          <a:off x="1443295" y="1010832"/>
          <a:ext cx="2286000" cy="871132"/>
        </a:xfrm>
        <a:prstGeom prst="roundRect">
          <a:avLst/>
        </a:prstGeom>
        <a:solidFill>
          <a:srgbClr val="36535E"/>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165076</xdr:colOff>
      <xdr:row>5</xdr:row>
      <xdr:rowOff>101157</xdr:rowOff>
    </xdr:from>
    <xdr:to>
      <xdr:col>10</xdr:col>
      <xdr:colOff>82698</xdr:colOff>
      <xdr:row>10</xdr:row>
      <xdr:rowOff>52652</xdr:rowOff>
    </xdr:to>
    <xdr:sp macro="" textlink="">
      <xdr:nvSpPr>
        <xdr:cNvPr id="11" name="Rectangle: Rounded Corners 10">
          <a:extLst>
            <a:ext uri="{FF2B5EF4-FFF2-40B4-BE49-F238E27FC236}">
              <a16:creationId xmlns:a16="http://schemas.microsoft.com/office/drawing/2014/main" id="{FD4F88B5-7C3A-4BDA-9B0B-38C41BE066AD}"/>
            </a:ext>
          </a:extLst>
        </xdr:cNvPr>
        <xdr:cNvSpPr/>
      </xdr:nvSpPr>
      <xdr:spPr>
        <a:xfrm>
          <a:off x="3815588" y="1016738"/>
          <a:ext cx="2351296" cy="867077"/>
        </a:xfrm>
        <a:prstGeom prst="roundRect">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171636</xdr:colOff>
      <xdr:row>5</xdr:row>
      <xdr:rowOff>101157</xdr:rowOff>
    </xdr:from>
    <xdr:to>
      <xdr:col>14</xdr:col>
      <xdr:colOff>23962</xdr:colOff>
      <xdr:row>10</xdr:row>
      <xdr:rowOff>72582</xdr:rowOff>
    </xdr:to>
    <xdr:sp macro="" textlink="">
      <xdr:nvSpPr>
        <xdr:cNvPr id="12" name="Rectangle: Rounded Corners 11">
          <a:extLst>
            <a:ext uri="{FF2B5EF4-FFF2-40B4-BE49-F238E27FC236}">
              <a16:creationId xmlns:a16="http://schemas.microsoft.com/office/drawing/2014/main" id="{BC0DF50D-7FB7-4837-A4B4-88DF7E004C42}"/>
            </a:ext>
          </a:extLst>
        </xdr:cNvPr>
        <xdr:cNvSpPr/>
      </xdr:nvSpPr>
      <xdr:spPr>
        <a:xfrm>
          <a:off x="6255822" y="1016738"/>
          <a:ext cx="2286000" cy="887007"/>
        </a:xfrm>
        <a:prstGeom prst="roundRect">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231285</xdr:colOff>
      <xdr:row>10</xdr:row>
      <xdr:rowOff>127488</xdr:rowOff>
    </xdr:from>
    <xdr:to>
      <xdr:col>8</xdr:col>
      <xdr:colOff>10501</xdr:colOff>
      <xdr:row>22</xdr:row>
      <xdr:rowOff>94664</xdr:rowOff>
    </xdr:to>
    <xdr:sp macro="" textlink="">
      <xdr:nvSpPr>
        <xdr:cNvPr id="13" name="Rectangle: Rounded Corners 12">
          <a:extLst>
            <a:ext uri="{FF2B5EF4-FFF2-40B4-BE49-F238E27FC236}">
              <a16:creationId xmlns:a16="http://schemas.microsoft.com/office/drawing/2014/main" id="{4C20D8E8-67BF-49E9-B7DC-49CA16BFC49F}"/>
            </a:ext>
          </a:extLst>
        </xdr:cNvPr>
        <xdr:cNvSpPr/>
      </xdr:nvSpPr>
      <xdr:spPr>
        <a:xfrm>
          <a:off x="1450485" y="1937238"/>
          <a:ext cx="3436816" cy="2138876"/>
        </a:xfrm>
        <a:prstGeom prst="roundRect">
          <a:avLst>
            <a:gd name="adj" fmla="val 4648"/>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98181</xdr:colOff>
      <xdr:row>10</xdr:row>
      <xdr:rowOff>139213</xdr:rowOff>
    </xdr:from>
    <xdr:to>
      <xdr:col>14</xdr:col>
      <xdr:colOff>18073</xdr:colOff>
      <xdr:row>22</xdr:row>
      <xdr:rowOff>85725</xdr:rowOff>
    </xdr:to>
    <xdr:sp macro="" textlink="">
      <xdr:nvSpPr>
        <xdr:cNvPr id="19" name="Rectangle: Rounded Corners 18">
          <a:extLst>
            <a:ext uri="{FF2B5EF4-FFF2-40B4-BE49-F238E27FC236}">
              <a16:creationId xmlns:a16="http://schemas.microsoft.com/office/drawing/2014/main" id="{AB953391-6D87-41AA-A684-EF6D17F3187B}"/>
            </a:ext>
          </a:extLst>
        </xdr:cNvPr>
        <xdr:cNvSpPr/>
      </xdr:nvSpPr>
      <xdr:spPr>
        <a:xfrm>
          <a:off x="4974981" y="1948963"/>
          <a:ext cx="3577492" cy="2118212"/>
        </a:xfrm>
        <a:prstGeom prst="roundRect">
          <a:avLst>
            <a:gd name="adj" fmla="val 4648"/>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248136</xdr:colOff>
      <xdr:row>22</xdr:row>
      <xdr:rowOff>173894</xdr:rowOff>
    </xdr:from>
    <xdr:to>
      <xdr:col>14</xdr:col>
      <xdr:colOff>30891</xdr:colOff>
      <xdr:row>34</xdr:row>
      <xdr:rowOff>123825</xdr:rowOff>
    </xdr:to>
    <xdr:sp macro="" textlink="">
      <xdr:nvSpPr>
        <xdr:cNvPr id="20" name="Rectangle: Rounded Corners 19">
          <a:extLst>
            <a:ext uri="{FF2B5EF4-FFF2-40B4-BE49-F238E27FC236}">
              <a16:creationId xmlns:a16="http://schemas.microsoft.com/office/drawing/2014/main" id="{70DEA364-1018-46BE-8897-6D31733BFB1F}"/>
            </a:ext>
          </a:extLst>
        </xdr:cNvPr>
        <xdr:cNvSpPr/>
      </xdr:nvSpPr>
      <xdr:spPr>
        <a:xfrm>
          <a:off x="1463217" y="4251624"/>
          <a:ext cx="7073242" cy="2174147"/>
        </a:xfrm>
        <a:prstGeom prst="roundRect">
          <a:avLst>
            <a:gd name="adj" fmla="val 4648"/>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136283</xdr:colOff>
      <xdr:row>5</xdr:row>
      <xdr:rowOff>85726</xdr:rowOff>
    </xdr:from>
    <xdr:to>
      <xdr:col>19</xdr:col>
      <xdr:colOff>381001</xdr:colOff>
      <xdr:row>22</xdr:row>
      <xdr:rowOff>95251</xdr:rowOff>
    </xdr:to>
    <xdr:sp macro="" textlink="">
      <xdr:nvSpPr>
        <xdr:cNvPr id="21" name="Rectangle: Rounded Corners 20">
          <a:extLst>
            <a:ext uri="{FF2B5EF4-FFF2-40B4-BE49-F238E27FC236}">
              <a16:creationId xmlns:a16="http://schemas.microsoft.com/office/drawing/2014/main" id="{09917AFB-A71F-4563-9D58-BC2CBA16DB15}"/>
            </a:ext>
          </a:extLst>
        </xdr:cNvPr>
        <xdr:cNvSpPr/>
      </xdr:nvSpPr>
      <xdr:spPr>
        <a:xfrm>
          <a:off x="8670683" y="990601"/>
          <a:ext cx="3292718" cy="3086100"/>
        </a:xfrm>
        <a:prstGeom prst="roundRect">
          <a:avLst>
            <a:gd name="adj" fmla="val 4648"/>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133864</xdr:colOff>
      <xdr:row>22</xdr:row>
      <xdr:rowOff>160706</xdr:rowOff>
    </xdr:from>
    <xdr:to>
      <xdr:col>19</xdr:col>
      <xdr:colOff>380120</xdr:colOff>
      <xdr:row>34</xdr:row>
      <xdr:rowOff>127881</xdr:rowOff>
    </xdr:to>
    <xdr:sp macro="" textlink="">
      <xdr:nvSpPr>
        <xdr:cNvPr id="22" name="Rectangle: Rounded Corners 21">
          <a:extLst>
            <a:ext uri="{FF2B5EF4-FFF2-40B4-BE49-F238E27FC236}">
              <a16:creationId xmlns:a16="http://schemas.microsoft.com/office/drawing/2014/main" id="{D0BEFB0B-5E69-422E-A8F9-54D55819B02E}"/>
            </a:ext>
          </a:extLst>
        </xdr:cNvPr>
        <xdr:cNvSpPr/>
      </xdr:nvSpPr>
      <xdr:spPr>
        <a:xfrm>
          <a:off x="8639432" y="4238436"/>
          <a:ext cx="3283958" cy="2191391"/>
        </a:xfrm>
        <a:prstGeom prst="roundRect">
          <a:avLst>
            <a:gd name="adj" fmla="val 4648"/>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297423</xdr:colOff>
      <xdr:row>6</xdr:row>
      <xdr:rowOff>95687</xdr:rowOff>
    </xdr:from>
    <xdr:to>
      <xdr:col>7</xdr:col>
      <xdr:colOff>183514</xdr:colOff>
      <xdr:row>9</xdr:row>
      <xdr:rowOff>30624</xdr:rowOff>
    </xdr:to>
    <xdr:pic>
      <xdr:nvPicPr>
        <xdr:cNvPr id="23" name="Picture 22">
          <a:extLst>
            <a:ext uri="{FF2B5EF4-FFF2-40B4-BE49-F238E27FC236}">
              <a16:creationId xmlns:a16="http://schemas.microsoft.com/office/drawing/2014/main" id="{F933BAC4-F5E5-4E0F-852B-E94676875486}"/>
            </a:ext>
          </a:extLst>
        </xdr:cNvPr>
        <xdr:cNvPicPr>
          <a:picLocks noChangeAspect="1"/>
        </xdr:cNvPicPr>
      </xdr:nvPicPr>
      <xdr:blipFill>
        <a:blip xmlns:r="http://schemas.openxmlformats.org/officeDocument/2006/relationships" r:embed="rId1">
          <a:lum bright="70000" contrast="-70000"/>
        </a:blip>
        <a:stretch>
          <a:fillRect/>
        </a:stretch>
      </xdr:blipFill>
      <xdr:spPr>
        <a:xfrm>
          <a:off x="3947935" y="1194385"/>
          <a:ext cx="494509" cy="484286"/>
        </a:xfrm>
        <a:prstGeom prst="rect">
          <a:avLst/>
        </a:prstGeom>
      </xdr:spPr>
    </xdr:pic>
    <xdr:clientData/>
  </xdr:twoCellAnchor>
  <xdr:twoCellAnchor editAs="oneCell">
    <xdr:from>
      <xdr:col>2</xdr:col>
      <xdr:colOff>367476</xdr:colOff>
      <xdr:row>6</xdr:row>
      <xdr:rowOff>95302</xdr:rowOff>
    </xdr:from>
    <xdr:to>
      <xdr:col>3</xdr:col>
      <xdr:colOff>255560</xdr:colOff>
      <xdr:row>9</xdr:row>
      <xdr:rowOff>32232</xdr:rowOff>
    </xdr:to>
    <xdr:pic>
      <xdr:nvPicPr>
        <xdr:cNvPr id="24" name="Picture 23">
          <a:extLst>
            <a:ext uri="{FF2B5EF4-FFF2-40B4-BE49-F238E27FC236}">
              <a16:creationId xmlns:a16="http://schemas.microsoft.com/office/drawing/2014/main" id="{09A7A16F-08D0-44BC-9D2C-F0CD8E03458C}"/>
            </a:ext>
          </a:extLst>
        </xdr:cNvPr>
        <xdr:cNvPicPr>
          <a:picLocks noChangeAspect="1"/>
        </xdr:cNvPicPr>
      </xdr:nvPicPr>
      <xdr:blipFill>
        <a:blip xmlns:r="http://schemas.openxmlformats.org/officeDocument/2006/relationships" r:embed="rId2">
          <a:lum bright="70000" contrast="-70000"/>
        </a:blip>
        <a:stretch>
          <a:fillRect/>
        </a:stretch>
      </xdr:blipFill>
      <xdr:spPr>
        <a:xfrm>
          <a:off x="1584313" y="1194000"/>
          <a:ext cx="496503" cy="486279"/>
        </a:xfrm>
        <a:prstGeom prst="rect">
          <a:avLst/>
        </a:prstGeom>
      </xdr:spPr>
    </xdr:pic>
    <xdr:clientData/>
  </xdr:twoCellAnchor>
  <xdr:twoCellAnchor editAs="oneCell">
    <xdr:from>
      <xdr:col>10</xdr:col>
      <xdr:colOff>277422</xdr:colOff>
      <xdr:row>6</xdr:row>
      <xdr:rowOff>152498</xdr:rowOff>
    </xdr:from>
    <xdr:to>
      <xdr:col>11</xdr:col>
      <xdr:colOff>165506</xdr:colOff>
      <xdr:row>9</xdr:row>
      <xdr:rowOff>89428</xdr:rowOff>
    </xdr:to>
    <xdr:pic>
      <xdr:nvPicPr>
        <xdr:cNvPr id="25" name="Picture 24">
          <a:extLst>
            <a:ext uri="{FF2B5EF4-FFF2-40B4-BE49-F238E27FC236}">
              <a16:creationId xmlns:a16="http://schemas.microsoft.com/office/drawing/2014/main" id="{5696A26D-1782-48E4-80E1-41F151B82CB1}"/>
            </a:ext>
          </a:extLst>
        </xdr:cNvPr>
        <xdr:cNvPicPr>
          <a:picLocks noChangeAspect="1"/>
        </xdr:cNvPicPr>
      </xdr:nvPicPr>
      <xdr:blipFill>
        <a:blip xmlns:r="http://schemas.openxmlformats.org/officeDocument/2006/relationships" r:embed="rId3">
          <a:lum bright="70000" contrast="-70000"/>
        </a:blip>
        <a:stretch>
          <a:fillRect/>
        </a:stretch>
      </xdr:blipFill>
      <xdr:spPr>
        <a:xfrm>
          <a:off x="6361608" y="1251196"/>
          <a:ext cx="496503" cy="486279"/>
        </a:xfrm>
        <a:prstGeom prst="rect">
          <a:avLst/>
        </a:prstGeom>
      </xdr:spPr>
    </xdr:pic>
    <xdr:clientData/>
  </xdr:twoCellAnchor>
  <xdr:twoCellAnchor>
    <xdr:from>
      <xdr:col>3</xdr:col>
      <xdr:colOff>232660</xdr:colOff>
      <xdr:row>5</xdr:row>
      <xdr:rowOff>171075</xdr:rowOff>
    </xdr:from>
    <xdr:to>
      <xdr:col>6</xdr:col>
      <xdr:colOff>7968</xdr:colOff>
      <xdr:row>7</xdr:row>
      <xdr:rowOff>85650</xdr:rowOff>
    </xdr:to>
    <xdr:sp macro="" textlink="">
      <xdr:nvSpPr>
        <xdr:cNvPr id="28" name="TextBox 27">
          <a:extLst>
            <a:ext uri="{FF2B5EF4-FFF2-40B4-BE49-F238E27FC236}">
              <a16:creationId xmlns:a16="http://schemas.microsoft.com/office/drawing/2014/main" id="{56957929-C972-4A53-84A1-F5C24CC7F00E}"/>
            </a:ext>
          </a:extLst>
        </xdr:cNvPr>
        <xdr:cNvSpPr txBox="1"/>
      </xdr:nvSpPr>
      <xdr:spPr>
        <a:xfrm>
          <a:off x="2057916" y="1086656"/>
          <a:ext cx="1600564" cy="280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latin typeface="Franklin Gothic Medium" panose="020B0603020102020204" pitchFamily="34" charset="0"/>
            </a:rPr>
            <a:t>TOTAL REVENUE</a:t>
          </a:r>
        </a:p>
      </xdr:txBody>
    </xdr:sp>
    <xdr:clientData/>
  </xdr:twoCellAnchor>
  <xdr:twoCellAnchor>
    <xdr:from>
      <xdr:col>3</xdr:col>
      <xdr:colOff>105661</xdr:colOff>
      <xdr:row>7</xdr:row>
      <xdr:rowOff>138988</xdr:rowOff>
    </xdr:from>
    <xdr:to>
      <xdr:col>6</xdr:col>
      <xdr:colOff>56814</xdr:colOff>
      <xdr:row>9</xdr:row>
      <xdr:rowOff>146406</xdr:rowOff>
    </xdr:to>
    <xdr:sp macro="" textlink="Pivot!V4">
      <xdr:nvSpPr>
        <xdr:cNvPr id="33" name="TextBox 32">
          <a:extLst>
            <a:ext uri="{FF2B5EF4-FFF2-40B4-BE49-F238E27FC236}">
              <a16:creationId xmlns:a16="http://schemas.microsoft.com/office/drawing/2014/main" id="{F66B1852-58A9-4221-9247-C756B0F8FB0D}"/>
            </a:ext>
          </a:extLst>
        </xdr:cNvPr>
        <xdr:cNvSpPr txBox="1"/>
      </xdr:nvSpPr>
      <xdr:spPr>
        <a:xfrm>
          <a:off x="1930917" y="1420802"/>
          <a:ext cx="1776409" cy="373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549E4B-0906-4C7D-BC66-148C3D5935AD}" type="TxLink">
            <a:rPr lang="en-US" sz="1800" b="1" i="0" u="none" strike="noStrike">
              <a:solidFill>
                <a:schemeClr val="bg1"/>
              </a:solidFill>
              <a:latin typeface="Franklin Gothic Medium" panose="020B0603020102020204" pitchFamily="34" charset="0"/>
              <a:ea typeface="Calibri"/>
              <a:cs typeface="Calibri"/>
            </a:rPr>
            <a:pPr algn="ctr"/>
            <a:t> ₦9,415,205 </a:t>
          </a:fld>
          <a:endParaRPr lang="en-US" sz="1800" b="1">
            <a:solidFill>
              <a:schemeClr val="bg1"/>
            </a:solidFill>
            <a:latin typeface="Franklin Gothic Medium" panose="020B0603020102020204" pitchFamily="34" charset="0"/>
          </a:endParaRPr>
        </a:p>
      </xdr:txBody>
    </xdr:sp>
    <xdr:clientData/>
  </xdr:twoCellAnchor>
  <xdr:twoCellAnchor>
    <xdr:from>
      <xdr:col>7</xdr:col>
      <xdr:colOff>324776</xdr:colOff>
      <xdr:row>6</xdr:row>
      <xdr:rowOff>32285</xdr:rowOff>
    </xdr:from>
    <xdr:to>
      <xdr:col>9</xdr:col>
      <xdr:colOff>412699</xdr:colOff>
      <xdr:row>7</xdr:row>
      <xdr:rowOff>100669</xdr:rowOff>
    </xdr:to>
    <xdr:sp macro="" textlink="">
      <xdr:nvSpPr>
        <xdr:cNvPr id="34" name="TextBox 33">
          <a:extLst>
            <a:ext uri="{FF2B5EF4-FFF2-40B4-BE49-F238E27FC236}">
              <a16:creationId xmlns:a16="http://schemas.microsoft.com/office/drawing/2014/main" id="{62207220-EDC3-4CA1-9248-8880002167E3}"/>
            </a:ext>
          </a:extLst>
        </xdr:cNvPr>
        <xdr:cNvSpPr txBox="1"/>
      </xdr:nvSpPr>
      <xdr:spPr>
        <a:xfrm>
          <a:off x="4583706" y="1130983"/>
          <a:ext cx="1304760" cy="25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latin typeface="Franklin Gothic Medium" panose="020B0603020102020204" pitchFamily="34" charset="0"/>
            </a:rPr>
            <a:t>TOTAL</a:t>
          </a:r>
          <a:r>
            <a:rPr lang="en-US" sz="1400" baseline="0">
              <a:solidFill>
                <a:schemeClr val="bg1"/>
              </a:solidFill>
              <a:latin typeface="Franklin Gothic Medium" panose="020B0603020102020204" pitchFamily="34" charset="0"/>
            </a:rPr>
            <a:t> PROFIT</a:t>
          </a:r>
          <a:endParaRPr lang="en-US" sz="1400">
            <a:solidFill>
              <a:schemeClr val="bg1"/>
            </a:solidFill>
            <a:latin typeface="Franklin Gothic Medium" panose="020B0603020102020204" pitchFamily="34" charset="0"/>
          </a:endParaRPr>
        </a:p>
      </xdr:txBody>
    </xdr:sp>
    <xdr:clientData/>
  </xdr:twoCellAnchor>
  <xdr:twoCellAnchor>
    <xdr:from>
      <xdr:col>7</xdr:col>
      <xdr:colOff>80547</xdr:colOff>
      <xdr:row>7</xdr:row>
      <xdr:rowOff>144237</xdr:rowOff>
    </xdr:from>
    <xdr:to>
      <xdr:col>10</xdr:col>
      <xdr:colOff>31700</xdr:colOff>
      <xdr:row>9</xdr:row>
      <xdr:rowOff>149514</xdr:rowOff>
    </xdr:to>
    <xdr:sp macro="" textlink="Pivot!V5">
      <xdr:nvSpPr>
        <xdr:cNvPr id="36" name="TextBox 35">
          <a:extLst>
            <a:ext uri="{FF2B5EF4-FFF2-40B4-BE49-F238E27FC236}">
              <a16:creationId xmlns:a16="http://schemas.microsoft.com/office/drawing/2014/main" id="{FC02DDDB-A50A-4AC2-B4DB-1E056DF896A1}"/>
            </a:ext>
          </a:extLst>
        </xdr:cNvPr>
        <xdr:cNvSpPr txBox="1"/>
      </xdr:nvSpPr>
      <xdr:spPr>
        <a:xfrm>
          <a:off x="4339477" y="1426051"/>
          <a:ext cx="1776409" cy="371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7E3C333-BCB4-46B7-BBD7-62D332B5E5FA}" type="TxLink">
            <a:rPr lang="en-US" sz="1800" b="1" i="0" u="none" strike="noStrike">
              <a:solidFill>
                <a:schemeClr val="bg1"/>
              </a:solidFill>
              <a:latin typeface="Franklin Gothic Medium" panose="020B0603020102020204" pitchFamily="34" charset="0"/>
              <a:ea typeface="Calibri"/>
              <a:cs typeface="Calibri"/>
            </a:rPr>
            <a:pPr algn="ctr"/>
            <a:t> ₦3,049,490 </a:t>
          </a:fld>
          <a:endParaRPr lang="en-US" sz="1800" b="1">
            <a:solidFill>
              <a:schemeClr val="bg1"/>
            </a:solidFill>
            <a:latin typeface="Franklin Gothic Medium" panose="020B0603020102020204" pitchFamily="34" charset="0"/>
          </a:endParaRPr>
        </a:p>
      </xdr:txBody>
    </xdr:sp>
    <xdr:clientData/>
  </xdr:twoCellAnchor>
  <xdr:twoCellAnchor>
    <xdr:from>
      <xdr:col>10</xdr:col>
      <xdr:colOff>569319</xdr:colOff>
      <xdr:row>5</xdr:row>
      <xdr:rowOff>116744</xdr:rowOff>
    </xdr:from>
    <xdr:to>
      <xdr:col>13</xdr:col>
      <xdr:colOff>540010</xdr:colOff>
      <xdr:row>8</xdr:row>
      <xdr:rowOff>146050</xdr:rowOff>
    </xdr:to>
    <xdr:sp macro="" textlink="">
      <xdr:nvSpPr>
        <xdr:cNvPr id="37" name="TextBox 36">
          <a:extLst>
            <a:ext uri="{FF2B5EF4-FFF2-40B4-BE49-F238E27FC236}">
              <a16:creationId xmlns:a16="http://schemas.microsoft.com/office/drawing/2014/main" id="{27E93899-3427-4595-8411-945F784FFEDC}"/>
            </a:ext>
          </a:extLst>
        </xdr:cNvPr>
        <xdr:cNvSpPr txBox="1"/>
      </xdr:nvSpPr>
      <xdr:spPr>
        <a:xfrm>
          <a:off x="6653505" y="1032325"/>
          <a:ext cx="1795947" cy="578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latin typeface="Franklin Gothic Medium" panose="020B0603020102020204" pitchFamily="34" charset="0"/>
            </a:rPr>
            <a:t>OVERALL PROFIT MARGIN</a:t>
          </a:r>
        </a:p>
      </xdr:txBody>
    </xdr:sp>
    <xdr:clientData/>
  </xdr:twoCellAnchor>
  <xdr:twoCellAnchor>
    <xdr:from>
      <xdr:col>10</xdr:col>
      <xdr:colOff>512658</xdr:colOff>
      <xdr:row>8</xdr:row>
      <xdr:rowOff>25496</xdr:rowOff>
    </xdr:from>
    <xdr:to>
      <xdr:col>13</xdr:col>
      <xdr:colOff>464992</xdr:colOff>
      <xdr:row>10</xdr:row>
      <xdr:rowOff>30772</xdr:rowOff>
    </xdr:to>
    <xdr:sp macro="" textlink="Pivot!V6">
      <xdr:nvSpPr>
        <xdr:cNvPr id="38" name="TextBox 37">
          <a:extLst>
            <a:ext uri="{FF2B5EF4-FFF2-40B4-BE49-F238E27FC236}">
              <a16:creationId xmlns:a16="http://schemas.microsoft.com/office/drawing/2014/main" id="{602FAE0D-1393-4FBC-8AC9-AD829FBFEA64}"/>
            </a:ext>
          </a:extLst>
        </xdr:cNvPr>
        <xdr:cNvSpPr txBox="1"/>
      </xdr:nvSpPr>
      <xdr:spPr>
        <a:xfrm>
          <a:off x="6596844" y="1490426"/>
          <a:ext cx="1777590" cy="371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35A27BF-3F4E-4160-BB8A-1CC721528B83}" type="TxLink">
            <a:rPr lang="en-US" sz="1800" b="1" i="0" u="none" strike="noStrike">
              <a:solidFill>
                <a:srgbClr val="92D050"/>
              </a:solidFill>
              <a:latin typeface="Franklin Gothic Medium" panose="020B0603020102020204" pitchFamily="34" charset="0"/>
              <a:ea typeface="Calibri"/>
              <a:cs typeface="Calibri"/>
            </a:rPr>
            <a:pPr algn="ctr"/>
            <a:t>32%</a:t>
          </a:fld>
          <a:endParaRPr lang="en-US" sz="1800" b="1">
            <a:solidFill>
              <a:srgbClr val="92D050"/>
            </a:solidFill>
            <a:latin typeface="Franklin Gothic Medium" panose="020B0603020102020204" pitchFamily="34" charset="0"/>
          </a:endParaRPr>
        </a:p>
      </xdr:txBody>
    </xdr:sp>
    <xdr:clientData/>
  </xdr:twoCellAnchor>
  <xdr:twoCellAnchor>
    <xdr:from>
      <xdr:col>2</xdr:col>
      <xdr:colOff>312614</xdr:colOff>
      <xdr:row>23</xdr:row>
      <xdr:rowOff>39077</xdr:rowOff>
    </xdr:from>
    <xdr:to>
      <xdr:col>13</xdr:col>
      <xdr:colOff>545757</xdr:colOff>
      <xdr:row>34</xdr:row>
      <xdr:rowOff>68385</xdr:rowOff>
    </xdr:to>
    <xdr:graphicFrame macro="">
      <xdr:nvGraphicFramePr>
        <xdr:cNvPr id="39" name="Chart 38">
          <a:extLst>
            <a:ext uri="{FF2B5EF4-FFF2-40B4-BE49-F238E27FC236}">
              <a16:creationId xmlns:a16="http://schemas.microsoft.com/office/drawing/2014/main" id="{6D1429F8-CDF5-4571-BF7F-BDA9FA7591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312615</xdr:colOff>
      <xdr:row>11</xdr:row>
      <xdr:rowOff>29307</xdr:rowOff>
    </xdr:from>
    <xdr:to>
      <xdr:col>7</xdr:col>
      <xdr:colOff>556846</xdr:colOff>
      <xdr:row>22</xdr:row>
      <xdr:rowOff>58615</xdr:rowOff>
    </xdr:to>
    <xdr:graphicFrame macro="">
      <xdr:nvGraphicFramePr>
        <xdr:cNvPr id="40" name="Chart 39">
          <a:extLst>
            <a:ext uri="{FF2B5EF4-FFF2-40B4-BE49-F238E27FC236}">
              <a16:creationId xmlns:a16="http://schemas.microsoft.com/office/drawing/2014/main" id="{800034A9-BD3F-445B-AE14-E96056D13B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176092</xdr:colOff>
      <xdr:row>6</xdr:row>
      <xdr:rowOff>0</xdr:rowOff>
    </xdr:from>
    <xdr:to>
      <xdr:col>19</xdr:col>
      <xdr:colOff>352426</xdr:colOff>
      <xdr:row>22</xdr:row>
      <xdr:rowOff>38100</xdr:rowOff>
    </xdr:to>
    <xdr:graphicFrame macro="">
      <xdr:nvGraphicFramePr>
        <xdr:cNvPr id="26" name="Chart 25">
          <a:extLst>
            <a:ext uri="{FF2B5EF4-FFF2-40B4-BE49-F238E27FC236}">
              <a16:creationId xmlns:a16="http://schemas.microsoft.com/office/drawing/2014/main" id="{2E9BAE85-F44E-43B1-95D5-CBF451C6F6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298621</xdr:colOff>
      <xdr:row>23</xdr:row>
      <xdr:rowOff>38100</xdr:rowOff>
    </xdr:from>
    <xdr:to>
      <xdr:col>19</xdr:col>
      <xdr:colOff>295274</xdr:colOff>
      <xdr:row>34</xdr:row>
      <xdr:rowOff>57150</xdr:rowOff>
    </xdr:to>
    <xdr:graphicFrame macro="">
      <xdr:nvGraphicFramePr>
        <xdr:cNvPr id="27" name="Chart 26">
          <a:extLst>
            <a:ext uri="{FF2B5EF4-FFF2-40B4-BE49-F238E27FC236}">
              <a16:creationId xmlns:a16="http://schemas.microsoft.com/office/drawing/2014/main" id="{49D64046-F63E-422E-92D3-BF617D0BA3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152644</xdr:colOff>
      <xdr:row>11</xdr:row>
      <xdr:rowOff>14167</xdr:rowOff>
    </xdr:from>
    <xdr:to>
      <xdr:col>13</xdr:col>
      <xdr:colOff>581025</xdr:colOff>
      <xdr:row>22</xdr:row>
      <xdr:rowOff>47625</xdr:rowOff>
    </xdr:to>
    <xdr:graphicFrame macro="">
      <xdr:nvGraphicFramePr>
        <xdr:cNvPr id="29" name="Chart 28">
          <a:extLst>
            <a:ext uri="{FF2B5EF4-FFF2-40B4-BE49-F238E27FC236}">
              <a16:creationId xmlns:a16="http://schemas.microsoft.com/office/drawing/2014/main" id="{985149AB-E603-4029-BFE3-3492A4425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xdr:col>
      <xdr:colOff>440497</xdr:colOff>
      <xdr:row>1</xdr:row>
      <xdr:rowOff>49164</xdr:rowOff>
    </xdr:from>
    <xdr:to>
      <xdr:col>3</xdr:col>
      <xdr:colOff>437064</xdr:colOff>
      <xdr:row>4</xdr:row>
      <xdr:rowOff>97218</xdr:rowOff>
    </xdr:to>
    <xdr:pic>
      <xdr:nvPicPr>
        <xdr:cNvPr id="8" name="Picture 7">
          <a:extLst>
            <a:ext uri="{FF2B5EF4-FFF2-40B4-BE49-F238E27FC236}">
              <a16:creationId xmlns:a16="http://schemas.microsoft.com/office/drawing/2014/main" id="{C1738693-2DA6-40CB-B906-112AF943E933}"/>
            </a:ext>
          </a:extLst>
        </xdr:cNvPr>
        <xdr:cNvPicPr>
          <a:picLocks noChangeAspect="1"/>
        </xdr:cNvPicPr>
      </xdr:nvPicPr>
      <xdr:blipFill>
        <a:blip xmlns:r="http://schemas.openxmlformats.org/officeDocument/2006/relationships" r:embed="rId9">
          <a:lum bright="70000" contrast="-70000"/>
        </a:blip>
        <a:stretch>
          <a:fillRect/>
        </a:stretch>
      </xdr:blipFill>
      <xdr:spPr>
        <a:xfrm>
          <a:off x="1655578" y="234515"/>
          <a:ext cx="604108" cy="604108"/>
        </a:xfrm>
        <a:prstGeom prst="rect">
          <a:avLst/>
        </a:prstGeom>
      </xdr:spPr>
    </xdr:pic>
    <xdr:clientData/>
  </xdr:twoCellAnchor>
  <xdr:twoCellAnchor>
    <xdr:from>
      <xdr:col>4</xdr:col>
      <xdr:colOff>176085</xdr:colOff>
      <xdr:row>1</xdr:row>
      <xdr:rowOff>32002</xdr:rowOff>
    </xdr:from>
    <xdr:to>
      <xdr:col>17</xdr:col>
      <xdr:colOff>433517</xdr:colOff>
      <xdr:row>4</xdr:row>
      <xdr:rowOff>114380</xdr:rowOff>
    </xdr:to>
    <xdr:sp macro="" textlink="">
      <xdr:nvSpPr>
        <xdr:cNvPr id="9" name="TextBox 8">
          <a:extLst>
            <a:ext uri="{FF2B5EF4-FFF2-40B4-BE49-F238E27FC236}">
              <a16:creationId xmlns:a16="http://schemas.microsoft.com/office/drawing/2014/main" id="{3DB8DB00-7A3A-404B-B5B1-95CEE9FB81FC}"/>
            </a:ext>
          </a:extLst>
        </xdr:cNvPr>
        <xdr:cNvSpPr txBox="1"/>
      </xdr:nvSpPr>
      <xdr:spPr>
        <a:xfrm>
          <a:off x="2606247" y="217353"/>
          <a:ext cx="8155459" cy="638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aseline="0">
              <a:solidFill>
                <a:schemeClr val="bg1"/>
              </a:solidFill>
              <a:latin typeface="Franklin Gothic Medium" panose="020B0603020102020204" pitchFamily="34" charset="0"/>
            </a:rPr>
            <a:t>BORIS STORES SALES PERFORMANCE DASHBOARD</a:t>
          </a:r>
          <a:endParaRPr lang="en-US" sz="2800">
            <a:solidFill>
              <a:schemeClr val="bg1"/>
            </a:solidFill>
            <a:latin typeface="Franklin Gothic Medium" panose="020B0603020102020204" pitchFamily="34" charset="0"/>
          </a:endParaRPr>
        </a:p>
      </xdr:txBody>
    </xdr:sp>
    <xdr:clientData/>
  </xdr:twoCellAnchor>
  <xdr:twoCellAnchor editAs="oneCell">
    <xdr:from>
      <xdr:col>18</xdr:col>
      <xdr:colOff>185351</xdr:colOff>
      <xdr:row>1</xdr:row>
      <xdr:rowOff>49466</xdr:rowOff>
    </xdr:from>
    <xdr:to>
      <xdr:col>19</xdr:col>
      <xdr:colOff>181315</xdr:colOff>
      <xdr:row>4</xdr:row>
      <xdr:rowOff>96916</xdr:rowOff>
    </xdr:to>
    <xdr:pic>
      <xdr:nvPicPr>
        <xdr:cNvPr id="14" name="Picture 13">
          <a:extLst>
            <a:ext uri="{FF2B5EF4-FFF2-40B4-BE49-F238E27FC236}">
              <a16:creationId xmlns:a16="http://schemas.microsoft.com/office/drawing/2014/main" id="{F2CDD286-ACBA-40E4-BEE5-C9E53FE35C70}"/>
            </a:ext>
          </a:extLst>
        </xdr:cNvPr>
        <xdr:cNvPicPr>
          <a:picLocks noChangeAspect="1"/>
        </xdr:cNvPicPr>
      </xdr:nvPicPr>
      <xdr:blipFill>
        <a:blip xmlns:r="http://schemas.openxmlformats.org/officeDocument/2006/relationships" r:embed="rId10">
          <a:lum bright="70000" contrast="-70000"/>
        </a:blip>
        <a:stretch>
          <a:fillRect/>
        </a:stretch>
      </xdr:blipFill>
      <xdr:spPr>
        <a:xfrm>
          <a:off x="11121081" y="234817"/>
          <a:ext cx="603504" cy="603504"/>
        </a:xfrm>
        <a:prstGeom prst="rect">
          <a:avLst/>
        </a:prstGeom>
      </xdr:spPr>
    </xdr:pic>
    <xdr:clientData/>
  </xdr:twoCellAnchor>
  <xdr:twoCellAnchor editAs="oneCell">
    <xdr:from>
      <xdr:col>0</xdr:col>
      <xdr:colOff>207091</xdr:colOff>
      <xdr:row>0</xdr:row>
      <xdr:rowOff>164756</xdr:rowOff>
    </xdr:from>
    <xdr:to>
      <xdr:col>2</xdr:col>
      <xdr:colOff>82378</xdr:colOff>
      <xdr:row>4</xdr:row>
      <xdr:rowOff>164756</xdr:rowOff>
    </xdr:to>
    <xdr:pic>
      <xdr:nvPicPr>
        <xdr:cNvPr id="15" name="Picture 14">
          <a:extLst>
            <a:ext uri="{FF2B5EF4-FFF2-40B4-BE49-F238E27FC236}">
              <a16:creationId xmlns:a16="http://schemas.microsoft.com/office/drawing/2014/main" id="{2A923583-B32A-4876-A94A-BAC2362E4100}"/>
            </a:ext>
          </a:extLst>
        </xdr:cNvPr>
        <xdr:cNvPicPr>
          <a:picLocks noChangeAspect="1"/>
        </xdr:cNvPicPr>
      </xdr:nvPicPr>
      <xdr:blipFill>
        <a:blip xmlns:r="http://schemas.openxmlformats.org/officeDocument/2006/relationships" r:embed="rId11">
          <a:lum bright="70000" contrast="-70000"/>
        </a:blip>
        <a:stretch>
          <a:fillRect/>
        </a:stretch>
      </xdr:blipFill>
      <xdr:spPr>
        <a:xfrm>
          <a:off x="207091" y="164756"/>
          <a:ext cx="1090368" cy="741405"/>
        </a:xfrm>
        <a:prstGeom prst="rect">
          <a:avLst/>
        </a:prstGeom>
      </xdr:spPr>
    </xdr:pic>
    <xdr:clientData/>
  </xdr:twoCellAnchor>
  <xdr:twoCellAnchor>
    <xdr:from>
      <xdr:col>0</xdr:col>
      <xdr:colOff>160085</xdr:colOff>
      <xdr:row>7</xdr:row>
      <xdr:rowOff>30891</xdr:rowOff>
    </xdr:from>
    <xdr:to>
      <xdr:col>2</xdr:col>
      <xdr:colOff>147278</xdr:colOff>
      <xdr:row>8</xdr:row>
      <xdr:rowOff>175054</xdr:rowOff>
    </xdr:to>
    <xdr:grpSp>
      <xdr:nvGrpSpPr>
        <xdr:cNvPr id="57" name="Group 56">
          <a:extLst>
            <a:ext uri="{FF2B5EF4-FFF2-40B4-BE49-F238E27FC236}">
              <a16:creationId xmlns:a16="http://schemas.microsoft.com/office/drawing/2014/main" id="{E3109BF3-F743-4AB3-91E6-593EF7C51E66}"/>
            </a:ext>
          </a:extLst>
        </xdr:cNvPr>
        <xdr:cNvGrpSpPr/>
      </xdr:nvGrpSpPr>
      <xdr:grpSpPr>
        <a:xfrm>
          <a:off x="160085" y="1326291"/>
          <a:ext cx="1206393" cy="329220"/>
          <a:chOff x="160085" y="1282076"/>
          <a:chExt cx="1210156" cy="322904"/>
        </a:xfrm>
      </xdr:grpSpPr>
      <xdr:sp macro="" textlink="">
        <xdr:nvSpPr>
          <xdr:cNvPr id="17" name="Rectangle: Rounded Corners 16">
            <a:extLst>
              <a:ext uri="{FF2B5EF4-FFF2-40B4-BE49-F238E27FC236}">
                <a16:creationId xmlns:a16="http://schemas.microsoft.com/office/drawing/2014/main" id="{FC972EC0-012F-46BE-96CA-9F89D07305EC}"/>
              </a:ext>
            </a:extLst>
          </xdr:cNvPr>
          <xdr:cNvSpPr/>
        </xdr:nvSpPr>
        <xdr:spPr>
          <a:xfrm>
            <a:off x="160085" y="1282076"/>
            <a:ext cx="1210156" cy="322904"/>
          </a:xfrm>
          <a:prstGeom prst="roundRect">
            <a:avLst>
              <a:gd name="adj" fmla="val 0"/>
            </a:avLst>
          </a:prstGeom>
          <a:solidFill>
            <a:schemeClr val="bg1">
              <a:lumMod val="8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a16="http://schemas.microsoft.com/office/drawing/2014/main" id="{3AC05178-0B0C-4AE3-875D-314ADE38401B}"/>
              </a:ext>
            </a:extLst>
          </xdr:cNvPr>
          <xdr:cNvSpPr txBox="1"/>
        </xdr:nvSpPr>
        <xdr:spPr>
          <a:xfrm>
            <a:off x="531573" y="1358483"/>
            <a:ext cx="621984" cy="170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solidFill>
                <a:latin typeface="Franklin Gothic Medium" panose="020B0603020102020204" pitchFamily="34" charset="0"/>
              </a:rPr>
              <a:t>Sales</a:t>
            </a:r>
          </a:p>
        </xdr:txBody>
      </xdr:sp>
      <xdr:pic>
        <xdr:nvPicPr>
          <xdr:cNvPr id="16" name="Picture 15">
            <a:extLst>
              <a:ext uri="{FF2B5EF4-FFF2-40B4-BE49-F238E27FC236}">
                <a16:creationId xmlns:a16="http://schemas.microsoft.com/office/drawing/2014/main" id="{E12E8931-F63B-4E96-A035-FA0F529E06C1}"/>
              </a:ext>
            </a:extLst>
          </xdr:cNvPr>
          <xdr:cNvPicPr>
            <a:picLocks noChangeAspect="1"/>
          </xdr:cNvPicPr>
        </xdr:nvPicPr>
        <xdr:blipFill>
          <a:blip xmlns:r="http://schemas.openxmlformats.org/officeDocument/2006/relationships" r:embed="rId12"/>
          <a:stretch>
            <a:fillRect/>
          </a:stretch>
        </xdr:blipFill>
        <xdr:spPr>
          <a:xfrm>
            <a:off x="256697" y="1359135"/>
            <a:ext cx="174616" cy="168785"/>
          </a:xfrm>
          <a:prstGeom prst="rect">
            <a:avLst/>
          </a:prstGeom>
        </xdr:spPr>
      </xdr:pic>
    </xdr:grpSp>
    <xdr:clientData/>
  </xdr:twoCellAnchor>
  <xdr:twoCellAnchor editAs="oneCell">
    <xdr:from>
      <xdr:col>0</xdr:col>
      <xdr:colOff>188027</xdr:colOff>
      <xdr:row>24</xdr:row>
      <xdr:rowOff>59377</xdr:rowOff>
    </xdr:from>
    <xdr:to>
      <xdr:col>2</xdr:col>
      <xdr:colOff>108858</xdr:colOff>
      <xdr:row>34</xdr:row>
      <xdr:rowOff>39584</xdr:rowOff>
    </xdr:to>
    <mc:AlternateContent xmlns:mc="http://schemas.openxmlformats.org/markup-compatibility/2006" xmlns:a14="http://schemas.microsoft.com/office/drawing/2010/main">
      <mc:Choice Requires="a14">
        <xdr:graphicFrame macro="">
          <xdr:nvGraphicFramePr>
            <xdr:cNvPr id="47" name="region">
              <a:extLst>
                <a:ext uri="{FF2B5EF4-FFF2-40B4-BE49-F238E27FC236}">
                  <a16:creationId xmlns:a16="http://schemas.microsoft.com/office/drawing/2014/main" id="{EECBBE86-81FB-45D4-B31A-27EA008B507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8027" y="4500748"/>
              <a:ext cx="1140031" cy="1830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197923</xdr:colOff>
      <xdr:row>13</xdr:row>
      <xdr:rowOff>0</xdr:rowOff>
    </xdr:from>
    <xdr:to>
      <xdr:col>2</xdr:col>
      <xdr:colOff>118754</xdr:colOff>
      <xdr:row>23</xdr:row>
      <xdr:rowOff>168234</xdr:rowOff>
    </xdr:to>
    <mc:AlternateContent xmlns:mc="http://schemas.openxmlformats.org/markup-compatibility/2006" xmlns:a14="http://schemas.microsoft.com/office/drawing/2010/main">
      <mc:Choice Requires="a14">
        <xdr:graphicFrame macro="">
          <xdr:nvGraphicFramePr>
            <xdr:cNvPr id="48" name="Month">
              <a:extLst>
                <a:ext uri="{FF2B5EF4-FFF2-40B4-BE49-F238E27FC236}">
                  <a16:creationId xmlns:a16="http://schemas.microsoft.com/office/drawing/2014/main" id="{51605BCC-5769-43A4-B31A-4B86D4647FE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97923" y="2405743"/>
              <a:ext cx="1140031" cy="20188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164812</xdr:colOff>
      <xdr:row>8</xdr:row>
      <xdr:rowOff>180437</xdr:rowOff>
    </xdr:from>
    <xdr:to>
      <xdr:col>2</xdr:col>
      <xdr:colOff>136237</xdr:colOff>
      <xdr:row>10</xdr:row>
      <xdr:rowOff>146469</xdr:rowOff>
    </xdr:to>
    <xdr:grpSp>
      <xdr:nvGrpSpPr>
        <xdr:cNvPr id="56" name="Group 55">
          <a:hlinkClick xmlns:r="http://schemas.openxmlformats.org/officeDocument/2006/relationships" r:id="rId13"/>
          <a:extLst>
            <a:ext uri="{FF2B5EF4-FFF2-40B4-BE49-F238E27FC236}">
              <a16:creationId xmlns:a16="http://schemas.microsoft.com/office/drawing/2014/main" id="{4DB938FE-F5F0-455C-AF35-CD649A71D7A0}"/>
            </a:ext>
          </a:extLst>
        </xdr:cNvPr>
        <xdr:cNvGrpSpPr/>
      </xdr:nvGrpSpPr>
      <xdr:grpSpPr>
        <a:xfrm>
          <a:off x="164812" y="1660894"/>
          <a:ext cx="1190625" cy="336146"/>
          <a:chOff x="169545" y="1670781"/>
          <a:chExt cx="1194388" cy="323514"/>
        </a:xfrm>
      </xdr:grpSpPr>
      <xdr:sp macro="" textlink="">
        <xdr:nvSpPr>
          <xdr:cNvPr id="51" name="Rectangle: Rounded Corners 50">
            <a:extLst>
              <a:ext uri="{FF2B5EF4-FFF2-40B4-BE49-F238E27FC236}">
                <a16:creationId xmlns:a16="http://schemas.microsoft.com/office/drawing/2014/main" id="{8D4262BC-18B6-4C6D-9DC7-3CFC91D08B9E}"/>
              </a:ext>
            </a:extLst>
          </xdr:cNvPr>
          <xdr:cNvSpPr/>
        </xdr:nvSpPr>
        <xdr:spPr>
          <a:xfrm>
            <a:off x="169545" y="1670781"/>
            <a:ext cx="1194388" cy="323514"/>
          </a:xfrm>
          <a:prstGeom prst="round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TextBox 51">
            <a:extLst>
              <a:ext uri="{FF2B5EF4-FFF2-40B4-BE49-F238E27FC236}">
                <a16:creationId xmlns:a16="http://schemas.microsoft.com/office/drawing/2014/main" id="{86A9D228-8219-464E-B9F0-5C97230D7EFC}"/>
              </a:ext>
            </a:extLst>
          </xdr:cNvPr>
          <xdr:cNvSpPr txBox="1"/>
        </xdr:nvSpPr>
        <xdr:spPr>
          <a:xfrm>
            <a:off x="438150" y="1748578"/>
            <a:ext cx="902923" cy="172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latin typeface="Franklin Gothic Medium" panose="020B0603020102020204" pitchFamily="34" charset="0"/>
              </a:rPr>
              <a:t>Inventory</a:t>
            </a:r>
          </a:p>
        </xdr:txBody>
      </xdr:sp>
      <xdr:pic>
        <xdr:nvPicPr>
          <xdr:cNvPr id="35" name="Picture 34">
            <a:extLst>
              <a:ext uri="{FF2B5EF4-FFF2-40B4-BE49-F238E27FC236}">
                <a16:creationId xmlns:a16="http://schemas.microsoft.com/office/drawing/2014/main" id="{5A9CDD0E-EF9F-4ECF-937F-527A83C03B3C}"/>
              </a:ext>
            </a:extLst>
          </xdr:cNvPr>
          <xdr:cNvPicPr>
            <a:picLocks noChangeAspect="1"/>
          </xdr:cNvPicPr>
        </xdr:nvPicPr>
        <xdr:blipFill>
          <a:blip xmlns:r="http://schemas.openxmlformats.org/officeDocument/2006/relationships" r:embed="rId14">
            <a:lum bright="70000" contrast="-70000"/>
          </a:blip>
          <a:stretch>
            <a:fillRect/>
          </a:stretch>
        </xdr:blipFill>
        <xdr:spPr>
          <a:xfrm>
            <a:off x="261723" y="1750054"/>
            <a:ext cx="172011" cy="169107"/>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72272</xdr:colOff>
      <xdr:row>0</xdr:row>
      <xdr:rowOff>50774</xdr:rowOff>
    </xdr:from>
    <xdr:to>
      <xdr:col>19</xdr:col>
      <xdr:colOff>476015</xdr:colOff>
      <xdr:row>35</xdr:row>
      <xdr:rowOff>13495</xdr:rowOff>
    </xdr:to>
    <xdr:sp macro="" textlink="">
      <xdr:nvSpPr>
        <xdr:cNvPr id="2" name="Rectangle: Rounded Corners 1">
          <a:extLst>
            <a:ext uri="{FF2B5EF4-FFF2-40B4-BE49-F238E27FC236}">
              <a16:creationId xmlns:a16="http://schemas.microsoft.com/office/drawing/2014/main" id="{68C9754A-D66D-4295-8037-FD547DFD30B1}"/>
            </a:ext>
          </a:extLst>
        </xdr:cNvPr>
        <xdr:cNvSpPr/>
      </xdr:nvSpPr>
      <xdr:spPr>
        <a:xfrm>
          <a:off x="72272" y="50774"/>
          <a:ext cx="11900978" cy="6238015"/>
        </a:xfrm>
        <a:prstGeom prst="roundRect">
          <a:avLst>
            <a:gd name="adj" fmla="val 2147"/>
          </a:avLst>
        </a:prstGeom>
        <a:solidFill>
          <a:schemeClr val="bg1">
            <a:lumMod val="8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169333</xdr:colOff>
      <xdr:row>0</xdr:row>
      <xdr:rowOff>126999</xdr:rowOff>
    </xdr:from>
    <xdr:to>
      <xdr:col>2</xdr:col>
      <xdr:colOff>142161</xdr:colOff>
      <xdr:row>5</xdr:row>
      <xdr:rowOff>23627</xdr:rowOff>
    </xdr:to>
    <xdr:sp macro="" textlink="">
      <xdr:nvSpPr>
        <xdr:cNvPr id="3" name="Rectangle: Rounded Corners 2">
          <a:extLst>
            <a:ext uri="{FF2B5EF4-FFF2-40B4-BE49-F238E27FC236}">
              <a16:creationId xmlns:a16="http://schemas.microsoft.com/office/drawing/2014/main" id="{14D3E8E1-A31E-426A-B522-8F5B0BCF9F0C}"/>
            </a:ext>
          </a:extLst>
        </xdr:cNvPr>
        <xdr:cNvSpPr/>
      </xdr:nvSpPr>
      <xdr:spPr>
        <a:xfrm>
          <a:off x="169333" y="126999"/>
          <a:ext cx="1192028" cy="811028"/>
        </a:xfrm>
        <a:prstGeom prst="roundRect">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220134</xdr:colOff>
      <xdr:row>0</xdr:row>
      <xdr:rowOff>127000</xdr:rowOff>
    </xdr:from>
    <xdr:to>
      <xdr:col>19</xdr:col>
      <xdr:colOff>389468</xdr:colOff>
      <xdr:row>5</xdr:row>
      <xdr:rowOff>19381</xdr:rowOff>
    </xdr:to>
    <xdr:sp macro="" textlink="">
      <xdr:nvSpPr>
        <xdr:cNvPr id="4" name="Rectangle: Rounded Corners 3">
          <a:extLst>
            <a:ext uri="{FF2B5EF4-FFF2-40B4-BE49-F238E27FC236}">
              <a16:creationId xmlns:a16="http://schemas.microsoft.com/office/drawing/2014/main" id="{F16A7A3F-E8DA-40DE-8767-81EC346473E6}"/>
            </a:ext>
          </a:extLst>
        </xdr:cNvPr>
        <xdr:cNvSpPr/>
      </xdr:nvSpPr>
      <xdr:spPr>
        <a:xfrm>
          <a:off x="1439334" y="127000"/>
          <a:ext cx="10532534" cy="806781"/>
        </a:xfrm>
        <a:prstGeom prst="roundRect">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165395</xdr:colOff>
      <xdr:row>5</xdr:row>
      <xdr:rowOff>94512</xdr:rowOff>
    </xdr:from>
    <xdr:to>
      <xdr:col>2</xdr:col>
      <xdr:colOff>140208</xdr:colOff>
      <xdr:row>34</xdr:row>
      <xdr:rowOff>114301</xdr:rowOff>
    </xdr:to>
    <xdr:sp macro="" textlink="">
      <xdr:nvSpPr>
        <xdr:cNvPr id="5" name="Rectangle: Rounded Corners 4">
          <a:extLst>
            <a:ext uri="{FF2B5EF4-FFF2-40B4-BE49-F238E27FC236}">
              <a16:creationId xmlns:a16="http://schemas.microsoft.com/office/drawing/2014/main" id="{F1174237-5974-46C5-9D57-B402E2C0D228}"/>
            </a:ext>
          </a:extLst>
        </xdr:cNvPr>
        <xdr:cNvSpPr/>
      </xdr:nvSpPr>
      <xdr:spPr>
        <a:xfrm>
          <a:off x="165395" y="1012584"/>
          <a:ext cx="1195849" cy="5344609"/>
        </a:xfrm>
        <a:prstGeom prst="roundRect">
          <a:avLst>
            <a:gd name="adj" fmla="val 11214"/>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231286</xdr:colOff>
      <xdr:row>10</xdr:row>
      <xdr:rowOff>127488</xdr:rowOff>
    </xdr:from>
    <xdr:to>
      <xdr:col>7</xdr:col>
      <xdr:colOff>113323</xdr:colOff>
      <xdr:row>22</xdr:row>
      <xdr:rowOff>94664</xdr:rowOff>
    </xdr:to>
    <xdr:sp macro="" textlink="">
      <xdr:nvSpPr>
        <xdr:cNvPr id="9" name="Rectangle: Rounded Corners 8">
          <a:extLst>
            <a:ext uri="{FF2B5EF4-FFF2-40B4-BE49-F238E27FC236}">
              <a16:creationId xmlns:a16="http://schemas.microsoft.com/office/drawing/2014/main" id="{6D961A2F-66F4-4601-A6C3-DA40696A9189}"/>
            </a:ext>
          </a:extLst>
        </xdr:cNvPr>
        <xdr:cNvSpPr/>
      </xdr:nvSpPr>
      <xdr:spPr>
        <a:xfrm>
          <a:off x="1450486" y="1964103"/>
          <a:ext cx="2930037" cy="2171115"/>
        </a:xfrm>
        <a:prstGeom prst="roundRect">
          <a:avLst>
            <a:gd name="adj" fmla="val 4648"/>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221748</xdr:colOff>
      <xdr:row>10</xdr:row>
      <xdr:rowOff>139213</xdr:rowOff>
    </xdr:from>
    <xdr:to>
      <xdr:col>11</xdr:col>
      <xdr:colOff>586946</xdr:colOff>
      <xdr:row>22</xdr:row>
      <xdr:rowOff>85725</xdr:rowOff>
    </xdr:to>
    <xdr:sp macro="" textlink="">
      <xdr:nvSpPr>
        <xdr:cNvPr id="10" name="Rectangle: Rounded Corners 9">
          <a:extLst>
            <a:ext uri="{FF2B5EF4-FFF2-40B4-BE49-F238E27FC236}">
              <a16:creationId xmlns:a16="http://schemas.microsoft.com/office/drawing/2014/main" id="{27B863D9-1310-4BF1-B9CD-0272AD3302C8}"/>
            </a:ext>
          </a:extLst>
        </xdr:cNvPr>
        <xdr:cNvSpPr/>
      </xdr:nvSpPr>
      <xdr:spPr>
        <a:xfrm>
          <a:off x="4474532" y="1992727"/>
          <a:ext cx="2795360" cy="2170728"/>
        </a:xfrm>
        <a:prstGeom prst="roundRect">
          <a:avLst>
            <a:gd name="adj" fmla="val 4648"/>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248137</xdr:colOff>
      <xdr:row>22</xdr:row>
      <xdr:rowOff>173894</xdr:rowOff>
    </xdr:from>
    <xdr:to>
      <xdr:col>11</xdr:col>
      <xdr:colOff>578304</xdr:colOff>
      <xdr:row>34</xdr:row>
      <xdr:rowOff>123825</xdr:rowOff>
    </xdr:to>
    <xdr:sp macro="" textlink="">
      <xdr:nvSpPr>
        <xdr:cNvPr id="11" name="Rectangle: Rounded Corners 10">
          <a:extLst>
            <a:ext uri="{FF2B5EF4-FFF2-40B4-BE49-F238E27FC236}">
              <a16:creationId xmlns:a16="http://schemas.microsoft.com/office/drawing/2014/main" id="{A8F65420-80B1-488F-B419-7739D364E4C5}"/>
            </a:ext>
          </a:extLst>
        </xdr:cNvPr>
        <xdr:cNvSpPr/>
      </xdr:nvSpPr>
      <xdr:spPr>
        <a:xfrm>
          <a:off x="1472780" y="4215215"/>
          <a:ext cx="5841060" cy="2154289"/>
        </a:xfrm>
        <a:prstGeom prst="roundRect">
          <a:avLst>
            <a:gd name="adj" fmla="val 4648"/>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101600</xdr:colOff>
      <xdr:row>5</xdr:row>
      <xdr:rowOff>85726</xdr:rowOff>
    </xdr:from>
    <xdr:to>
      <xdr:col>19</xdr:col>
      <xdr:colOff>381001</xdr:colOff>
      <xdr:row>34</xdr:row>
      <xdr:rowOff>124298</xdr:rowOff>
    </xdr:to>
    <xdr:sp macro="" textlink="">
      <xdr:nvSpPr>
        <xdr:cNvPr id="12" name="Rectangle: Rounded Corners 11">
          <a:extLst>
            <a:ext uri="{FF2B5EF4-FFF2-40B4-BE49-F238E27FC236}">
              <a16:creationId xmlns:a16="http://schemas.microsoft.com/office/drawing/2014/main" id="{CA8D3EF9-13BB-40B4-BB84-369C49AAEB00}"/>
            </a:ext>
          </a:extLst>
        </xdr:cNvPr>
        <xdr:cNvSpPr/>
      </xdr:nvSpPr>
      <xdr:spPr>
        <a:xfrm>
          <a:off x="7416800" y="1000126"/>
          <a:ext cx="4546601" cy="5342092"/>
        </a:xfrm>
        <a:prstGeom prst="roundRect">
          <a:avLst>
            <a:gd name="adj" fmla="val 4648"/>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226458</xdr:colOff>
      <xdr:row>5</xdr:row>
      <xdr:rowOff>95251</xdr:rowOff>
    </xdr:from>
    <xdr:to>
      <xdr:col>7</xdr:col>
      <xdr:colOff>110245</xdr:colOff>
      <xdr:row>10</xdr:row>
      <xdr:rowOff>50801</xdr:rowOff>
    </xdr:to>
    <xdr:sp macro="" textlink="">
      <xdr:nvSpPr>
        <xdr:cNvPr id="6" name="Rectangle: Rounded Corners 5">
          <a:extLst>
            <a:ext uri="{FF2B5EF4-FFF2-40B4-BE49-F238E27FC236}">
              <a16:creationId xmlns:a16="http://schemas.microsoft.com/office/drawing/2014/main" id="{CCE8192C-3B7B-42A4-9826-2E04FAFFD625}"/>
            </a:ext>
          </a:extLst>
        </xdr:cNvPr>
        <xdr:cNvSpPr/>
      </xdr:nvSpPr>
      <xdr:spPr>
        <a:xfrm>
          <a:off x="1447390" y="1004456"/>
          <a:ext cx="2936116" cy="864754"/>
        </a:xfrm>
        <a:prstGeom prst="roundRect">
          <a:avLst/>
        </a:prstGeom>
        <a:solidFill>
          <a:srgbClr val="36535E"/>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297366</xdr:colOff>
      <xdr:row>5</xdr:row>
      <xdr:rowOff>111513</xdr:rowOff>
    </xdr:from>
    <xdr:to>
      <xdr:col>7</xdr:col>
      <xdr:colOff>55755</xdr:colOff>
      <xdr:row>8</xdr:row>
      <xdr:rowOff>64227</xdr:rowOff>
    </xdr:to>
    <xdr:sp macro="" textlink="">
      <xdr:nvSpPr>
        <xdr:cNvPr id="17" name="TextBox 16">
          <a:extLst>
            <a:ext uri="{FF2B5EF4-FFF2-40B4-BE49-F238E27FC236}">
              <a16:creationId xmlns:a16="http://schemas.microsoft.com/office/drawing/2014/main" id="{486CD1A0-620E-4635-A2CF-6C65968DC66E}"/>
            </a:ext>
          </a:extLst>
        </xdr:cNvPr>
        <xdr:cNvSpPr txBox="1"/>
      </xdr:nvSpPr>
      <xdr:spPr>
        <a:xfrm>
          <a:off x="2137317" y="1040781"/>
          <a:ext cx="2211658" cy="510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a:solidFill>
                <a:schemeClr val="bg1"/>
              </a:solidFill>
              <a:latin typeface="Franklin Gothic Medium" panose="020B0603020102020204" pitchFamily="34" charset="0"/>
              <a:ea typeface="+mn-ea"/>
              <a:cs typeface="+mn-cs"/>
            </a:rPr>
            <a:t>CRITICAL STOCK COUNT</a:t>
          </a:r>
        </a:p>
      </xdr:txBody>
    </xdr:sp>
    <xdr:clientData/>
  </xdr:twoCellAnchor>
  <xdr:twoCellAnchor>
    <xdr:from>
      <xdr:col>3</xdr:col>
      <xdr:colOff>240363</xdr:colOff>
      <xdr:row>7</xdr:row>
      <xdr:rowOff>167693</xdr:rowOff>
    </xdr:from>
    <xdr:to>
      <xdr:col>7</xdr:col>
      <xdr:colOff>79483</xdr:colOff>
      <xdr:row>9</xdr:row>
      <xdr:rowOff>175434</xdr:rowOff>
    </xdr:to>
    <xdr:sp macro="" textlink="Pivot!V8">
      <xdr:nvSpPr>
        <xdr:cNvPr id="18" name="TextBox 17">
          <a:extLst>
            <a:ext uri="{FF2B5EF4-FFF2-40B4-BE49-F238E27FC236}">
              <a16:creationId xmlns:a16="http://schemas.microsoft.com/office/drawing/2014/main" id="{29032391-A113-4182-9B1D-27D05A62E5DD}"/>
            </a:ext>
          </a:extLst>
        </xdr:cNvPr>
        <xdr:cNvSpPr txBox="1"/>
      </xdr:nvSpPr>
      <xdr:spPr>
        <a:xfrm>
          <a:off x="2080314" y="1468669"/>
          <a:ext cx="2292389" cy="379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4B80CD3-F54D-4F04-B4B4-152C4CCF6B07}" type="TxLink">
            <a:rPr lang="en-US" sz="1800" b="1" i="0" u="none" strike="noStrike">
              <a:solidFill>
                <a:srgbClr val="FF5050"/>
              </a:solidFill>
              <a:latin typeface="Franklin Gothic Medium" panose="020B0603020102020204" pitchFamily="34" charset="0"/>
              <a:ea typeface="Calibri"/>
              <a:cs typeface="Calibri"/>
            </a:rPr>
            <a:pPr marL="0" indent="0" algn="ctr"/>
            <a:t>366</a:t>
          </a:fld>
          <a:endParaRPr lang="en-US" sz="1800" b="1" i="0" u="none" strike="noStrike">
            <a:solidFill>
              <a:srgbClr val="FF5050"/>
            </a:solidFill>
            <a:latin typeface="Franklin Gothic Medium" panose="020B0603020102020204" pitchFamily="34" charset="0"/>
            <a:ea typeface="Calibri"/>
            <a:cs typeface="Calibri"/>
          </a:endParaRPr>
        </a:p>
      </xdr:txBody>
    </xdr:sp>
    <xdr:clientData/>
  </xdr:twoCellAnchor>
  <xdr:twoCellAnchor editAs="oneCell">
    <xdr:from>
      <xdr:col>2</xdr:col>
      <xdr:colOff>440497</xdr:colOff>
      <xdr:row>1</xdr:row>
      <xdr:rowOff>49164</xdr:rowOff>
    </xdr:from>
    <xdr:to>
      <xdr:col>3</xdr:col>
      <xdr:colOff>437064</xdr:colOff>
      <xdr:row>4</xdr:row>
      <xdr:rowOff>97218</xdr:rowOff>
    </xdr:to>
    <xdr:pic>
      <xdr:nvPicPr>
        <xdr:cNvPr id="28" name="Picture 27">
          <a:extLst>
            <a:ext uri="{FF2B5EF4-FFF2-40B4-BE49-F238E27FC236}">
              <a16:creationId xmlns:a16="http://schemas.microsoft.com/office/drawing/2014/main" id="{34A4FDC0-03AC-481F-890A-93B2E6DA3C41}"/>
            </a:ext>
          </a:extLst>
        </xdr:cNvPr>
        <xdr:cNvPicPr>
          <a:picLocks noChangeAspect="1"/>
        </xdr:cNvPicPr>
      </xdr:nvPicPr>
      <xdr:blipFill>
        <a:blip xmlns:r="http://schemas.openxmlformats.org/officeDocument/2006/relationships" r:embed="rId1">
          <a:lum bright="70000" contrast="-70000"/>
        </a:blip>
        <a:stretch>
          <a:fillRect/>
        </a:stretch>
      </xdr:blipFill>
      <xdr:spPr>
        <a:xfrm>
          <a:off x="1659697" y="232044"/>
          <a:ext cx="606167" cy="596694"/>
        </a:xfrm>
        <a:prstGeom prst="rect">
          <a:avLst/>
        </a:prstGeom>
      </xdr:spPr>
    </xdr:pic>
    <xdr:clientData/>
  </xdr:twoCellAnchor>
  <xdr:twoCellAnchor>
    <xdr:from>
      <xdr:col>4</xdr:col>
      <xdr:colOff>176085</xdr:colOff>
      <xdr:row>1</xdr:row>
      <xdr:rowOff>32002</xdr:rowOff>
    </xdr:from>
    <xdr:to>
      <xdr:col>17</xdr:col>
      <xdr:colOff>433517</xdr:colOff>
      <xdr:row>4</xdr:row>
      <xdr:rowOff>114380</xdr:rowOff>
    </xdr:to>
    <xdr:sp macro="" textlink="">
      <xdr:nvSpPr>
        <xdr:cNvPr id="29" name="TextBox 28">
          <a:extLst>
            <a:ext uri="{FF2B5EF4-FFF2-40B4-BE49-F238E27FC236}">
              <a16:creationId xmlns:a16="http://schemas.microsoft.com/office/drawing/2014/main" id="{AEF80C69-4939-48E2-82D8-7AE4A8B2F853}"/>
            </a:ext>
          </a:extLst>
        </xdr:cNvPr>
        <xdr:cNvSpPr txBox="1"/>
      </xdr:nvSpPr>
      <xdr:spPr>
        <a:xfrm>
          <a:off x="2618157" y="215616"/>
          <a:ext cx="8194167" cy="633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aseline="0">
              <a:solidFill>
                <a:schemeClr val="bg1"/>
              </a:solidFill>
              <a:latin typeface="Franklin Gothic Medium" panose="020B0603020102020204" pitchFamily="34" charset="0"/>
            </a:rPr>
            <a:t>INVENTORY AND RISK INTELLIGENCE DASHBOARD</a:t>
          </a:r>
          <a:endParaRPr lang="en-US" sz="2800">
            <a:solidFill>
              <a:schemeClr val="bg1"/>
            </a:solidFill>
            <a:latin typeface="Franklin Gothic Medium" panose="020B0603020102020204" pitchFamily="34" charset="0"/>
          </a:endParaRPr>
        </a:p>
      </xdr:txBody>
    </xdr:sp>
    <xdr:clientData/>
  </xdr:twoCellAnchor>
  <xdr:twoCellAnchor editAs="oneCell">
    <xdr:from>
      <xdr:col>18</xdr:col>
      <xdr:colOff>185351</xdr:colOff>
      <xdr:row>1</xdr:row>
      <xdr:rowOff>49466</xdr:rowOff>
    </xdr:from>
    <xdr:to>
      <xdr:col>19</xdr:col>
      <xdr:colOff>181315</xdr:colOff>
      <xdr:row>4</xdr:row>
      <xdr:rowOff>96916</xdr:rowOff>
    </xdr:to>
    <xdr:pic>
      <xdr:nvPicPr>
        <xdr:cNvPr id="30" name="Picture 29">
          <a:extLst>
            <a:ext uri="{FF2B5EF4-FFF2-40B4-BE49-F238E27FC236}">
              <a16:creationId xmlns:a16="http://schemas.microsoft.com/office/drawing/2014/main" id="{DFD8033F-7E10-4A51-B7FB-60CA265FCB9D}"/>
            </a:ext>
          </a:extLst>
        </xdr:cNvPr>
        <xdr:cNvPicPr>
          <a:picLocks noChangeAspect="1"/>
        </xdr:cNvPicPr>
      </xdr:nvPicPr>
      <xdr:blipFill>
        <a:blip xmlns:r="http://schemas.openxmlformats.org/officeDocument/2006/relationships" r:embed="rId2">
          <a:lum bright="70000" contrast="-70000"/>
        </a:blip>
        <a:stretch>
          <a:fillRect/>
        </a:stretch>
      </xdr:blipFill>
      <xdr:spPr>
        <a:xfrm>
          <a:off x="11158151" y="232346"/>
          <a:ext cx="605564" cy="596090"/>
        </a:xfrm>
        <a:prstGeom prst="rect">
          <a:avLst/>
        </a:prstGeom>
      </xdr:spPr>
    </xdr:pic>
    <xdr:clientData/>
  </xdr:twoCellAnchor>
  <xdr:twoCellAnchor editAs="oneCell">
    <xdr:from>
      <xdr:col>0</xdr:col>
      <xdr:colOff>207091</xdr:colOff>
      <xdr:row>0</xdr:row>
      <xdr:rowOff>164756</xdr:rowOff>
    </xdr:from>
    <xdr:to>
      <xdr:col>2</xdr:col>
      <xdr:colOff>82378</xdr:colOff>
      <xdr:row>4</xdr:row>
      <xdr:rowOff>164756</xdr:rowOff>
    </xdr:to>
    <xdr:pic>
      <xdr:nvPicPr>
        <xdr:cNvPr id="31" name="Picture 30">
          <a:extLst>
            <a:ext uri="{FF2B5EF4-FFF2-40B4-BE49-F238E27FC236}">
              <a16:creationId xmlns:a16="http://schemas.microsoft.com/office/drawing/2014/main" id="{57A3A8C6-858A-4BBE-BDF0-F6A59DB772F2}"/>
            </a:ext>
          </a:extLst>
        </xdr:cNvPr>
        <xdr:cNvPicPr>
          <a:picLocks noChangeAspect="1"/>
        </xdr:cNvPicPr>
      </xdr:nvPicPr>
      <xdr:blipFill>
        <a:blip xmlns:r="http://schemas.openxmlformats.org/officeDocument/2006/relationships" r:embed="rId3">
          <a:lum bright="70000" contrast="-70000"/>
        </a:blip>
        <a:stretch>
          <a:fillRect/>
        </a:stretch>
      </xdr:blipFill>
      <xdr:spPr>
        <a:xfrm>
          <a:off x="207091" y="164756"/>
          <a:ext cx="1094487" cy="731520"/>
        </a:xfrm>
        <a:prstGeom prst="rect">
          <a:avLst/>
        </a:prstGeom>
      </xdr:spPr>
    </xdr:pic>
    <xdr:clientData/>
  </xdr:twoCellAnchor>
  <xdr:twoCellAnchor>
    <xdr:from>
      <xdr:col>0</xdr:col>
      <xdr:colOff>169544</xdr:colOff>
      <xdr:row>7</xdr:row>
      <xdr:rowOff>30891</xdr:rowOff>
    </xdr:from>
    <xdr:to>
      <xdr:col>2</xdr:col>
      <xdr:colOff>139065</xdr:colOff>
      <xdr:row>8</xdr:row>
      <xdr:rowOff>175054</xdr:rowOff>
    </xdr:to>
    <xdr:grpSp>
      <xdr:nvGrpSpPr>
        <xdr:cNvPr id="42" name="Group 41">
          <a:hlinkClick xmlns:r="http://schemas.openxmlformats.org/officeDocument/2006/relationships" r:id="rId4"/>
          <a:extLst>
            <a:ext uri="{FF2B5EF4-FFF2-40B4-BE49-F238E27FC236}">
              <a16:creationId xmlns:a16="http://schemas.microsoft.com/office/drawing/2014/main" id="{C08B586B-0CAA-4665-A604-6E2670209EB6}"/>
            </a:ext>
          </a:extLst>
        </xdr:cNvPr>
        <xdr:cNvGrpSpPr/>
      </xdr:nvGrpSpPr>
      <xdr:grpSpPr>
        <a:xfrm>
          <a:off x="169544" y="1326291"/>
          <a:ext cx="1188721" cy="329220"/>
          <a:chOff x="169544" y="1331867"/>
          <a:chExt cx="1196155" cy="330016"/>
        </a:xfrm>
      </xdr:grpSpPr>
      <xdr:sp macro="" textlink="">
        <xdr:nvSpPr>
          <xdr:cNvPr id="32" name="Rectangle: Rounded Corners 31">
            <a:extLst>
              <a:ext uri="{FF2B5EF4-FFF2-40B4-BE49-F238E27FC236}">
                <a16:creationId xmlns:a16="http://schemas.microsoft.com/office/drawing/2014/main" id="{21DCFC1A-F124-4862-AD86-19F7F600CC53}"/>
              </a:ext>
            </a:extLst>
          </xdr:cNvPr>
          <xdr:cNvSpPr/>
        </xdr:nvSpPr>
        <xdr:spPr>
          <a:xfrm>
            <a:off x="169544" y="1331867"/>
            <a:ext cx="1196155" cy="330016"/>
          </a:xfrm>
          <a:prstGeom prst="roundRect">
            <a:avLst>
              <a:gd name="adj" fmla="val 11751"/>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3" name="TextBox 32">
            <a:extLst>
              <a:ext uri="{FF2B5EF4-FFF2-40B4-BE49-F238E27FC236}">
                <a16:creationId xmlns:a16="http://schemas.microsoft.com/office/drawing/2014/main" id="{2C398954-7562-4D0A-B7B8-E39939DD6E7C}"/>
              </a:ext>
            </a:extLst>
          </xdr:cNvPr>
          <xdr:cNvSpPr txBox="1"/>
        </xdr:nvSpPr>
        <xdr:spPr>
          <a:xfrm>
            <a:off x="531573" y="1408274"/>
            <a:ext cx="623820" cy="17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latin typeface="Franklin Gothic Medium" panose="020B0603020102020204" pitchFamily="34" charset="0"/>
                <a:ea typeface="+mn-ea"/>
                <a:cs typeface="+mn-cs"/>
              </a:rPr>
              <a:t>Sales</a:t>
            </a:r>
          </a:p>
        </xdr:txBody>
      </xdr:sp>
      <xdr:pic>
        <xdr:nvPicPr>
          <xdr:cNvPr id="34" name="Picture 33">
            <a:extLst>
              <a:ext uri="{FF2B5EF4-FFF2-40B4-BE49-F238E27FC236}">
                <a16:creationId xmlns:a16="http://schemas.microsoft.com/office/drawing/2014/main" id="{7FEF0966-0C47-4B27-A5A2-5DD5B1F54994}"/>
              </a:ext>
            </a:extLst>
          </xdr:cNvPr>
          <xdr:cNvPicPr>
            <a:picLocks noChangeAspect="1"/>
          </xdr:cNvPicPr>
        </xdr:nvPicPr>
        <xdr:blipFill>
          <a:blip xmlns:r="http://schemas.openxmlformats.org/officeDocument/2006/relationships" r:embed="rId5">
            <a:lum bright="70000" contrast="-70000"/>
          </a:blip>
          <a:stretch>
            <a:fillRect/>
          </a:stretch>
        </xdr:blipFill>
        <xdr:spPr>
          <a:xfrm>
            <a:off x="256697" y="1408926"/>
            <a:ext cx="174616" cy="175897"/>
          </a:xfrm>
          <a:prstGeom prst="rect">
            <a:avLst/>
          </a:prstGeom>
        </xdr:spPr>
      </xdr:pic>
    </xdr:grpSp>
    <xdr:clientData/>
  </xdr:twoCellAnchor>
  <xdr:twoCellAnchor editAs="oneCell">
    <xdr:from>
      <xdr:col>0</xdr:col>
      <xdr:colOff>188027</xdr:colOff>
      <xdr:row>24</xdr:row>
      <xdr:rowOff>59377</xdr:rowOff>
    </xdr:from>
    <xdr:to>
      <xdr:col>2</xdr:col>
      <xdr:colOff>108858</xdr:colOff>
      <xdr:row>34</xdr:row>
      <xdr:rowOff>39584</xdr:rowOff>
    </xdr:to>
    <mc:AlternateContent xmlns:mc="http://schemas.openxmlformats.org/markup-compatibility/2006" xmlns:a14="http://schemas.microsoft.com/office/drawing/2010/main">
      <mc:Choice Requires="a14">
        <xdr:graphicFrame macro="">
          <xdr:nvGraphicFramePr>
            <xdr:cNvPr id="35" name="region 1">
              <a:extLst>
                <a:ext uri="{FF2B5EF4-FFF2-40B4-BE49-F238E27FC236}">
                  <a16:creationId xmlns:a16="http://schemas.microsoft.com/office/drawing/2014/main" id="{0E05B762-9D3C-455F-A3A9-3E41FFD8692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88027" y="4500748"/>
              <a:ext cx="1140031" cy="1830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197923</xdr:colOff>
      <xdr:row>13</xdr:row>
      <xdr:rowOff>0</xdr:rowOff>
    </xdr:from>
    <xdr:to>
      <xdr:col>2</xdr:col>
      <xdr:colOff>118754</xdr:colOff>
      <xdr:row>23</xdr:row>
      <xdr:rowOff>168234</xdr:rowOff>
    </xdr:to>
    <mc:AlternateContent xmlns:mc="http://schemas.openxmlformats.org/markup-compatibility/2006" xmlns:a14="http://schemas.microsoft.com/office/drawing/2010/main">
      <mc:Choice Requires="a14">
        <xdr:graphicFrame macro="">
          <xdr:nvGraphicFramePr>
            <xdr:cNvPr id="36" name="Month 1">
              <a:extLst>
                <a:ext uri="{FF2B5EF4-FFF2-40B4-BE49-F238E27FC236}">
                  <a16:creationId xmlns:a16="http://schemas.microsoft.com/office/drawing/2014/main" id="{1B125DC6-7FD8-43AE-B337-705C7CC9E24D}"/>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97923" y="2405743"/>
              <a:ext cx="1140031" cy="20188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165735</xdr:colOff>
      <xdr:row>8</xdr:row>
      <xdr:rowOff>180286</xdr:rowOff>
    </xdr:from>
    <xdr:to>
      <xdr:col>2</xdr:col>
      <xdr:colOff>140970</xdr:colOff>
      <xdr:row>10</xdr:row>
      <xdr:rowOff>146319</xdr:rowOff>
    </xdr:to>
    <xdr:grpSp>
      <xdr:nvGrpSpPr>
        <xdr:cNvPr id="41" name="Group 40">
          <a:extLst>
            <a:ext uri="{FF2B5EF4-FFF2-40B4-BE49-F238E27FC236}">
              <a16:creationId xmlns:a16="http://schemas.microsoft.com/office/drawing/2014/main" id="{ED914748-64D4-4FB8-B7CA-67CF6DAA9239}"/>
            </a:ext>
          </a:extLst>
        </xdr:cNvPr>
        <xdr:cNvGrpSpPr/>
      </xdr:nvGrpSpPr>
      <xdr:grpSpPr>
        <a:xfrm>
          <a:off x="165735" y="1660743"/>
          <a:ext cx="1194435" cy="336147"/>
          <a:chOff x="165735" y="1734797"/>
          <a:chExt cx="1201869" cy="337740"/>
        </a:xfrm>
      </xdr:grpSpPr>
      <xdr:sp macro="" textlink="">
        <xdr:nvSpPr>
          <xdr:cNvPr id="37" name="Rectangle: Rounded Corners 36">
            <a:extLst>
              <a:ext uri="{FF2B5EF4-FFF2-40B4-BE49-F238E27FC236}">
                <a16:creationId xmlns:a16="http://schemas.microsoft.com/office/drawing/2014/main" id="{4A41984C-2AFE-4E7D-97DA-FF2B824C8507}"/>
              </a:ext>
            </a:extLst>
          </xdr:cNvPr>
          <xdr:cNvSpPr/>
        </xdr:nvSpPr>
        <xdr:spPr>
          <a:xfrm>
            <a:off x="165735" y="1734797"/>
            <a:ext cx="1201869" cy="337740"/>
          </a:xfrm>
          <a:prstGeom prst="roundRect">
            <a:avLst>
              <a:gd name="adj" fmla="val 0"/>
            </a:avLst>
          </a:prstGeom>
          <a:solidFill>
            <a:schemeClr val="bg1">
              <a:lumMod val="8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8" name="TextBox 37">
            <a:extLst>
              <a:ext uri="{FF2B5EF4-FFF2-40B4-BE49-F238E27FC236}">
                <a16:creationId xmlns:a16="http://schemas.microsoft.com/office/drawing/2014/main" id="{9DAA92B4-8D44-4394-B679-3477DE6C822D}"/>
              </a:ext>
            </a:extLst>
          </xdr:cNvPr>
          <xdr:cNvSpPr txBox="1"/>
        </xdr:nvSpPr>
        <xdr:spPr>
          <a:xfrm>
            <a:off x="438150" y="1812594"/>
            <a:ext cx="906594" cy="179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solidFill>
                <a:latin typeface="Franklin Gothic Medium" panose="020B0603020102020204" pitchFamily="34" charset="0"/>
              </a:rPr>
              <a:t>Inventory</a:t>
            </a:r>
          </a:p>
        </xdr:txBody>
      </xdr:sp>
      <xdr:pic>
        <xdr:nvPicPr>
          <xdr:cNvPr id="39" name="Picture 38">
            <a:extLst>
              <a:ext uri="{FF2B5EF4-FFF2-40B4-BE49-F238E27FC236}">
                <a16:creationId xmlns:a16="http://schemas.microsoft.com/office/drawing/2014/main" id="{1878C31C-E1A5-479E-BA23-281761645F9C}"/>
              </a:ext>
            </a:extLst>
          </xdr:cNvPr>
          <xdr:cNvPicPr>
            <a:picLocks noChangeAspect="1"/>
          </xdr:cNvPicPr>
        </xdr:nvPicPr>
        <xdr:blipFill>
          <a:blip xmlns:r="http://schemas.openxmlformats.org/officeDocument/2006/relationships" r:embed="rId6"/>
          <a:stretch>
            <a:fillRect/>
          </a:stretch>
        </xdr:blipFill>
        <xdr:spPr>
          <a:xfrm>
            <a:off x="261723" y="1814070"/>
            <a:ext cx="172011" cy="176221"/>
          </a:xfrm>
          <a:prstGeom prst="rect">
            <a:avLst/>
          </a:prstGeom>
        </xdr:spPr>
      </xdr:pic>
    </xdr:grpSp>
    <xdr:clientData/>
  </xdr:twoCellAnchor>
  <xdr:twoCellAnchor>
    <xdr:from>
      <xdr:col>7</xdr:col>
      <xdr:colOff>214923</xdr:colOff>
      <xdr:row>5</xdr:row>
      <xdr:rowOff>101355</xdr:rowOff>
    </xdr:from>
    <xdr:to>
      <xdr:col>11</xdr:col>
      <xdr:colOff>593986</xdr:colOff>
      <xdr:row>10</xdr:row>
      <xdr:rowOff>52652</xdr:rowOff>
    </xdr:to>
    <xdr:sp macro="" textlink="">
      <xdr:nvSpPr>
        <xdr:cNvPr id="7" name="Rectangle: Rounded Corners 6">
          <a:extLst>
            <a:ext uri="{FF2B5EF4-FFF2-40B4-BE49-F238E27FC236}">
              <a16:creationId xmlns:a16="http://schemas.microsoft.com/office/drawing/2014/main" id="{3E061910-7975-47E8-B861-0F16247675D4}"/>
            </a:ext>
          </a:extLst>
        </xdr:cNvPr>
        <xdr:cNvSpPr/>
      </xdr:nvSpPr>
      <xdr:spPr>
        <a:xfrm>
          <a:off x="4488184" y="1010560"/>
          <a:ext cx="2820927" cy="860501"/>
        </a:xfrm>
        <a:prstGeom prst="roundRect">
          <a:avLst/>
        </a:prstGeom>
        <a:solidFill>
          <a:srgbClr val="3653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247332</xdr:colOff>
      <xdr:row>7</xdr:row>
      <xdr:rowOff>173036</xdr:rowOff>
    </xdr:from>
    <xdr:to>
      <xdr:col>11</xdr:col>
      <xdr:colOff>543870</xdr:colOff>
      <xdr:row>9</xdr:row>
      <xdr:rowOff>178546</xdr:rowOff>
    </xdr:to>
    <xdr:sp macro="" textlink="">
      <xdr:nvSpPr>
        <xdr:cNvPr id="20" name="TextBox 19">
          <a:extLst>
            <a:ext uri="{FF2B5EF4-FFF2-40B4-BE49-F238E27FC236}">
              <a16:creationId xmlns:a16="http://schemas.microsoft.com/office/drawing/2014/main" id="{ACACE072-776A-422F-A35F-EB60C072DB43}"/>
            </a:ext>
          </a:extLst>
        </xdr:cNvPr>
        <xdr:cNvSpPr txBox="1"/>
      </xdr:nvSpPr>
      <xdr:spPr>
        <a:xfrm>
          <a:off x="5153869" y="1474012"/>
          <a:ext cx="2136489" cy="377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i="0" u="none" strike="noStrike">
              <a:solidFill>
                <a:srgbClr val="FF5050"/>
              </a:solidFill>
              <a:latin typeface="Franklin Gothic Medium" panose="020B0603020102020204" pitchFamily="34" charset="0"/>
              <a:ea typeface="Calibri"/>
              <a:cs typeface="Calibri"/>
            </a:rPr>
            <a:t> ₦39,218,092 </a:t>
          </a:r>
        </a:p>
      </xdr:txBody>
    </xdr:sp>
    <xdr:clientData/>
  </xdr:twoCellAnchor>
  <xdr:twoCellAnchor>
    <xdr:from>
      <xdr:col>8</xdr:col>
      <xdr:colOff>381001</xdr:colOff>
      <xdr:row>6</xdr:row>
      <xdr:rowOff>9293</xdr:rowOff>
    </xdr:from>
    <xdr:to>
      <xdr:col>11</xdr:col>
      <xdr:colOff>566854</xdr:colOff>
      <xdr:row>8</xdr:row>
      <xdr:rowOff>9293</xdr:rowOff>
    </xdr:to>
    <xdr:sp macro="" textlink="">
      <xdr:nvSpPr>
        <xdr:cNvPr id="40" name="TextBox 39">
          <a:extLst>
            <a:ext uri="{FF2B5EF4-FFF2-40B4-BE49-F238E27FC236}">
              <a16:creationId xmlns:a16="http://schemas.microsoft.com/office/drawing/2014/main" id="{60B4BC87-0039-4F1C-AF99-C499485BBB22}"/>
            </a:ext>
          </a:extLst>
        </xdr:cNvPr>
        <xdr:cNvSpPr txBox="1"/>
      </xdr:nvSpPr>
      <xdr:spPr>
        <a:xfrm>
          <a:off x="5287538" y="1124415"/>
          <a:ext cx="2025804" cy="371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latin typeface="Franklin Gothic Medium" panose="020B0603020102020204" pitchFamily="34" charset="0"/>
            </a:rPr>
            <a:t>TOTAL CAPITAL TIED UP</a:t>
          </a:r>
        </a:p>
      </xdr:txBody>
    </xdr:sp>
    <xdr:clientData/>
  </xdr:twoCellAnchor>
  <xdr:twoCellAnchor>
    <xdr:from>
      <xdr:col>2</xdr:col>
      <xdr:colOff>336466</xdr:colOff>
      <xdr:row>23</xdr:row>
      <xdr:rowOff>59377</xdr:rowOff>
    </xdr:from>
    <xdr:to>
      <xdr:col>11</xdr:col>
      <xdr:colOff>523875</xdr:colOff>
      <xdr:row>34</xdr:row>
      <xdr:rowOff>39585</xdr:rowOff>
    </xdr:to>
    <xdr:graphicFrame macro="">
      <xdr:nvGraphicFramePr>
        <xdr:cNvPr id="43" name="Chart 42">
          <a:extLst>
            <a:ext uri="{FF2B5EF4-FFF2-40B4-BE49-F238E27FC236}">
              <a16:creationId xmlns:a16="http://schemas.microsoft.com/office/drawing/2014/main" id="{A1CC9B68-6A16-4282-8635-29C4EECA32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187890</xdr:colOff>
      <xdr:row>5</xdr:row>
      <xdr:rowOff>146136</xdr:rowOff>
    </xdr:from>
    <xdr:to>
      <xdr:col>19</xdr:col>
      <xdr:colOff>250521</xdr:colOff>
      <xdr:row>33</xdr:row>
      <xdr:rowOff>177451</xdr:rowOff>
    </xdr:to>
    <xdr:graphicFrame macro="">
      <xdr:nvGraphicFramePr>
        <xdr:cNvPr id="48" name="Chart 47">
          <a:extLst>
            <a:ext uri="{FF2B5EF4-FFF2-40B4-BE49-F238E27FC236}">
              <a16:creationId xmlns:a16="http://schemas.microsoft.com/office/drawing/2014/main" id="{75669175-2E4A-417A-80D6-7496A9FF5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253999</xdr:colOff>
      <xdr:row>11</xdr:row>
      <xdr:rowOff>0</xdr:rowOff>
    </xdr:from>
    <xdr:to>
      <xdr:col>11</xdr:col>
      <xdr:colOff>548409</xdr:colOff>
      <xdr:row>22</xdr:row>
      <xdr:rowOff>23091</xdr:rowOff>
    </xdr:to>
    <xdr:graphicFrame macro="">
      <xdr:nvGraphicFramePr>
        <xdr:cNvPr id="49" name="Chart 48">
          <a:extLst>
            <a:ext uri="{FF2B5EF4-FFF2-40B4-BE49-F238E27FC236}">
              <a16:creationId xmlns:a16="http://schemas.microsoft.com/office/drawing/2014/main" id="{12EA5A7F-A108-4F8F-8AE8-16300880DB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259772</xdr:colOff>
      <xdr:row>11</xdr:row>
      <xdr:rowOff>10438</xdr:rowOff>
    </xdr:from>
    <xdr:to>
      <xdr:col>7</xdr:col>
      <xdr:colOff>41753</xdr:colOff>
      <xdr:row>22</xdr:row>
      <xdr:rowOff>41753</xdr:rowOff>
    </xdr:to>
    <xdr:graphicFrame macro="">
      <xdr:nvGraphicFramePr>
        <xdr:cNvPr id="64" name="Chart 63">
          <a:extLst>
            <a:ext uri="{FF2B5EF4-FFF2-40B4-BE49-F238E27FC236}">
              <a16:creationId xmlns:a16="http://schemas.microsoft.com/office/drawing/2014/main" id="{B2D6FE17-8693-42A9-8692-7BDC3D7162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xdr:col>
      <xdr:colOff>424392</xdr:colOff>
      <xdr:row>6</xdr:row>
      <xdr:rowOff>103725</xdr:rowOff>
    </xdr:from>
    <xdr:to>
      <xdr:col>3</xdr:col>
      <xdr:colOff>308568</xdr:colOff>
      <xdr:row>9</xdr:row>
      <xdr:rowOff>42329</xdr:rowOff>
    </xdr:to>
    <xdr:pic>
      <xdr:nvPicPr>
        <xdr:cNvPr id="65" name="Picture 64">
          <a:extLst>
            <a:ext uri="{FF2B5EF4-FFF2-40B4-BE49-F238E27FC236}">
              <a16:creationId xmlns:a16="http://schemas.microsoft.com/office/drawing/2014/main" id="{BAFD58F9-FD2C-4B60-88EB-F5C460BBE7A0}"/>
            </a:ext>
          </a:extLst>
        </xdr:cNvPr>
        <xdr:cNvPicPr>
          <a:picLocks noChangeAspect="1"/>
        </xdr:cNvPicPr>
      </xdr:nvPicPr>
      <xdr:blipFill>
        <a:blip xmlns:r="http://schemas.openxmlformats.org/officeDocument/2006/relationships" r:embed="rId11">
          <a:lum bright="70000" contrast="-70000"/>
        </a:blip>
        <a:stretch>
          <a:fillRect/>
        </a:stretch>
      </xdr:blipFill>
      <xdr:spPr>
        <a:xfrm>
          <a:off x="1645324" y="1194770"/>
          <a:ext cx="494642" cy="484127"/>
        </a:xfrm>
        <a:prstGeom prst="rect">
          <a:avLst/>
        </a:prstGeom>
      </xdr:spPr>
    </xdr:pic>
    <xdr:clientData/>
  </xdr:twoCellAnchor>
  <xdr:twoCellAnchor editAs="oneCell">
    <xdr:from>
      <xdr:col>7</xdr:col>
      <xdr:colOff>423082</xdr:colOff>
      <xdr:row>6</xdr:row>
      <xdr:rowOff>125336</xdr:rowOff>
    </xdr:from>
    <xdr:to>
      <xdr:col>8</xdr:col>
      <xdr:colOff>298114</xdr:colOff>
      <xdr:row>9</xdr:row>
      <xdr:rowOff>54797</xdr:rowOff>
    </xdr:to>
    <xdr:pic>
      <xdr:nvPicPr>
        <xdr:cNvPr id="66" name="Picture 65">
          <a:extLst>
            <a:ext uri="{FF2B5EF4-FFF2-40B4-BE49-F238E27FC236}">
              <a16:creationId xmlns:a16="http://schemas.microsoft.com/office/drawing/2014/main" id="{8990C5C0-19F4-4175-B7E6-388A3C69714D}"/>
            </a:ext>
          </a:extLst>
        </xdr:cNvPr>
        <xdr:cNvPicPr>
          <a:picLocks noChangeAspect="1"/>
        </xdr:cNvPicPr>
      </xdr:nvPicPr>
      <xdr:blipFill>
        <a:blip xmlns:r="http://schemas.openxmlformats.org/officeDocument/2006/relationships" r:embed="rId12">
          <a:lum bright="70000" contrast="-70000"/>
        </a:blip>
        <a:stretch>
          <a:fillRect/>
        </a:stretch>
      </xdr:blipFill>
      <xdr:spPr>
        <a:xfrm>
          <a:off x="4690282" y="1222616"/>
          <a:ext cx="484632" cy="47810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Adebowale" refreshedDate="45953.769653935182" createdVersion="7" refreshedVersion="7" minRefreshableVersion="3" recordCount="1500" xr:uid="{7AF7C298-0C55-4E7F-A136-121DECAA16E6}">
  <cacheSource type="worksheet">
    <worksheetSource name="Sales"/>
  </cacheSource>
  <cacheFields count="25">
    <cacheField name="date" numFmtId="14">
      <sharedItems containsSemiMixedTypes="0" containsNonDate="0" containsDate="1" containsString="0" minDate="2025-01-01T00:00:00" maxDate="2025-07-01T00:00:00" count="18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sharedItems>
    </cacheField>
    <cacheField name="Month" numFmtId="0">
      <sharedItems count="6">
        <s v="Jan"/>
        <s v="Feb"/>
        <s v="Mar"/>
        <s v="Apr"/>
        <s v="May"/>
        <s v="Jun"/>
      </sharedItems>
    </cacheField>
    <cacheField name="Weekday" numFmtId="0">
      <sharedItems count="7">
        <s v="Wed"/>
        <s v="Thu"/>
        <s v="Fri"/>
        <s v="Sat"/>
        <s v="Sun"/>
        <s v="Mon"/>
        <s v="Tue"/>
      </sharedItems>
    </cacheField>
    <cacheField name="region" numFmtId="49">
      <sharedItems count="5">
        <s v="Lagos"/>
        <s v="Port Harcourt"/>
        <s v="Ibadan"/>
        <s v="Abuja"/>
        <s v="Kano"/>
      </sharedItems>
    </cacheField>
    <cacheField name="store_id" numFmtId="49">
      <sharedItems/>
    </cacheField>
    <cacheField name="product_id" numFmtId="49">
      <sharedItems count="100">
        <s v="P0089"/>
        <s v="P0065"/>
        <s v="P0046"/>
        <s v="P0067"/>
        <s v="P0026"/>
        <s v="P0055"/>
        <s v="P0016"/>
        <s v="P0049"/>
        <s v="P0075"/>
        <s v="P0009"/>
        <s v="P0092"/>
        <s v="P0017"/>
        <s v="P0029"/>
        <s v="P0034"/>
        <s v="P0019"/>
        <s v="P0076"/>
        <s v="P0070"/>
        <s v="P0093"/>
        <s v="P0024"/>
        <s v="P0073"/>
        <s v="P0041"/>
        <s v="P0007"/>
        <s v="P0015"/>
        <s v="P0002"/>
        <s v="P0025"/>
        <s v="P0010"/>
        <s v="P0032"/>
        <s v="P0096"/>
        <s v="P0085"/>
        <s v="P0038"/>
        <s v="P0043"/>
        <s v="P0066"/>
        <s v="P0097"/>
        <s v="P0050"/>
        <s v="P0008"/>
        <s v="P0088"/>
        <s v="P0053"/>
        <s v="P0071"/>
        <s v="P0054"/>
        <s v="P0035"/>
        <s v="P0077"/>
        <s v="P0022"/>
        <s v="P0063"/>
        <s v="P0014"/>
        <s v="P0048"/>
        <s v="P0036"/>
        <s v="P0095"/>
        <s v="P0072"/>
        <s v="P0083"/>
        <s v="P0006"/>
        <s v="P0074"/>
        <s v="P0094"/>
        <s v="P0011"/>
        <s v="P0030"/>
        <s v="P0031"/>
        <s v="P0069"/>
        <s v="P0047"/>
        <s v="P0013"/>
        <s v="P0040"/>
        <s v="P0087"/>
        <s v="P0042"/>
        <s v="P0090"/>
        <s v="P0003"/>
        <s v="P0039"/>
        <s v="P0027"/>
        <s v="P0052"/>
        <s v="P0100"/>
        <s v="P0023"/>
        <s v="P0086"/>
        <s v="P0078"/>
        <s v="P0099"/>
        <s v="P0018"/>
        <s v="P0061"/>
        <s v="P0056"/>
        <s v="P0021"/>
        <s v="P0080"/>
        <s v="P0064"/>
        <s v="P0028"/>
        <s v="P0059"/>
        <s v="P0081"/>
        <s v="P0091"/>
        <s v="P0044"/>
        <s v="P0062"/>
        <s v="P0060"/>
        <s v="P0004"/>
        <s v="P0001"/>
        <s v="P0033"/>
        <s v="P0098"/>
        <s v="P0068"/>
        <s v="P0051"/>
        <s v="P0058"/>
        <s v="P0037"/>
        <s v="P0084"/>
        <s v="P0057"/>
        <s v="P0082"/>
        <s v="P0005"/>
        <s v="P0012"/>
        <s v="P0079"/>
        <s v="P0020"/>
        <s v="P0045"/>
      </sharedItems>
    </cacheField>
    <cacheField name="product_name" numFmtId="49">
      <sharedItems count="100">
        <s v="Product 89"/>
        <s v="Product 65"/>
        <s v="Product 46"/>
        <s v="Product 67"/>
        <s v="Product 26"/>
        <s v="Product 55"/>
        <s v="Product 16"/>
        <s v="Product 49"/>
        <s v="Product 75"/>
        <s v="Product 9"/>
        <s v="Product 92"/>
        <s v="Product 17"/>
        <s v="Product 29"/>
        <s v="Product 34"/>
        <s v="Product 19"/>
        <s v="Product 76"/>
        <s v="Product 70"/>
        <s v="Product 93"/>
        <s v="Product 24"/>
        <s v="Product 73"/>
        <s v="Product 41"/>
        <s v="Product 7"/>
        <s v="Product 15"/>
        <s v="Product 2"/>
        <s v="Product 25"/>
        <s v="Product 10"/>
        <s v="Product 32"/>
        <s v="Product 96"/>
        <s v="Product 85"/>
        <s v="Product 38"/>
        <s v="Product 43"/>
        <s v="Product 66"/>
        <s v="Product 97"/>
        <s v="Product 50"/>
        <s v="Product 8"/>
        <s v="Product 88"/>
        <s v="Product 53"/>
        <s v="Product 71"/>
        <s v="Product 54"/>
        <s v="Product 35"/>
        <s v="Product 77"/>
        <s v="Product 22"/>
        <s v="Product 63"/>
        <s v="Product 14"/>
        <s v="Product 48"/>
        <s v="Product 36"/>
        <s v="Product 95"/>
        <s v="Product 72"/>
        <s v="Product 83"/>
        <s v="Product 6"/>
        <s v="Product 74"/>
        <s v="Product 94"/>
        <s v="Product 11"/>
        <s v="Product 30"/>
        <s v="Product 31"/>
        <s v="Product 69"/>
        <s v="Product 47"/>
        <s v="Product 13"/>
        <s v="Product 40"/>
        <s v="Product 87"/>
        <s v="Product 42"/>
        <s v="Product 90"/>
        <s v="Product 3"/>
        <s v="Product 39"/>
        <s v="Product 27"/>
        <s v="Product 52"/>
        <s v="Product 100"/>
        <s v="Product 23"/>
        <s v="Product 86"/>
        <s v="Product 78"/>
        <s v="Product 99"/>
        <s v="Product 18"/>
        <s v="Product 61"/>
        <s v="Product 56"/>
        <s v="Product 21"/>
        <s v="Product 80"/>
        <s v="Product 64"/>
        <s v="Product 28"/>
        <s v="Product 59"/>
        <s v="Product 81"/>
        <s v="Product 91"/>
        <s v="Product 44"/>
        <s v="Product 62"/>
        <s v="Product 60"/>
        <s v="Product 4"/>
        <s v="Product 1"/>
        <s v="Product 33"/>
        <s v="Product 98"/>
        <s v="Product 68"/>
        <s v="Product 51"/>
        <s v="Product 58"/>
        <s v="Product 37"/>
        <s v="Product 84"/>
        <s v="Product 57"/>
        <s v="Product 82"/>
        <s v="Product 5"/>
        <s v="Product 12"/>
        <s v="Product 79"/>
        <s v="Product 20"/>
        <s v="Product 45"/>
      </sharedItems>
    </cacheField>
    <cacheField name="category" numFmtId="49">
      <sharedItems count="5">
        <s v="Home &amp; Garden"/>
        <s v="Groceries"/>
        <s v="Electronics"/>
        <s v="Fashion"/>
        <s v="Health &amp; Beauty"/>
      </sharedItems>
    </cacheField>
    <cacheField name="unit_price" numFmtId="164">
      <sharedItems containsSemiMixedTypes="0" containsString="0" containsNumber="1" minValue="5.62" maxValue="499.92"/>
    </cacheField>
    <cacheField name="units_sold" numFmtId="1">
      <sharedItems containsSemiMixedTypes="0" containsString="0" containsNumber="1" containsInteger="1" minValue="1" maxValue="49"/>
    </cacheField>
    <cacheField name="revenue" numFmtId="164">
      <sharedItems containsSemiMixedTypes="0" containsString="0" containsNumber="1" minValue="13.93" maxValue="23843.52"/>
    </cacheField>
    <cacheField name="cost" numFmtId="164">
      <sharedItems containsSemiMixedTypes="0" containsString="0" containsNumber="1" minValue="9.24" maxValue="19389.41"/>
    </cacheField>
    <cacheField name="profit" numFmtId="164">
      <sharedItems containsSemiMixedTypes="0" containsString="0" containsNumber="1" minValue="4.6900000000000004" maxValue="11098.56" count="1497">
        <n v="451.22"/>
        <n v="4327.3900000000003"/>
        <n v="1209.23"/>
        <n v="2243.87"/>
        <n v="2338.63"/>
        <n v="1525.12"/>
        <n v="302.52"/>
        <n v="145.36000000000001"/>
        <n v="1665.66"/>
        <n v="8424.11"/>
        <n v="6159.98"/>
        <n v="860.9"/>
        <n v="3265.85"/>
        <n v="1872.44"/>
        <n v="648.54999999999995"/>
        <n v="2712.56"/>
        <n v="539.66999999999996"/>
        <n v="1421.48"/>
        <n v="669.89"/>
        <n v="1454.77"/>
        <n v="2010.03"/>
        <n v="4507.83"/>
        <n v="444.58"/>
        <n v="2433.4699999999998"/>
        <n v="4645.41"/>
        <n v="676.27"/>
        <n v="100.18"/>
        <n v="126.34"/>
        <n v="3052.08"/>
        <n v="2790.25"/>
        <n v="1710.59"/>
        <n v="2857.28"/>
        <n v="2080.79"/>
        <n v="1230.02"/>
        <n v="282.82"/>
        <n v="1047.56"/>
        <n v="6765.99"/>
        <n v="1987.84"/>
        <n v="2171.16"/>
        <n v="104.39"/>
        <n v="366.48"/>
        <n v="1420.34"/>
        <n v="187.98"/>
        <n v="5983.64"/>
        <n v="1685.64"/>
        <n v="3413.37"/>
        <n v="3536.03"/>
        <n v="1785.13"/>
        <n v="369"/>
        <n v="2651.42"/>
        <n v="5695.97"/>
        <n v="153.07"/>
        <n v="2899.33"/>
        <n v="2064.38"/>
        <n v="2715.07"/>
        <n v="2412.4499999999998"/>
        <n v="988.62"/>
        <n v="1955.19"/>
        <n v="4831.16"/>
        <n v="539.30999999999995"/>
        <n v="1690.65"/>
        <n v="2996.66"/>
        <n v="1824.99"/>
        <n v="1920.53"/>
        <n v="1660.31"/>
        <n v="5227.45"/>
        <n v="1178.58"/>
        <n v="121.8"/>
        <n v="2216.8200000000002"/>
        <n v="1732.18"/>
        <n v="5522.84"/>
        <n v="1407.01"/>
        <n v="846.77"/>
        <n v="1908.76"/>
        <n v="274.02999999999997"/>
        <n v="1465.53"/>
        <n v="309.36"/>
        <n v="3969.57"/>
        <n v="1746.83"/>
        <n v="6143.01"/>
        <n v="1129.3"/>
        <n v="199.5"/>
        <n v="4063.86"/>
        <n v="5156.32"/>
        <n v="1472.53"/>
        <n v="249.13"/>
        <n v="5636.02"/>
        <n v="1884.27"/>
        <n v="3128.57"/>
        <n v="240.55"/>
        <n v="3212.83"/>
        <n v="2155.61"/>
        <n v="1638.93"/>
        <n v="1020.46"/>
        <n v="3733.36"/>
        <n v="2358.5700000000002"/>
        <n v="429.29"/>
        <n v="230.39"/>
        <n v="2451.98"/>
        <n v="4675.1400000000003"/>
        <n v="1431.37"/>
        <n v="793.91"/>
        <n v="59.09"/>
        <n v="398.2"/>
        <n v="3730.5"/>
        <n v="1037.6600000000001"/>
        <n v="74.73"/>
        <n v="2111.52"/>
        <n v="2005.67"/>
        <n v="67.44"/>
        <n v="1439.68"/>
        <n v="6666.66"/>
        <n v="972.1"/>
        <n v="1275.33"/>
        <n v="3423.72"/>
        <n v="767.88"/>
        <n v="4502.58"/>
        <n v="4114.99"/>
        <n v="2499.58"/>
        <n v="464.64"/>
        <n v="128.83000000000001"/>
        <n v="248.1"/>
        <n v="6087.26"/>
        <n v="101.07"/>
        <n v="4430.95"/>
        <n v="799.27"/>
        <n v="2196.33"/>
        <n v="960.43"/>
        <n v="413.06"/>
        <n v="2273.44"/>
        <n v="6179.39"/>
        <n v="316.45"/>
        <n v="7596.7"/>
        <n v="4216.2299999999996"/>
        <n v="533.1"/>
        <n v="2482.11"/>
        <n v="3574.85"/>
        <n v="463.44"/>
        <n v="1748.06"/>
        <n v="974.67"/>
        <n v="574.37"/>
        <n v="5181.72"/>
        <n v="147.30000000000001"/>
        <n v="890.73"/>
        <n v="1295"/>
        <n v="167.39"/>
        <n v="2072.4899999999998"/>
        <n v="433.95"/>
        <n v="1836.25"/>
        <n v="789.5"/>
        <n v="371.78"/>
        <n v="779.19"/>
        <n v="1214.68"/>
        <n v="3200.43"/>
        <n v="3305"/>
        <n v="4387.8900000000003"/>
        <n v="3462.93"/>
        <n v="1459.63"/>
        <n v="675.75"/>
        <n v="449.88"/>
        <n v="813.16"/>
        <n v="2035.69"/>
        <n v="979.68"/>
        <n v="1657.03"/>
        <n v="313.70999999999998"/>
        <n v="780.09"/>
        <n v="564.75"/>
        <n v="3866.09"/>
        <n v="2953.91"/>
        <n v="1904.08"/>
        <n v="1225.8399999999999"/>
        <n v="4402.29"/>
        <n v="5418.16"/>
        <n v="621.79999999999995"/>
        <n v="3276.39"/>
        <n v="874.74"/>
        <n v="1022.75"/>
        <n v="3173.37"/>
        <n v="54.77"/>
        <n v="742.98"/>
        <n v="5701.92"/>
        <n v="4213.9799999999996"/>
        <n v="3697.58"/>
        <n v="4002.08"/>
        <n v="1375.67"/>
        <n v="2700.21"/>
        <n v="738.24"/>
        <n v="352.12"/>
        <n v="4869.68"/>
        <n v="759.4"/>
        <n v="1160.49"/>
        <n v="4461.32"/>
        <n v="1267.58"/>
        <n v="2787.34"/>
        <n v="1287.31"/>
        <n v="1293.83"/>
        <n v="579.46"/>
        <n v="2417.0100000000002"/>
        <n v="6992.04"/>
        <n v="6376.77"/>
        <n v="3018.97"/>
        <n v="881.82"/>
        <n v="5518.9"/>
        <n v="1154.18"/>
        <n v="342.22"/>
        <n v="166.5"/>
        <n v="2264.85"/>
        <n v="2124.7600000000002"/>
        <n v="170.18"/>
        <n v="4849.16"/>
        <n v="142.38999999999999"/>
        <n v="3003.19"/>
        <n v="3663.44"/>
        <n v="2039.27"/>
        <n v="2277.5500000000002"/>
        <n v="3798.32"/>
        <n v="2598.17"/>
        <n v="1910.89"/>
        <n v="942.76"/>
        <n v="2184.7199999999998"/>
        <n v="648.84"/>
        <n v="8594.18"/>
        <n v="8297.4699999999993"/>
        <n v="7555.24"/>
        <n v="929.13"/>
        <n v="496.3"/>
        <n v="4904.2299999999996"/>
        <n v="1659.8"/>
        <n v="235.67"/>
        <n v="3515.43"/>
        <n v="2425.2199999999998"/>
        <n v="1011.96"/>
        <n v="1675.22"/>
        <n v="3722.16"/>
        <n v="257.64"/>
        <n v="154.11000000000001"/>
        <n v="6122.29"/>
        <n v="3574.16"/>
        <n v="195.35"/>
        <n v="2377.0100000000002"/>
        <n v="788.06"/>
        <n v="920.47"/>
        <n v="1058.9100000000001"/>
        <n v="422.3"/>
        <n v="3708.44"/>
        <n v="1049.7"/>
        <n v="615.29"/>
        <n v="29.59"/>
        <n v="149.55000000000001"/>
        <n v="737.21"/>
        <n v="2781.58"/>
        <n v="3023.1"/>
        <n v="2189.11"/>
        <n v="7013.96"/>
        <n v="514.74"/>
        <n v="329.19"/>
        <n v="4885.75"/>
        <n v="1108.74"/>
        <n v="373.78"/>
        <n v="1631.89"/>
        <n v="143.19"/>
        <n v="1421.97"/>
        <n v="2764.11"/>
        <n v="339.92"/>
        <n v="367.09"/>
        <n v="1487.25"/>
        <n v="397.97"/>
        <n v="2025.53"/>
        <n v="9189.49"/>
        <n v="740.83"/>
        <n v="50.6"/>
        <n v="2687.5"/>
        <n v="615.12"/>
        <n v="1587.78"/>
        <n v="3933.05"/>
        <n v="5688.74"/>
        <n v="1275.06"/>
        <n v="1076.1300000000001"/>
        <n v="1146.19"/>
        <n v="55.33"/>
        <n v="9881.7900000000009"/>
        <n v="243.1"/>
        <n v="4215.8"/>
        <n v="1677.67"/>
        <n v="136.28"/>
        <n v="2883.21"/>
        <n v="624.4"/>
        <n v="621.21"/>
        <n v="5247.9"/>
        <n v="9313.36"/>
        <n v="8003.81"/>
        <n v="2580.73"/>
        <n v="36.65"/>
        <n v="3956.95"/>
        <n v="245.33"/>
        <n v="3535.75"/>
        <n v="1521.24"/>
        <n v="4391.2"/>
        <n v="5005.5"/>
        <n v="431.68"/>
        <n v="2002.64"/>
        <n v="856.68"/>
        <n v="1904.65"/>
        <n v="2563.9699999999998"/>
        <n v="914.57"/>
        <n v="5971.71"/>
        <n v="954.88"/>
        <n v="2267.89"/>
        <n v="4590.3500000000004"/>
        <n v="1890.63"/>
        <n v="3071.04"/>
        <n v="2907.04"/>
        <n v="1678.18"/>
        <n v="2168.08"/>
        <n v="2234.84"/>
        <n v="132.18"/>
        <n v="461.56"/>
        <n v="3375.26"/>
        <n v="252.37"/>
        <n v="1943.24"/>
        <n v="879.14"/>
        <n v="3077.96"/>
        <n v="5022.5200000000004"/>
        <n v="2251.31"/>
        <n v="2778.23"/>
        <n v="2049.4899999999998"/>
        <n v="1495.27"/>
        <n v="2988.18"/>
        <n v="6808.18"/>
        <n v="2707.96"/>
        <n v="2081.79"/>
        <n v="955.85"/>
        <n v="4295.08"/>
        <n v="70.86"/>
        <n v="2603.5700000000002"/>
        <n v="743.25"/>
        <n v="1101.06"/>
        <n v="1324.23"/>
        <n v="2391.0700000000002"/>
        <n v="1279.5899999999999"/>
        <n v="767.95"/>
        <n v="1830.95"/>
        <n v="1601.63"/>
        <n v="993.92"/>
        <n v="137.77000000000001"/>
        <n v="1308.27"/>
        <n v="6053.06"/>
        <n v="4403.55"/>
        <n v="1386.46"/>
        <n v="629.44000000000005"/>
        <n v="4423.25"/>
        <n v="4319.5"/>
        <n v="2755.04"/>
        <n v="3689.33"/>
        <n v="44.19"/>
        <n v="3563.22"/>
        <n v="1262.8599999999999"/>
        <n v="186.23"/>
        <n v="48.61"/>
        <n v="1441.38"/>
        <n v="718.48"/>
        <n v="1933.88"/>
        <n v="1683"/>
        <n v="112.67"/>
        <n v="970.53"/>
        <n v="4924.05"/>
        <n v="821.42"/>
        <n v="5.75"/>
        <n v="127.57"/>
        <n v="4375.46"/>
        <n v="6155.84"/>
        <n v="369.95"/>
        <n v="410.73"/>
        <n v="85.07"/>
        <n v="360.6"/>
        <n v="1697.95"/>
        <n v="88.39"/>
        <n v="1224.44"/>
        <n v="739.17"/>
        <n v="1405.51"/>
        <n v="1722.83"/>
        <n v="113.78"/>
        <n v="3553.5"/>
        <n v="3071.62"/>
        <n v="35.35"/>
        <n v="704.96"/>
        <n v="642.85"/>
        <n v="246.92"/>
        <n v="5456.21"/>
        <n v="2082.67"/>
        <n v="613.08000000000004"/>
        <n v="8877.49"/>
        <n v="1140.75"/>
        <n v="1192.02"/>
        <n v="2220.77"/>
        <n v="1156.49"/>
        <n v="2833.65"/>
        <n v="2633.2"/>
        <n v="769.89"/>
        <n v="3787.13"/>
        <n v="148.93"/>
        <n v="406.03"/>
        <n v="387.56"/>
        <n v="1858.06"/>
        <n v="5363.3"/>
        <n v="142.32"/>
        <n v="4362.2299999999996"/>
        <n v="9126.35"/>
        <n v="3284.32"/>
        <n v="3734.06"/>
        <n v="1165.97"/>
        <n v="358.31"/>
        <n v="4228.87"/>
        <n v="1861.06"/>
        <n v="2560.84"/>
        <n v="4587.08"/>
        <n v="1772.82"/>
        <n v="353.81"/>
        <n v="217.28"/>
        <n v="1389.89"/>
        <n v="530.12"/>
        <n v="4733.3900000000003"/>
        <n v="4858.38"/>
        <n v="741.83"/>
        <n v="556.70000000000005"/>
        <n v="383.37"/>
        <n v="3548.45"/>
        <n v="770.7"/>
        <n v="108.71"/>
        <n v="1542.63"/>
        <n v="3546.89"/>
        <n v="579.91999999999996"/>
        <n v="3436.96"/>
        <n v="499.71"/>
        <n v="3041.38"/>
        <n v="626.66999999999996"/>
        <n v="2030.24"/>
        <n v="154.82"/>
        <n v="976.88"/>
        <n v="38.770000000000003"/>
        <n v="5276.04"/>
        <n v="2231.19"/>
        <n v="595.59"/>
        <n v="1779"/>
        <n v="1648.1"/>
        <n v="8795.99"/>
        <n v="1143.3399999999999"/>
        <n v="467.48"/>
        <n v="1577.31"/>
        <n v="4325.59"/>
        <n v="605.15"/>
        <n v="633.09"/>
        <n v="1695.79"/>
        <n v="4577.16"/>
        <n v="236.45"/>
        <n v="733.48"/>
        <n v="5190.7700000000004"/>
        <n v="2652.68"/>
        <n v="131.49"/>
        <n v="928.29"/>
        <n v="648.86"/>
        <n v="1390.24"/>
        <n v="1642.87"/>
        <n v="2199.89"/>
        <n v="341.32"/>
        <n v="226.94"/>
        <n v="4939.05"/>
        <n v="2505.5100000000002"/>
        <n v="900.77"/>
        <n v="632.86"/>
        <n v="3521.76"/>
        <n v="4542.53"/>
        <n v="961.4"/>
        <n v="1659.6"/>
        <n v="705.22"/>
        <n v="7845.53"/>
        <n v="1386.95"/>
        <n v="45.81"/>
        <n v="3589.03"/>
        <n v="320.42"/>
        <n v="3490.47"/>
        <n v="789.56"/>
        <n v="2377.9499999999998"/>
        <n v="2034.5"/>
        <n v="773.05"/>
        <n v="349.13"/>
        <n v="116.37"/>
        <n v="506.71"/>
        <n v="776.16"/>
        <n v="1692.4"/>
        <n v="2738.98"/>
        <n v="3036.26"/>
        <n v="361.46"/>
        <n v="668.48"/>
        <n v="95"/>
        <n v="3892.3"/>
        <n v="434.04"/>
        <n v="470.37"/>
        <n v="995.08"/>
        <n v="4336.41"/>
        <n v="1087.0999999999999"/>
        <n v="358.22"/>
        <n v="2839.64"/>
        <n v="444.09"/>
        <n v="2095.63"/>
        <n v="5258.04"/>
        <n v="187.91"/>
        <n v="89.02"/>
        <n v="5714.26"/>
        <n v="1027.02"/>
        <n v="27.44"/>
        <n v="6885.73"/>
        <n v="136.57"/>
        <n v="7747.78"/>
        <n v="1670.68"/>
        <n v="1842.11"/>
        <n v="3414.77"/>
        <n v="424.74"/>
        <n v="3117.04"/>
        <n v="1366.9"/>
        <n v="336.6"/>
        <n v="4203.25"/>
        <n v="893.86"/>
        <n v="2351.1"/>
        <n v="1812.86"/>
        <n v="1643.72"/>
        <n v="5077.84"/>
        <n v="123.22"/>
        <n v="75.69"/>
        <n v="5130.58"/>
        <n v="3013.67"/>
        <n v="4561.34"/>
        <n v="72.78"/>
        <n v="2637.68"/>
        <n v="1559.02"/>
        <n v="2303.23"/>
        <n v="2028.45"/>
        <n v="1356.52"/>
        <n v="517.11"/>
        <n v="270.70999999999998"/>
        <n v="945.34"/>
        <n v="451.1"/>
        <n v="878.91"/>
        <n v="580.08000000000004"/>
        <n v="1120.26"/>
        <n v="425.29"/>
        <n v="422.14"/>
        <n v="4489.12"/>
        <n v="701.24"/>
        <n v="584.72"/>
        <n v="3367.46"/>
        <n v="1936.28"/>
        <n v="44.27"/>
        <n v="2147.09"/>
        <n v="11.58"/>
        <n v="1949.06"/>
        <n v="242.8"/>
        <n v="15.48"/>
        <n v="871.37"/>
        <n v="2353.19"/>
        <n v="1294.3800000000001"/>
        <n v="198.82"/>
        <n v="474.17"/>
        <n v="2615.38"/>
        <n v="369.48"/>
        <n v="1865.75"/>
        <n v="518.72"/>
        <n v="981.32"/>
        <n v="3585.59"/>
        <n v="60.99"/>
        <n v="6784.96"/>
        <n v="833.97"/>
        <n v="1872.16"/>
        <n v="845.78"/>
        <n v="2336.02"/>
        <n v="1512.93"/>
        <n v="160.01"/>
        <n v="653.36"/>
        <n v="6.32"/>
        <n v="3665.94"/>
        <n v="7809.16"/>
        <n v="1381.69"/>
        <n v="1407.89"/>
        <n v="527.97"/>
        <n v="159.5"/>
        <n v="5710.71"/>
        <n v="2234.23"/>
        <n v="4048.96"/>
        <n v="1153.8699999999999"/>
        <n v="2043.09"/>
        <n v="1655.76"/>
        <n v="88.3"/>
        <n v="639.72"/>
        <n v="494.4"/>
        <n v="1769.65"/>
        <n v="411.05"/>
        <n v="630"/>
        <n v="2377.6"/>
        <n v="4364.08"/>
        <n v="7298.08"/>
        <n v="2601.66"/>
        <n v="1435.28"/>
        <n v="822.03"/>
        <n v="5439.49"/>
        <n v="98.69"/>
        <n v="726.98"/>
        <n v="884.28"/>
        <n v="2167.04"/>
        <n v="2200.42"/>
        <n v="2281.7800000000002"/>
        <n v="514.21"/>
        <n v="2648.66"/>
        <n v="3806.94"/>
        <n v="2449.5300000000002"/>
        <n v="943.49"/>
        <n v="261.27999999999997"/>
        <n v="1174.3399999999999"/>
        <n v="9028.73"/>
        <n v="1191.92"/>
        <n v="1076.21"/>
        <n v="521.17999999999995"/>
        <n v="2122.17"/>
        <n v="2030.04"/>
        <n v="1071.8599999999999"/>
        <n v="1052.1300000000001"/>
        <n v="3123.72"/>
        <n v="723.24"/>
        <n v="4287.63"/>
        <n v="4432.6099999999997"/>
        <n v="1904.68"/>
        <n v="714.7"/>
        <n v="67.2"/>
        <n v="2561.4899999999998"/>
        <n v="14.2"/>
        <n v="8630.07"/>
        <n v="387.84"/>
        <n v="263.55"/>
        <n v="268.48"/>
        <n v="903.44"/>
        <n v="4453.79"/>
        <n v="3930.57"/>
        <n v="7507.53"/>
        <n v="1591.3"/>
        <n v="709.63"/>
        <n v="2114.9299999999998"/>
        <n v="1204.5999999999999"/>
        <n v="621.95000000000005"/>
        <n v="1748.3"/>
        <n v="178.64"/>
        <n v="7201.72"/>
        <n v="1165.3"/>
        <n v="1001.92"/>
        <n v="5745.66"/>
        <n v="183.78"/>
        <n v="1759.62"/>
        <n v="4143.76"/>
        <n v="11098.56"/>
        <n v="3332.39"/>
        <n v="158.44"/>
        <n v="950.49"/>
        <n v="2882.14"/>
        <n v="950.08"/>
        <n v="1550.36"/>
        <n v="2435.4899999999998"/>
        <n v="1373.98"/>
        <n v="81.010000000000005"/>
        <n v="869.14"/>
        <n v="9517.0499999999993"/>
        <n v="5897.58"/>
        <n v="731.1"/>
        <n v="1707.07"/>
        <n v="1958.98"/>
        <n v="2809.53"/>
        <n v="53.07"/>
        <n v="3175.14"/>
        <n v="6633.5"/>
        <n v="3125.12"/>
        <n v="121.81"/>
        <n v="1163.28"/>
        <n v="104.06"/>
        <n v="1277.1400000000001"/>
        <n v="1144.49"/>
        <n v="1096.0999999999999"/>
        <n v="1384"/>
        <n v="411.82"/>
        <n v="4454.1099999999997"/>
        <n v="3918.6"/>
        <n v="1021.04"/>
        <n v="2235.54"/>
        <n v="605.54999999999995"/>
        <n v="144.59"/>
        <n v="2086.62"/>
        <n v="3398.12"/>
        <n v="1385.24"/>
        <n v="638.57000000000005"/>
        <n v="4660.97"/>
        <n v="797.7"/>
        <n v="1014.83"/>
        <n v="1285.95"/>
        <n v="3373.7"/>
        <n v="5115.8"/>
        <n v="6152.2"/>
        <n v="266.27"/>
        <n v="1388.63"/>
        <n v="3467.61"/>
        <n v="857.87"/>
        <n v="517.64"/>
        <n v="60.91"/>
        <n v="212.67"/>
        <n v="2006.7"/>
        <n v="2361.35"/>
        <n v="947.92"/>
        <n v="56.87"/>
        <n v="148.94999999999999"/>
        <n v="1142.08"/>
        <n v="4265.26"/>
        <n v="4920.51"/>
        <n v="383.63"/>
        <n v="1872.32"/>
        <n v="560.86"/>
        <n v="91.88"/>
        <n v="146.65"/>
        <n v="315.7"/>
        <n v="489.9"/>
        <n v="241.93"/>
        <n v="5039.95"/>
        <n v="1715.63"/>
        <n v="2584.92"/>
        <n v="354.87"/>
        <n v="7062.19"/>
        <n v="1147.3499999999999"/>
        <n v="106.5"/>
        <n v="4512.66"/>
        <n v="3213.88"/>
        <n v="3085.04"/>
        <n v="4463.74"/>
        <n v="713.06"/>
        <n v="6523.33"/>
        <n v="1457.72"/>
        <n v="137.82"/>
        <n v="2201.04"/>
        <n v="1255.17"/>
        <n v="362.14"/>
        <n v="374.72"/>
        <n v="152.12"/>
        <n v="971.46"/>
        <n v="268.24"/>
        <n v="58.39"/>
        <n v="612.58000000000004"/>
        <n v="1541.94"/>
        <n v="87.05"/>
        <n v="4320.49"/>
        <n v="2473.54"/>
        <n v="1147.48"/>
        <n v="1616.34"/>
        <n v="214.65"/>
        <n v="3671.73"/>
        <n v="4850.1499999999996"/>
        <n v="51.88"/>
        <n v="3660.4"/>
        <n v="316.69"/>
        <n v="747.43"/>
        <n v="338.75"/>
        <n v="849.68"/>
        <n v="266.86"/>
        <n v="4535.28"/>
        <n v="798.5"/>
        <n v="233.97"/>
        <n v="127.21"/>
        <n v="225.68"/>
        <n v="6137.3"/>
        <n v="3529.88"/>
        <n v="1428.6"/>
        <n v="857.59"/>
        <n v="1959.29"/>
        <n v="1792.57"/>
        <n v="158.81"/>
        <n v="5795.59"/>
        <n v="2446.56"/>
        <n v="3201.22"/>
        <n v="2075.69"/>
        <n v="5010.51"/>
        <n v="2612.87"/>
        <n v="241.54"/>
        <n v="95.41"/>
        <n v="3160.47"/>
        <n v="4010.99"/>
        <n v="2760.08"/>
        <n v="472.32"/>
        <n v="2183.41"/>
        <n v="84.95"/>
        <n v="7053.53"/>
        <n v="1252.04"/>
        <n v="757.63"/>
        <n v="3215.41"/>
        <n v="61.68"/>
        <n v="3371.68"/>
        <n v="3580.11"/>
        <n v="540.94000000000005"/>
        <n v="92.11"/>
        <n v="7895.59"/>
        <n v="392.42"/>
        <n v="2588.94"/>
        <n v="3205.78"/>
        <n v="1336.01"/>
        <n v="4358.78"/>
        <n v="343.6"/>
        <n v="4093.12"/>
        <n v="2946.65"/>
        <n v="100.6"/>
        <n v="1553.89"/>
        <n v="2285.2399999999998"/>
        <n v="115.56"/>
        <n v="5820.89"/>
        <n v="9872.83"/>
        <n v="3539.58"/>
        <n v="1858.02"/>
        <n v="206.19"/>
        <n v="3891.62"/>
        <n v="1020.29"/>
        <n v="734.46"/>
        <n v="258.77999999999997"/>
        <n v="1556.23"/>
        <n v="2066.52"/>
        <n v="2195.06"/>
        <n v="1487.45"/>
        <n v="4377.87"/>
        <n v="53.19"/>
        <n v="91.65"/>
        <n v="399.04"/>
        <n v="6946.84"/>
        <n v="2781.37"/>
        <n v="2298.3000000000002"/>
        <n v="1008.84"/>
        <n v="3275.45"/>
        <n v="3609.91"/>
        <n v="2589.3000000000002"/>
        <n v="1615.16"/>
        <n v="3175.01"/>
        <n v="5371.21"/>
        <n v="139.75"/>
        <n v="549.72"/>
        <n v="1590.48"/>
        <n v="50.96"/>
        <n v="1520.38"/>
        <n v="4177.57"/>
        <n v="2232.36"/>
        <n v="2475"/>
        <n v="6329.35"/>
        <n v="1783.3"/>
        <n v="2388.5100000000002"/>
        <n v="4543.7700000000004"/>
        <n v="326.57"/>
        <n v="3637.94"/>
        <n v="3518.53"/>
        <n v="570.4"/>
        <n v="2333.86"/>
        <n v="8525.4699999999993"/>
        <n v="1303.92"/>
        <n v="238.14"/>
        <n v="1233.1600000000001"/>
        <n v="3460.51"/>
        <n v="825.85"/>
        <n v="1470.42"/>
        <n v="4161.68"/>
        <n v="10114.959999999999"/>
        <n v="606.32000000000005"/>
        <n v="1585.83"/>
        <n v="1244.49"/>
        <n v="2109.04"/>
        <n v="3029.5"/>
        <n v="589.36"/>
        <n v="2566.21"/>
        <n v="3120.36"/>
        <n v="685.1"/>
        <n v="1034.06"/>
        <n v="1924.02"/>
        <n v="1675.78"/>
        <n v="1277.07"/>
        <n v="1694.73"/>
        <n v="331.05"/>
        <n v="410.27"/>
        <n v="271.58999999999997"/>
        <n v="530.74"/>
        <n v="1499.54"/>
        <n v="1069.8800000000001"/>
        <n v="1715.17"/>
        <n v="585.80999999999995"/>
        <n v="294.02"/>
        <n v="370.3"/>
        <n v="3213.61"/>
        <n v="1357.74"/>
        <n v="2550.56"/>
        <n v="2166.91"/>
        <n v="3214.53"/>
        <n v="146.91999999999999"/>
        <n v="463.29"/>
        <n v="664.54"/>
        <n v="5321.07"/>
        <n v="141.44"/>
        <n v="86.36"/>
        <n v="3735.29"/>
        <n v="4947.91"/>
        <n v="2608.79"/>
        <n v="403.11"/>
        <n v="1467.63"/>
        <n v="2551.9499999999998"/>
        <n v="3135.82"/>
        <n v="1792.93"/>
        <n v="2519.17"/>
        <n v="65.39"/>
        <n v="49.15"/>
        <n v="733.18"/>
        <n v="6769.49"/>
        <n v="56.32"/>
        <n v="53.06"/>
        <n v="1368.56"/>
        <n v="49.56"/>
        <n v="4521.76"/>
        <n v="7225.5"/>
        <n v="4180.67"/>
        <n v="100.87"/>
        <n v="5044.57"/>
        <n v="4050.19"/>
        <n v="247.09"/>
        <n v="1171"/>
        <n v="1893.51"/>
        <n v="537.85"/>
        <n v="1936.44"/>
        <n v="2676.71"/>
        <n v="2923.24"/>
        <n v="576.33000000000004"/>
        <n v="122.83"/>
        <n v="454.79"/>
        <n v="436.68"/>
        <n v="1358.88"/>
        <n v="789.87"/>
        <n v="1863.25"/>
        <n v="72.5"/>
        <n v="3193.15"/>
        <n v="1894.99"/>
        <n v="539.91"/>
        <n v="574.33000000000004"/>
        <n v="5196.79"/>
        <n v="5531.95"/>
        <n v="2102.25"/>
        <n v="1301.7"/>
        <n v="1593.8"/>
        <n v="7800.95"/>
        <n v="202.71"/>
        <n v="4086.73"/>
        <n v="786.43"/>
        <n v="3740.67"/>
        <n v="5661.61"/>
        <n v="411.78"/>
        <n v="3348.72"/>
        <n v="204.67"/>
        <n v="937.48"/>
        <n v="3636.82"/>
        <n v="3792.56"/>
        <n v="6155.1"/>
        <n v="4361.8"/>
        <n v="491.96"/>
        <n v="4853.28"/>
        <n v="1950.65"/>
        <n v="733.69"/>
        <n v="1647.82"/>
        <n v="641.09"/>
        <n v="7203.19"/>
        <n v="96.79"/>
        <n v="629.94000000000005"/>
        <n v="1085.6600000000001"/>
        <n v="3758.38"/>
        <n v="2893.68"/>
        <n v="255.54"/>
        <n v="4278.92"/>
        <n v="2059.08"/>
        <n v="1898.75"/>
        <n v="910.18"/>
        <n v="99.11"/>
        <n v="2352.8000000000002"/>
        <n v="672.3"/>
        <n v="185.5"/>
        <n v="997.11"/>
        <n v="433.89"/>
        <n v="324.37"/>
        <n v="2330.9899999999998"/>
        <n v="518.25"/>
        <n v="160.08000000000001"/>
        <n v="216.01"/>
        <n v="206.77"/>
        <n v="1015.08"/>
        <n v="1044.97"/>
        <n v="1872.24"/>
        <n v="416.55"/>
        <n v="4202.2"/>
        <n v="5768.15"/>
        <n v="1290"/>
        <n v="638.55999999999995"/>
        <n v="101.54"/>
        <n v="3593.68"/>
        <n v="1164.1099999999999"/>
        <n v="1362.04"/>
        <n v="5253.49"/>
        <n v="1237.9000000000001"/>
        <n v="16.399999999999999"/>
        <n v="450.35"/>
        <n v="1047.29"/>
        <n v="276.45"/>
        <n v="9540.2999999999993"/>
        <n v="565.04999999999995"/>
        <n v="1784.38"/>
        <n v="2232.6799999999998"/>
        <n v="675.26"/>
        <n v="1857.05"/>
        <n v="1385.92"/>
        <n v="1729.68"/>
        <n v="249.76"/>
        <n v="653.08000000000004"/>
        <n v="6052.35"/>
        <n v="6213"/>
        <n v="683.4"/>
        <n v="1366.38"/>
        <n v="330.74"/>
        <n v="1402.61"/>
        <n v="1172.81"/>
        <n v="386.34"/>
        <n v="3737.94"/>
        <n v="833.29"/>
        <n v="3429.26"/>
        <n v="913.62"/>
        <n v="2571.09"/>
        <n v="482.49"/>
        <n v="251.29"/>
        <n v="3298.09"/>
        <n v="3415.09"/>
        <n v="6757.79"/>
        <n v="524.42999999999995"/>
        <n v="1151.93"/>
        <n v="425.91"/>
        <n v="75.680000000000007"/>
        <n v="697.28"/>
        <n v="236.65"/>
        <n v="899.83"/>
        <n v="372.34"/>
        <n v="1476.25"/>
        <n v="1803.47"/>
        <n v="1372.4"/>
        <n v="332.68"/>
        <n v="177.98"/>
        <n v="814.84"/>
        <n v="1035.75"/>
        <n v="1339.63"/>
        <n v="5732.74"/>
        <n v="1520.53"/>
        <n v="1425.4"/>
        <n v="1558.05"/>
        <n v="3052.99"/>
        <n v="1285.78"/>
        <n v="2008.43"/>
        <n v="3033.58"/>
        <n v="155.85"/>
        <n v="2115.5700000000002"/>
        <n v="332.5"/>
        <n v="421.89"/>
        <n v="1646.4"/>
        <n v="3862.02"/>
        <n v="4514.21"/>
        <n v="1359.98"/>
        <n v="9532.31"/>
        <n v="1598.92"/>
        <n v="1823.93"/>
        <n v="253.88"/>
        <n v="2031.6"/>
        <n v="1549.74"/>
        <n v="538.71"/>
        <n v="1628.14"/>
        <n v="75.27"/>
        <n v="2104.0100000000002"/>
        <n v="5117.18"/>
        <n v="331.51"/>
        <n v="4910.01"/>
        <n v="5866.58"/>
        <n v="1421.77"/>
        <n v="1975.67"/>
        <n v="2128.6"/>
        <n v="1363.18"/>
        <n v="6384.91"/>
        <n v="2170.0700000000002"/>
        <n v="39.700000000000003"/>
        <n v="1712.51"/>
        <n v="152.37"/>
        <n v="2012.44"/>
        <n v="5305.62"/>
        <n v="177.01"/>
        <n v="141.83000000000001"/>
        <n v="1233.6600000000001"/>
        <n v="1408.89"/>
        <n v="5537.38"/>
        <n v="2052.86"/>
        <n v="4761.04"/>
        <n v="558.63"/>
        <n v="4104.71"/>
        <n v="2519.37"/>
        <n v="594.44000000000005"/>
        <n v="60.22"/>
        <n v="4028.24"/>
        <n v="1717.97"/>
        <n v="4103.99"/>
        <n v="2304.83"/>
        <n v="1509.77"/>
        <n v="1863.6"/>
        <n v="6765.05"/>
        <n v="1773.33"/>
        <n v="906.1"/>
        <n v="5188.8599999999997"/>
        <n v="2060.06"/>
        <n v="1264.48"/>
        <n v="1257.68"/>
        <n v="1580.13"/>
        <n v="2654.16"/>
        <n v="251.93"/>
        <n v="500.63"/>
        <n v="117.71"/>
        <n v="820.97"/>
        <n v="727.67"/>
        <n v="2065.09"/>
        <n v="1059.6300000000001"/>
        <n v="866.73"/>
        <n v="1973.14"/>
        <n v="645.25"/>
        <n v="1429.17"/>
        <n v="25.51"/>
        <n v="361.33"/>
        <n v="1587.54"/>
        <n v="2224.71"/>
        <n v="4237.75"/>
        <n v="874.33"/>
        <n v="517.28"/>
        <n v="1495.52"/>
        <n v="1476.94"/>
        <n v="1166.98"/>
        <n v="5421.22"/>
        <n v="500.23"/>
        <n v="5467.35"/>
        <n v="5602.89"/>
        <n v="159.08000000000001"/>
        <n v="22.78"/>
        <n v="2455.14"/>
        <n v="511.11"/>
        <n v="1449.88"/>
        <n v="817.8"/>
        <n v="1490.6"/>
        <n v="1085.4000000000001"/>
        <n v="4737.3900000000003"/>
        <n v="4737.21"/>
        <n v="2211.7399999999998"/>
        <n v="1516.23"/>
        <n v="998.31"/>
        <n v="659.58"/>
        <n v="1673.18"/>
        <n v="453.37"/>
        <n v="2250"/>
        <n v="872.69"/>
        <n v="2308.86"/>
        <n v="137.79"/>
        <n v="1752.55"/>
        <n v="3214.34"/>
        <n v="2472.02"/>
        <n v="195.84"/>
        <n v="21.78"/>
        <n v="2506.5100000000002"/>
        <n v="749.59"/>
        <n v="725.33"/>
        <n v="1485.07"/>
        <n v="1405.12"/>
        <n v="653.84"/>
        <n v="2773.81"/>
        <n v="128.6"/>
        <n v="575.58000000000004"/>
        <n v="625.67999999999995"/>
        <n v="1442.79"/>
        <n v="4428.1899999999996"/>
        <n v="2214.16"/>
        <n v="178.36"/>
        <n v="4299.17"/>
        <n v="1070.97"/>
        <n v="3511.99"/>
        <n v="175.7"/>
        <n v="170.62"/>
        <n v="4211.43"/>
        <n v="3430.78"/>
        <n v="2261.08"/>
        <n v="856.78"/>
        <n v="879.77"/>
        <n v="1242.8699999999999"/>
        <n v="2084.85"/>
        <n v="2859.71"/>
        <n v="1436.88"/>
        <n v="208.29"/>
        <n v="64.58"/>
        <n v="3266.38"/>
        <n v="1707.7"/>
        <n v="3409.62"/>
        <n v="901.8"/>
        <n v="1540.78"/>
        <n v="502.59"/>
        <n v="8322.24"/>
        <n v="52.48"/>
        <n v="3896.24"/>
        <n v="4373.62"/>
        <n v="289.72000000000003"/>
        <n v="6841.62"/>
        <n v="945.65"/>
        <n v="4709.2"/>
        <n v="74.63"/>
        <n v="86.4"/>
        <n v="3031.98"/>
        <n v="2657.69"/>
        <n v="4549.41"/>
        <n v="1058.8499999999999"/>
        <n v="219.66"/>
        <n v="645.21"/>
        <n v="1211.44"/>
        <n v="126.07"/>
        <n v="1974.25"/>
        <n v="3466.74"/>
        <n v="306.35000000000002"/>
        <n v="4768.3999999999996"/>
        <n v="2727.53"/>
        <n v="5741"/>
        <n v="6847.74"/>
        <n v="106.07"/>
        <n v="1194.07"/>
        <n v="4013.24"/>
        <n v="996.71"/>
        <n v="583.84"/>
        <n v="4121.2"/>
        <n v="669.27"/>
        <n v="423.23"/>
        <n v="917.93"/>
        <n v="250.64"/>
        <n v="5031.5200000000004"/>
        <n v="418.01"/>
        <n v="1592.38"/>
        <n v="2226.6999999999998"/>
        <n v="994.07"/>
        <n v="2050.3200000000002"/>
        <n v="881.49"/>
        <n v="538.1"/>
        <n v="639.63"/>
        <n v="6199.81"/>
        <n v="5195.49"/>
        <n v="121.52"/>
        <n v="2748.85"/>
        <n v="188.73"/>
        <n v="3317.97"/>
        <n v="1214.52"/>
        <n v="3536.04"/>
        <n v="4561.7"/>
        <n v="570.44000000000005"/>
        <n v="2042.12"/>
        <n v="1021.38"/>
        <n v="484.95"/>
        <n v="3993.27"/>
        <n v="2778.86"/>
        <n v="5800.77"/>
        <n v="905.82"/>
        <n v="1072.44"/>
        <n v="1428.73"/>
        <n v="393.05"/>
        <n v="6702.11"/>
        <n v="333.91"/>
        <n v="84.92"/>
        <n v="1977.21"/>
        <n v="1719.07"/>
        <n v="178.89"/>
        <n v="1052.6300000000001"/>
        <n v="2256.67"/>
        <n v="1265.53"/>
        <n v="548.75"/>
        <n v="2377.96"/>
        <n v="1265.58"/>
        <n v="3058.95"/>
        <n v="604.21"/>
        <n v="1634.96"/>
        <n v="4325.68"/>
        <n v="270.05"/>
        <n v="431.27"/>
        <n v="6659.23"/>
        <n v="2775.52"/>
        <n v="40.43"/>
        <n v="130.84"/>
        <n v="5223.75"/>
        <n v="3159.56"/>
        <n v="4656.45"/>
        <n v="1530.94"/>
        <n v="373.93"/>
        <n v="169.06"/>
        <n v="328.84"/>
        <n v="2369.91"/>
        <n v="35.79"/>
        <n v="260.32"/>
        <n v="3732.5"/>
        <n v="3220.84"/>
        <n v="684.83"/>
        <n v="696.62"/>
        <n v="1343.31"/>
        <n v="993.47"/>
        <n v="939.28"/>
        <n v="55.86"/>
        <n v="453.95"/>
        <n v="3542.87"/>
        <n v="25.04"/>
        <n v="137.29"/>
        <n v="2017.95"/>
        <n v="3004.9"/>
        <n v="1641.82"/>
        <n v="648.97"/>
        <n v="1008.54"/>
        <n v="508.27"/>
        <n v="3544.47"/>
        <n v="6706.91"/>
        <n v="444.47"/>
        <n v="2502.7800000000002"/>
        <n v="1146.26"/>
        <n v="2401.5100000000002"/>
        <n v="946.05"/>
        <n v="1814.96"/>
        <n v="856.2"/>
        <n v="2197.19"/>
        <n v="950.94"/>
        <n v="2918.25"/>
        <n v="246.29"/>
        <n v="1559.79"/>
        <n v="3939.32"/>
        <n v="2932.55"/>
        <n v="3024.23"/>
        <n v="1048.76"/>
        <n v="1467.38"/>
        <n v="2341.9499999999998"/>
        <n v="2559.3200000000002"/>
        <n v="1090.23"/>
        <n v="3245.75"/>
        <n v="2056.4899999999998"/>
        <n v="40.950000000000003"/>
        <n v="2942.71"/>
        <n v="2716"/>
        <n v="7749.19"/>
        <n v="401.26"/>
        <n v="664.05"/>
        <n v="3356.63"/>
        <n v="1706.81"/>
        <n v="2996.82"/>
        <n v="2264.39"/>
        <n v="2315.4"/>
        <n v="1114.33"/>
        <n v="458.26"/>
        <n v="4204.9399999999996"/>
        <n v="4681.5"/>
        <n v="878.96"/>
        <n v="189.34"/>
        <n v="971.05"/>
        <n v="111.5"/>
        <n v="717.21"/>
        <n v="1920.7"/>
        <n v="1602.84"/>
        <n v="2970.65"/>
        <n v="1789.55"/>
        <n v="794.43"/>
        <n v="5056.2"/>
        <n v="58.61"/>
        <n v="6068.97"/>
        <n v="1882.62"/>
        <n v="1334.24"/>
        <n v="354.18"/>
        <n v="1040.95"/>
        <n v="832.45"/>
        <n v="819.87"/>
        <n v="1304.5999999999999"/>
        <n v="341.64"/>
        <n v="4122.9799999999996"/>
        <n v="607.03"/>
        <n v="1628.73"/>
        <n v="2203.48"/>
        <n v="77.39"/>
        <n v="521.22"/>
        <n v="633.86"/>
        <n v="1336.53"/>
        <n v="3942.73"/>
        <n v="3689.14"/>
        <n v="849.67"/>
        <n v="828.53"/>
        <n v="628.24"/>
        <n v="623.91"/>
        <n v="5147.95"/>
        <n v="5652.75"/>
        <n v="1153.96"/>
        <n v="502.28"/>
        <n v="3317.69"/>
        <n v="4984.71"/>
        <n v="562.86"/>
        <n v="1157.47"/>
        <n v="1047.5899999999999"/>
        <n v="358.95"/>
        <n v="7855.14"/>
        <n v="731.97"/>
        <n v="124"/>
        <n v="6883.21"/>
        <n v="517.15"/>
        <n v="3254.69"/>
        <n v="4199.41"/>
        <n v="3379.64"/>
        <n v="3307.42"/>
        <n v="373.42"/>
        <n v="1946.33"/>
        <n v="1930"/>
        <n v="5989.11"/>
        <n v="472.71"/>
        <n v="328.89"/>
        <n v="1212.25"/>
        <n v="1010.61"/>
        <n v="1510.3"/>
        <n v="1604.01"/>
        <n v="228.4"/>
        <n v="2961.75"/>
        <n v="5601.24"/>
        <n v="661.28"/>
        <n v="2453.67"/>
        <n v="3051.74"/>
        <n v="3391.5"/>
        <n v="909.76"/>
        <n v="150.37"/>
        <n v="826.67"/>
        <n v="334.99"/>
        <n v="247.68"/>
        <n v="2019.18"/>
        <n v="57.47"/>
        <n v="1897.18"/>
        <n v="1304.3599999999999"/>
        <n v="5744.19"/>
        <n v="1764.43"/>
        <n v="404.87"/>
        <n v="1706.51"/>
        <n v="185.42"/>
        <n v="94.56"/>
        <n v="168.16"/>
        <n v="483.79"/>
        <n v="115.09"/>
        <n v="458.18"/>
        <n v="1564.78"/>
        <n v="2207.6799999999998"/>
        <n v="124.07"/>
        <n v="8203.4599999999991"/>
        <n v="1236.74"/>
        <n v="4253.1400000000003"/>
        <n v="612.85"/>
        <n v="1659.63"/>
        <n v="82.11"/>
        <n v="656.85"/>
        <n v="2470.71"/>
        <n v="4945.84"/>
        <n v="388.02"/>
        <n v="1832.56"/>
        <n v="1896.94"/>
        <n v="418.81"/>
        <n v="4.6900000000000004"/>
        <n v="880.76"/>
        <n v="3192.65"/>
        <n v="2503.3000000000002"/>
        <n v="8314.9"/>
        <n v="2068.7600000000002"/>
        <n v="1745.02"/>
        <n v="3092.47"/>
        <n v="1194"/>
        <n v="184.49"/>
        <n v="3208.03"/>
        <n v="1278.4100000000001"/>
        <n v="84.14"/>
        <n v="1457.44"/>
        <n v="338.68"/>
        <n v="1638.65"/>
        <n v="3294.07"/>
        <n v="1474.26"/>
        <n v="4468.66"/>
        <n v="308.52"/>
        <n v="119.08"/>
        <n v="298.20999999999998"/>
        <n v="565.24"/>
        <n v="155.84"/>
        <n v="288.02"/>
        <n v="2424.02"/>
        <n v="1874.05"/>
        <n v="5841.44"/>
        <n v="4606.12"/>
        <n v="5336.76"/>
        <n v="1112.0899999999999"/>
      </sharedItems>
    </cacheField>
    <cacheField name="ProfitMargin%" numFmtId="9">
      <sharedItems containsSemiMixedTypes="0" containsString="0" containsNumber="1" minValue="0.15016992353440953" maxValue="0.49956151340516164"/>
    </cacheField>
    <cacheField name="sales_rep_id" numFmtId="49">
      <sharedItems/>
    </cacheField>
    <cacheField name="Sales_rep_name" numFmtId="49">
      <sharedItems count="20">
        <s v="Rep 17"/>
        <s v="Rep 16"/>
        <s v="Rep 3"/>
        <s v="Rep 12"/>
        <s v="Rep 6"/>
        <s v="Rep 7"/>
        <s v="Rep 5"/>
        <s v="Rep 11"/>
        <s v="Rep 10"/>
        <s v="Rep 19"/>
        <s v="Rep 2"/>
        <s v="Rep 14"/>
        <s v="Rep 13"/>
        <s v="Rep 20"/>
        <s v="Rep 1"/>
        <s v="Rep 18"/>
        <s v="Rep 4"/>
        <s v="Rep 15"/>
        <s v="Rep 8"/>
        <s v="Rep 9"/>
      </sharedItems>
    </cacheField>
    <cacheField name="Stock_on_hand" numFmtId="1">
      <sharedItems containsSemiMixedTypes="0" containsString="0" containsNumber="1" containsInteger="1" minValue="4" maxValue="495" count="94">
        <n v="132"/>
        <n v="321"/>
        <n v="444"/>
        <n v="370"/>
        <n v="385"/>
        <n v="111"/>
        <n v="472"/>
        <n v="279"/>
        <n v="20"/>
        <n v="486"/>
        <n v="431"/>
        <n v="101"/>
        <n v="163"/>
        <n v="397"/>
        <n v="380"/>
        <n v="154"/>
        <n v="457"/>
        <n v="36"/>
        <n v="306"/>
        <n v="51"/>
        <n v="112"/>
        <n v="415"/>
        <n v="272"/>
        <n v="281"/>
        <n v="188"/>
        <n v="400"/>
        <n v="76"/>
        <n v="228"/>
        <n v="255"/>
        <n v="78"/>
        <n v="333"/>
        <n v="125"/>
        <n v="214"/>
        <n v="217"/>
        <n v="477"/>
        <n v="290"/>
        <n v="433"/>
        <n v="158"/>
        <n v="410"/>
        <n v="178"/>
        <n v="491"/>
        <n v="377"/>
        <n v="232"/>
        <n v="482"/>
        <n v="315"/>
        <n v="424"/>
        <n v="487"/>
        <n v="234"/>
        <n v="257"/>
        <n v="437"/>
        <n v="170"/>
        <n v="85"/>
        <n v="227"/>
        <n v="451"/>
        <n v="7"/>
        <n v="168"/>
        <n v="495"/>
        <n v="364"/>
        <n v="4"/>
        <n v="32"/>
        <n v="347"/>
        <n v="56"/>
        <n v="360"/>
        <n v="167"/>
        <n v="230"/>
        <n v="359"/>
        <n v="69"/>
        <n v="438"/>
        <n v="45"/>
        <n v="159"/>
        <n v="404"/>
        <n v="329"/>
        <n v="455"/>
        <n v="239"/>
        <n v="429"/>
        <n v="365"/>
        <n v="489"/>
        <n v="42"/>
        <n v="350"/>
        <n v="268"/>
        <n v="269"/>
        <n v="280"/>
        <n v="331"/>
        <n v="18"/>
        <n v="89"/>
        <n v="296"/>
        <n v="162"/>
        <n v="324"/>
        <n v="6"/>
        <n v="12"/>
        <n v="262"/>
        <n v="285"/>
        <n v="258"/>
        <n v="249"/>
      </sharedItems>
    </cacheField>
    <cacheField name="Reorder_point" numFmtId="1">
      <sharedItems containsSemiMixedTypes="0" containsString="0" containsNumber="1" containsInteger="1" minValue="53" maxValue="197"/>
    </cacheField>
    <cacheField name="Inventory_status" numFmtId="0">
      <sharedItems count="2">
        <s v="Sufficient Stock"/>
        <s v="Reorder"/>
      </sharedItems>
    </cacheField>
    <cacheField name="ADS_Rate" numFmtId="2">
      <sharedItems containsSemiMixedTypes="0" containsString="0" containsNumber="1" minValue="0.72375690607734811" maxValue="3.9834254143646408"/>
    </cacheField>
    <cacheField name="DaysOfSupplyBuffer" numFmtId="1">
      <sharedItems containsSemiMixedTypes="0" containsString="0" containsNumber="1" minValue="1.4031007751937985" maxValue="329.02973977695166"/>
    </cacheField>
    <cacheField name="AverageCostPerUnit" numFmtId="165">
      <sharedItems containsSemiMixedTypes="0" containsString="0" containsNumber="1" minValue="99.711739130434793" maxValue="232.51328313253009"/>
    </cacheField>
    <cacheField name="CapitalTiedUp" numFmtId="164">
      <sharedItems containsSemiMixedTypes="0" containsString="0" containsNumber="1" minValue="0" maxValue="81989.65581395349" count="78">
        <n v="7437.2941176470576"/>
        <n v="29542.179044117653"/>
        <n v="55857.030241935478"/>
        <n v="40988.360542857146"/>
        <n v="61586.015625"/>
        <n v="0"/>
        <n v="81989.65581395349"/>
        <n v="40368.329426751596"/>
        <n v="72127.383809523788"/>
        <n v="48802.637881873728"/>
        <n v="19832.75119760479"/>
        <n v="32321.873433395871"/>
        <n v="24657.356402877696"/>
        <n v="38968.782432432432"/>
        <n v="15759.476778846156"/>
        <n v="5198.3010582010593"/>
        <n v="49706.455091819691"/>
        <n v="33873.102153846157"/>
        <n v="47472.139090909091"/>
        <n v="9145.3926114649694"/>
        <n v="48390.17422360248"/>
        <n v="9529.9675531914891"/>
        <n v="25966.679245283023"/>
        <n v="32789.044871794868"/>
        <n v="16836.040893719808"/>
        <n v="19473.31175572519"/>
        <n v="51842.079262948202"/>
        <n v="27444.396479400748"/>
        <n v="46850.028639999997"/>
        <n v="6575.1511363636364"/>
        <n v="53939.514818941498"/>
        <n v="55420.491923076908"/>
        <n v="46559.276530120493"/>
        <n v="24886.374168514412"/>
        <n v="47752.604640000005"/>
        <n v="33210.411403508777"/>
        <n v="48219.571775280885"/>
        <n v="43548.85363881402"/>
        <n v="15774.166253164556"/>
        <n v="32669.705163934432"/>
        <n v="69096.441093750007"/>
        <n v="17588.652941176471"/>
        <n v="18169.44251322751"/>
        <n v="50754.780239361702"/>
        <n v="10868.579565217393"/>
        <n v="44327.067748478701"/>
        <n v="42929.373698630145"/>
        <n v="28547.561011560698"/>
        <n v="49830.049346405234"/>
        <n v="7886.9384615384597"/>
        <n v="31365.308812260533"/>
        <n v="43348.333150684928"/>
        <n v="2818.0187660668385"/>
        <n v="48338.454609929075"/>
        <n v="9081.1563394342775"/>
        <n v="39023.770324909747"/>
        <n v="36454.796470588233"/>
        <n v="72816.9212753623"/>
        <n v="18638.462135922327"/>
        <n v="70972.749714285703"/>
        <n v="25270.333536585371"/>
        <n v="38756.132380952382"/>
        <n v="71865.04773234202"/>
        <n v="31064.909275929549"/>
        <n v="21258.094285714284"/>
        <n v="26786.060399999998"/>
        <n v="22530.302621359227"/>
        <n v="39614.972550231832"/>
        <n v="37261.938019169334"/>
        <n v="28557.954394904464"/>
        <n v="26274.0009939759"/>
        <n v="20528.67544117647"/>
        <n v="6450.673696275072"/>
        <n v="32207.409756097557"/>
        <n v="21296.022070312498"/>
        <n v="30509.830704697983"/>
        <n v="23325.025546558707"/>
        <n v="18118.152929292934"/>
      </sharedItems>
    </cacheField>
    <cacheField name="ADS_Rate1" numFmtId="0" formula="units_sold/181" databaseField="0"/>
    <cacheField name="AvgCostPerUnit" numFmtId="0" formula="cost/units_sold" databaseField="0"/>
  </cacheFields>
  <extLst>
    <ext xmlns:x14="http://schemas.microsoft.com/office/spreadsheetml/2009/9/main" uri="{725AE2AE-9491-48be-B2B4-4EB974FC3084}">
      <x14:pivotCacheDefinition pivotCacheId="18770953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x v="0"/>
    <x v="0"/>
    <x v="0"/>
    <x v="0"/>
    <s v="S002"/>
    <x v="0"/>
    <x v="0"/>
    <x v="0"/>
    <n v="222.75"/>
    <n v="11"/>
    <n v="2450.25"/>
    <n v="1999.03"/>
    <x v="0"/>
    <n v="0.18415263748597083"/>
    <s v="R17"/>
    <x v="0"/>
    <x v="0"/>
    <n v="82"/>
    <x v="0"/>
    <n v="1.3149171270718232"/>
    <n v="100.38655462184875"/>
    <n v="148.74588235294115"/>
    <x v="0"/>
  </r>
  <r>
    <x v="0"/>
    <x v="0"/>
    <x v="0"/>
    <x v="1"/>
    <s v="S007"/>
    <x v="1"/>
    <x v="1"/>
    <x v="1"/>
    <n v="423.16"/>
    <n v="36"/>
    <n v="15233.76"/>
    <n v="10906.37"/>
    <x v="1"/>
    <n v="0.28406578546596506"/>
    <s v="R16"/>
    <x v="1"/>
    <x v="1"/>
    <n v="186"/>
    <x v="0"/>
    <n v="2.2541436464088398"/>
    <n v="142.40441176470588"/>
    <n v="218.83095588235298"/>
    <x v="1"/>
  </r>
  <r>
    <x v="0"/>
    <x v="0"/>
    <x v="0"/>
    <x v="2"/>
    <s v="S005"/>
    <x v="2"/>
    <x v="2"/>
    <x v="2"/>
    <n v="471.01"/>
    <n v="6"/>
    <n v="2826.06"/>
    <n v="1616.83"/>
    <x v="2"/>
    <n v="0.42788546598444477"/>
    <s v="R03"/>
    <x v="2"/>
    <x v="2"/>
    <n v="53"/>
    <x v="0"/>
    <n v="2.0552486187845305"/>
    <n v="216.03225806451613"/>
    <n v="142.85685483870967"/>
    <x v="2"/>
  </r>
  <r>
    <x v="0"/>
    <x v="0"/>
    <x v="0"/>
    <x v="2"/>
    <s v="S015"/>
    <x v="3"/>
    <x v="3"/>
    <x v="1"/>
    <n v="218.11"/>
    <n v="22"/>
    <n v="4798.42"/>
    <n v="2554.5500000000002"/>
    <x v="3"/>
    <n v="0.46762684383609604"/>
    <s v="R12"/>
    <x v="3"/>
    <x v="3"/>
    <n v="57"/>
    <x v="0"/>
    <n v="1.9337016574585635"/>
    <n v="191.34285714285716"/>
    <n v="130.95322857142858"/>
    <x v="3"/>
  </r>
  <r>
    <x v="0"/>
    <x v="0"/>
    <x v="0"/>
    <x v="3"/>
    <s v="S015"/>
    <x v="4"/>
    <x v="4"/>
    <x v="3"/>
    <n v="197.36"/>
    <n v="38"/>
    <n v="7499.68"/>
    <n v="5161.05"/>
    <x v="4"/>
    <n v="0.31183063810722589"/>
    <s v="R16"/>
    <x v="1"/>
    <x v="4"/>
    <n v="55"/>
    <x v="0"/>
    <n v="1.9447513812154695"/>
    <n v="197.96875"/>
    <n v="186.62428977272728"/>
    <x v="4"/>
  </r>
  <r>
    <x v="0"/>
    <x v="0"/>
    <x v="0"/>
    <x v="1"/>
    <s v="S005"/>
    <x v="5"/>
    <x v="5"/>
    <x v="3"/>
    <n v="395.1"/>
    <n v="20"/>
    <n v="7902"/>
    <n v="6376.88"/>
    <x v="5"/>
    <n v="0.19300430270817512"/>
    <s v="R06"/>
    <x v="4"/>
    <x v="5"/>
    <n v="194"/>
    <x v="1"/>
    <n v="3.5635359116022101"/>
    <n v="31.148837209302325"/>
    <n v="147.48975193798449"/>
    <x v="5"/>
  </r>
  <r>
    <x v="0"/>
    <x v="0"/>
    <x v="0"/>
    <x v="2"/>
    <s v="S008"/>
    <x v="6"/>
    <x v="6"/>
    <x v="1"/>
    <n v="71"/>
    <n v="15"/>
    <n v="1065"/>
    <n v="762.48"/>
    <x v="6"/>
    <n v="0.28405633802816899"/>
    <s v="R07"/>
    <x v="5"/>
    <x v="6"/>
    <n v="64"/>
    <x v="0"/>
    <n v="2.1381215469613259"/>
    <n v="220.75452196382429"/>
    <n v="200.95503875968993"/>
    <x v="6"/>
  </r>
  <r>
    <x v="0"/>
    <x v="0"/>
    <x v="0"/>
    <x v="0"/>
    <s v="S011"/>
    <x v="7"/>
    <x v="7"/>
    <x v="1"/>
    <n v="66.3"/>
    <n v="5"/>
    <n v="331.5"/>
    <n v="186.14"/>
    <x v="7"/>
    <n v="0.43849170437405738"/>
    <s v="R05"/>
    <x v="6"/>
    <x v="7"/>
    <n v="90"/>
    <x v="0"/>
    <n v="1.7348066298342542"/>
    <n v="160.82484076433121"/>
    <n v="213.5890445859873"/>
    <x v="7"/>
  </r>
  <r>
    <x v="0"/>
    <x v="0"/>
    <x v="0"/>
    <x v="1"/>
    <s v="S006"/>
    <x v="8"/>
    <x v="8"/>
    <x v="4"/>
    <n v="499.92"/>
    <n v="8"/>
    <n v="3999.36"/>
    <n v="2333.6999999999998"/>
    <x v="8"/>
    <n v="0.41648163706192992"/>
    <s v="R11"/>
    <x v="7"/>
    <x v="8"/>
    <n v="123"/>
    <x v="1"/>
    <n v="1.0994475138121547"/>
    <n v="18.190954773869347"/>
    <n v="163.90492462311559"/>
    <x v="5"/>
  </r>
  <r>
    <x v="1"/>
    <x v="0"/>
    <x v="1"/>
    <x v="2"/>
    <s v="S014"/>
    <x v="9"/>
    <x v="9"/>
    <x v="3"/>
    <n v="496.3"/>
    <n v="34"/>
    <n v="16874.2"/>
    <n v="8450.09"/>
    <x v="9"/>
    <n v="0.49923018572732336"/>
    <s v="R10"/>
    <x v="8"/>
    <x v="9"/>
    <n v="119"/>
    <x v="0"/>
    <n v="2.3204419889502761"/>
    <n v="209.44285714285715"/>
    <n v="196.53238095238089"/>
    <x v="8"/>
  </r>
  <r>
    <x v="1"/>
    <x v="0"/>
    <x v="1"/>
    <x v="0"/>
    <s v="S004"/>
    <x v="4"/>
    <x v="4"/>
    <x v="3"/>
    <n v="396.78"/>
    <n v="38"/>
    <n v="15077.64"/>
    <n v="8917.66"/>
    <x v="10"/>
    <n v="0.40855067503932974"/>
    <s v="R19"/>
    <x v="9"/>
    <x v="4"/>
    <n v="55"/>
    <x v="0"/>
    <n v="1.9447513812154695"/>
    <n v="197.96875"/>
    <n v="186.62428977272728"/>
    <x v="4"/>
  </r>
  <r>
    <x v="1"/>
    <x v="0"/>
    <x v="1"/>
    <x v="4"/>
    <s v="S005"/>
    <x v="10"/>
    <x v="10"/>
    <x v="2"/>
    <n v="475.46"/>
    <n v="4"/>
    <n v="1901.84"/>
    <n v="1040.94"/>
    <x v="11"/>
    <n v="0.45266689101081059"/>
    <s v="R03"/>
    <x v="2"/>
    <x v="10"/>
    <n v="97"/>
    <x v="0"/>
    <n v="2.7127071823204418"/>
    <n v="158.88187372708759"/>
    <n v="146.11568228105907"/>
    <x v="9"/>
  </r>
  <r>
    <x v="1"/>
    <x v="0"/>
    <x v="1"/>
    <x v="4"/>
    <s v="S001"/>
    <x v="11"/>
    <x v="11"/>
    <x v="0"/>
    <n v="297.37"/>
    <n v="36"/>
    <n v="10705.32"/>
    <n v="7439.47"/>
    <x v="12"/>
    <n v="0.3050679475251557"/>
    <s v="R16"/>
    <x v="1"/>
    <x v="11"/>
    <n v="179"/>
    <x v="1"/>
    <n v="3.9834254143646408"/>
    <n v="25.35506241331484"/>
    <n v="171.84160887656034"/>
    <x v="5"/>
  </r>
  <r>
    <x v="1"/>
    <x v="0"/>
    <x v="1"/>
    <x v="2"/>
    <s v="S009"/>
    <x v="12"/>
    <x v="12"/>
    <x v="0"/>
    <n v="279.07"/>
    <n v="20"/>
    <n v="5581.4"/>
    <n v="3708.96"/>
    <x v="13"/>
    <n v="0.33547855376787189"/>
    <s v="R02"/>
    <x v="10"/>
    <x v="12"/>
    <n v="70"/>
    <x v="0"/>
    <n v="2.7679558011049723"/>
    <n v="58.88822355289421"/>
    <n v="213.25538922155687"/>
    <x v="10"/>
  </r>
  <r>
    <x v="1"/>
    <x v="0"/>
    <x v="1"/>
    <x v="0"/>
    <s v="S001"/>
    <x v="13"/>
    <x v="13"/>
    <x v="2"/>
    <n v="160.65"/>
    <n v="15"/>
    <n v="2409.75"/>
    <n v="1761.2"/>
    <x v="14"/>
    <n v="0.26913580246913577"/>
    <s v="R07"/>
    <x v="5"/>
    <x v="13"/>
    <n v="183"/>
    <x v="0"/>
    <n v="2.9447513812154695"/>
    <n v="134.81613508442777"/>
    <n v="151.03679174484051"/>
    <x v="11"/>
  </r>
  <r>
    <x v="1"/>
    <x v="0"/>
    <x v="1"/>
    <x v="3"/>
    <s v="S007"/>
    <x v="14"/>
    <x v="14"/>
    <x v="2"/>
    <n v="298.58999999999997"/>
    <n v="19"/>
    <n v="5673.21"/>
    <n v="2960.65"/>
    <x v="15"/>
    <n v="0.47813495358007196"/>
    <s v="R14"/>
    <x v="11"/>
    <x v="14"/>
    <n v="192"/>
    <x v="0"/>
    <n v="1.5359116022099448"/>
    <n v="247.41007194244602"/>
    <n v="131.15615107913669"/>
    <x v="12"/>
  </r>
  <r>
    <x v="1"/>
    <x v="0"/>
    <x v="1"/>
    <x v="0"/>
    <s v="S011"/>
    <x v="15"/>
    <x v="15"/>
    <x v="1"/>
    <n v="382.53"/>
    <n v="4"/>
    <n v="1530.12"/>
    <n v="990.45"/>
    <x v="16"/>
    <n v="0.35269782762136304"/>
    <s v="R13"/>
    <x v="12"/>
    <x v="15"/>
    <n v="171"/>
    <x v="1"/>
    <n v="1.5193370165745856"/>
    <n v="101.36"/>
    <n v="185.58029090909088"/>
    <x v="5"/>
  </r>
  <r>
    <x v="1"/>
    <x v="0"/>
    <x v="1"/>
    <x v="2"/>
    <s v="S007"/>
    <x v="16"/>
    <x v="16"/>
    <x v="0"/>
    <n v="166.35"/>
    <n v="25"/>
    <n v="4158.75"/>
    <n v="2737.27"/>
    <x v="17"/>
    <n v="0.34180462879470996"/>
    <s v="R20"/>
    <x v="13"/>
    <x v="16"/>
    <n v="195"/>
    <x v="0"/>
    <n v="2.0441988950276242"/>
    <n v="223.55945945945948"/>
    <n v="148.73581081081082"/>
    <x v="13"/>
  </r>
  <r>
    <x v="1"/>
    <x v="0"/>
    <x v="1"/>
    <x v="4"/>
    <s v="S013"/>
    <x v="17"/>
    <x v="17"/>
    <x v="3"/>
    <n v="77.260000000000005"/>
    <n v="26"/>
    <n v="2008.76"/>
    <n v="1338.87"/>
    <x v="18"/>
    <n v="0.33348433859694537"/>
    <s v="R14"/>
    <x v="11"/>
    <x v="17"/>
    <n v="143"/>
    <x v="1"/>
    <n v="1.2928176795580111"/>
    <n v="27.846153846153847"/>
    <n v="196.43854700854698"/>
    <x v="5"/>
  </r>
  <r>
    <x v="2"/>
    <x v="0"/>
    <x v="2"/>
    <x v="2"/>
    <s v="S012"/>
    <x v="18"/>
    <x v="18"/>
    <x v="2"/>
    <n v="160.62"/>
    <n v="23"/>
    <n v="3694.26"/>
    <n v="2239.4899999999998"/>
    <x v="19"/>
    <n v="0.39379199081818816"/>
    <s v="R19"/>
    <x v="9"/>
    <x v="18"/>
    <n v="197"/>
    <x v="0"/>
    <n v="2.298342541436464"/>
    <n v="133.13942307692309"/>
    <n v="144.58235576923079"/>
    <x v="14"/>
  </r>
  <r>
    <x v="2"/>
    <x v="0"/>
    <x v="2"/>
    <x v="2"/>
    <s v="S013"/>
    <x v="2"/>
    <x v="2"/>
    <x v="2"/>
    <n v="248.7"/>
    <n v="48"/>
    <n v="11937.6"/>
    <n v="9927.57"/>
    <x v="20"/>
    <n v="0.16837806594290308"/>
    <s v="R01"/>
    <x v="14"/>
    <x v="2"/>
    <n v="53"/>
    <x v="0"/>
    <n v="2.0552486187845305"/>
    <n v="216.03225806451613"/>
    <n v="142.85685483870967"/>
    <x v="2"/>
  </r>
  <r>
    <x v="2"/>
    <x v="0"/>
    <x v="2"/>
    <x v="0"/>
    <s v="S014"/>
    <x v="19"/>
    <x v="19"/>
    <x v="4"/>
    <n v="445.09"/>
    <n v="32"/>
    <n v="14242.88"/>
    <n v="9735.0499999999993"/>
    <x v="21"/>
    <n v="0.31649708485924194"/>
    <s v="R20"/>
    <x v="13"/>
    <x v="19"/>
    <n v="71"/>
    <x v="1"/>
    <n v="2.6077348066298343"/>
    <n v="19.557203389830509"/>
    <n v="223.37980932203388"/>
    <x v="5"/>
  </r>
  <r>
    <x v="2"/>
    <x v="0"/>
    <x v="2"/>
    <x v="3"/>
    <s v="S010"/>
    <x v="20"/>
    <x v="20"/>
    <x v="0"/>
    <n v="120.06"/>
    <n v="11"/>
    <n v="1320.66"/>
    <n v="876.08"/>
    <x v="22"/>
    <n v="0.336634712946557"/>
    <s v="R05"/>
    <x v="6"/>
    <x v="20"/>
    <n v="60"/>
    <x v="0"/>
    <n v="2.0883977900552488"/>
    <n v="53.629629629629626"/>
    <n v="99.967328042328063"/>
    <x v="15"/>
  </r>
  <r>
    <x v="2"/>
    <x v="0"/>
    <x v="2"/>
    <x v="1"/>
    <s v="S010"/>
    <x v="12"/>
    <x v="12"/>
    <x v="0"/>
    <n v="310.87"/>
    <n v="27"/>
    <n v="8393.49"/>
    <n v="5960.02"/>
    <x v="23"/>
    <n v="0.28992350023649277"/>
    <s v="R13"/>
    <x v="12"/>
    <x v="12"/>
    <n v="70"/>
    <x v="0"/>
    <n v="2.7679558011049723"/>
    <n v="58.88822355289421"/>
    <n v="213.25538922155687"/>
    <x v="10"/>
  </r>
  <r>
    <x v="2"/>
    <x v="0"/>
    <x v="2"/>
    <x v="4"/>
    <s v="S002"/>
    <x v="21"/>
    <x v="21"/>
    <x v="3"/>
    <n v="293.54000000000002"/>
    <n v="39"/>
    <n v="11448.06"/>
    <n v="6802.65"/>
    <x v="24"/>
    <n v="0.40578141623995684"/>
    <s v="R12"/>
    <x v="3"/>
    <x v="21"/>
    <n v="67"/>
    <x v="0"/>
    <n v="3.3093922651933703"/>
    <n v="125.40066777963271"/>
    <n v="142.83464106844738"/>
    <x v="16"/>
  </r>
  <r>
    <x v="2"/>
    <x v="0"/>
    <x v="2"/>
    <x v="3"/>
    <s v="S015"/>
    <x v="12"/>
    <x v="12"/>
    <x v="0"/>
    <n v="266.51"/>
    <n v="8"/>
    <n v="2132.08"/>
    <n v="1455.81"/>
    <x v="25"/>
    <n v="0.31718791039735844"/>
    <s v="R05"/>
    <x v="6"/>
    <x v="12"/>
    <n v="70"/>
    <x v="0"/>
    <n v="2.7679558011049723"/>
    <n v="58.88822355289421"/>
    <n v="213.25538922155687"/>
    <x v="10"/>
  </r>
  <r>
    <x v="2"/>
    <x v="0"/>
    <x v="2"/>
    <x v="2"/>
    <s v="S010"/>
    <x v="22"/>
    <x v="22"/>
    <x v="0"/>
    <n v="57.26"/>
    <n v="6"/>
    <n v="343.56"/>
    <n v="243.38"/>
    <x v="26"/>
    <n v="0.29159389917336132"/>
    <s v="R12"/>
    <x v="3"/>
    <x v="22"/>
    <n v="96"/>
    <x v="0"/>
    <n v="1.4364640883977902"/>
    <n v="189.35384615384615"/>
    <n v="192.4608076923077"/>
    <x v="17"/>
  </r>
  <r>
    <x v="3"/>
    <x v="0"/>
    <x v="3"/>
    <x v="1"/>
    <s v="S010"/>
    <x v="23"/>
    <x v="23"/>
    <x v="4"/>
    <n v="26.52"/>
    <n v="19"/>
    <n v="503.88"/>
    <n v="377.54"/>
    <x v="27"/>
    <n v="0.25073430181789313"/>
    <s v="R14"/>
    <x v="11"/>
    <x v="23"/>
    <n v="53"/>
    <x v="0"/>
    <n v="1.9447513812154695"/>
    <n v="144.49147727272728"/>
    <n v="208.21113636363637"/>
    <x v="18"/>
  </r>
  <r>
    <x v="3"/>
    <x v="0"/>
    <x v="3"/>
    <x v="1"/>
    <s v="S007"/>
    <x v="6"/>
    <x v="6"/>
    <x v="1"/>
    <n v="462.62"/>
    <n v="36"/>
    <n v="16654.32"/>
    <n v="13602.24"/>
    <x v="28"/>
    <n v="0.18326055942242012"/>
    <s v="R11"/>
    <x v="7"/>
    <x v="6"/>
    <n v="64"/>
    <x v="0"/>
    <n v="2.1381215469613259"/>
    <n v="220.75452196382429"/>
    <n v="200.95503875968993"/>
    <x v="6"/>
  </r>
  <r>
    <x v="3"/>
    <x v="0"/>
    <x v="3"/>
    <x v="1"/>
    <s v="S007"/>
    <x v="24"/>
    <x v="24"/>
    <x v="2"/>
    <n v="280.02999999999997"/>
    <n v="42"/>
    <n v="11761.26"/>
    <n v="8971.01"/>
    <x v="29"/>
    <n v="0.23724073781210517"/>
    <s v="R17"/>
    <x v="0"/>
    <x v="24"/>
    <n v="140"/>
    <x v="0"/>
    <n v="1.7348066298342542"/>
    <n v="108.36942675159236"/>
    <n v="190.52901273885351"/>
    <x v="19"/>
  </r>
  <r>
    <x v="3"/>
    <x v="0"/>
    <x v="3"/>
    <x v="4"/>
    <s v="S010"/>
    <x v="25"/>
    <x v="25"/>
    <x v="4"/>
    <n v="117.11"/>
    <n v="39"/>
    <n v="4567.29"/>
    <n v="2856.7"/>
    <x v="30"/>
    <n v="0.3745306297607553"/>
    <s v="R20"/>
    <x v="13"/>
    <x v="25"/>
    <n v="67"/>
    <x v="0"/>
    <n v="1.7790055248618784"/>
    <n v="224.84472049689441"/>
    <n v="145.31583850931676"/>
    <x v="20"/>
  </r>
  <r>
    <x v="3"/>
    <x v="0"/>
    <x v="3"/>
    <x v="0"/>
    <s v="S005"/>
    <x v="26"/>
    <x v="26"/>
    <x v="0"/>
    <n v="420.27"/>
    <n v="18"/>
    <n v="7564.86"/>
    <n v="4707.58"/>
    <x v="31"/>
    <n v="0.37770428005277035"/>
    <s v="R18"/>
    <x v="15"/>
    <x v="26"/>
    <n v="136"/>
    <x v="1"/>
    <n v="2.3591160220994474"/>
    <n v="32.215456674473067"/>
    <n v="164.18552693208429"/>
    <x v="5"/>
  </r>
  <r>
    <x v="3"/>
    <x v="0"/>
    <x v="3"/>
    <x v="0"/>
    <s v="S002"/>
    <x v="21"/>
    <x v="21"/>
    <x v="3"/>
    <n v="171.57"/>
    <n v="38"/>
    <n v="6519.66"/>
    <n v="4438.87"/>
    <x v="32"/>
    <n v="0.3191562136675839"/>
    <s v="R04"/>
    <x v="16"/>
    <x v="21"/>
    <n v="67"/>
    <x v="0"/>
    <n v="3.3093922651933703"/>
    <n v="125.40066777963271"/>
    <n v="142.83464106844738"/>
    <x v="16"/>
  </r>
  <r>
    <x v="3"/>
    <x v="0"/>
    <x v="3"/>
    <x v="4"/>
    <s v="S009"/>
    <x v="27"/>
    <x v="27"/>
    <x v="3"/>
    <n v="306.47000000000003"/>
    <n v="23"/>
    <n v="7048.81"/>
    <n v="5818.79"/>
    <x v="33"/>
    <n v="0.17450037665932264"/>
    <s v="R12"/>
    <x v="3"/>
    <x v="27"/>
    <n v="179"/>
    <x v="0"/>
    <n v="3.6353591160220993"/>
    <n v="62.717325227963528"/>
    <n v="194.48913373860182"/>
    <x v="21"/>
  </r>
  <r>
    <x v="3"/>
    <x v="0"/>
    <x v="3"/>
    <x v="2"/>
    <s v="S007"/>
    <x v="25"/>
    <x v="25"/>
    <x v="4"/>
    <n v="87.2"/>
    <n v="8"/>
    <n v="697.6"/>
    <n v="414.78"/>
    <x v="34"/>
    <n v="0.40541857798165137"/>
    <s v="R03"/>
    <x v="2"/>
    <x v="25"/>
    <n v="67"/>
    <x v="0"/>
    <n v="1.7790055248618784"/>
    <n v="224.84472049689441"/>
    <n v="145.31583850931676"/>
    <x v="20"/>
  </r>
  <r>
    <x v="3"/>
    <x v="0"/>
    <x v="3"/>
    <x v="0"/>
    <s v="S013"/>
    <x v="28"/>
    <x v="28"/>
    <x v="2"/>
    <n v="91.98"/>
    <n v="29"/>
    <n v="2667.42"/>
    <n v="1619.86"/>
    <x v="35"/>
    <n v="0.39272405545433414"/>
    <s v="R03"/>
    <x v="2"/>
    <x v="28"/>
    <n v="78"/>
    <x v="0"/>
    <n v="2.6353591160220993"/>
    <n v="96.761006289308185"/>
    <n v="146.7044025157233"/>
    <x v="22"/>
  </r>
  <r>
    <x v="3"/>
    <x v="0"/>
    <x v="3"/>
    <x v="1"/>
    <s v="S002"/>
    <x v="29"/>
    <x v="29"/>
    <x v="4"/>
    <n v="311.06"/>
    <n v="47"/>
    <n v="14619.82"/>
    <n v="7853.83"/>
    <x v="36"/>
    <n v="0.46279571157510829"/>
    <s v="R05"/>
    <x v="6"/>
    <x v="29"/>
    <n v="150"/>
    <x v="1"/>
    <n v="2.596685082872928"/>
    <n v="30.038297872340429"/>
    <n v="177.40974468085105"/>
    <x v="5"/>
  </r>
  <r>
    <x v="4"/>
    <x v="0"/>
    <x v="4"/>
    <x v="2"/>
    <s v="S012"/>
    <x v="30"/>
    <x v="30"/>
    <x v="0"/>
    <n v="294.52999999999997"/>
    <n v="29"/>
    <n v="8541.3700000000008"/>
    <n v="6553.53"/>
    <x v="37"/>
    <n v="0.23273081484586194"/>
    <s v="R10"/>
    <x v="8"/>
    <x v="30"/>
    <n v="160"/>
    <x v="0"/>
    <n v="1.2928176795580111"/>
    <n v="257.57692307692309"/>
    <n v="189.53205128205127"/>
    <x v="23"/>
  </r>
  <r>
    <x v="4"/>
    <x v="0"/>
    <x v="4"/>
    <x v="0"/>
    <s v="S005"/>
    <x v="31"/>
    <x v="31"/>
    <x v="0"/>
    <n v="403.35"/>
    <n v="25"/>
    <n v="10083.75"/>
    <n v="7912.59"/>
    <x v="38"/>
    <n v="0.21531275567125324"/>
    <s v="R01"/>
    <x v="14"/>
    <x v="31"/>
    <n v="181"/>
    <x v="1"/>
    <n v="1.8729281767955801"/>
    <n v="66.740412979351035"/>
    <n v="142.94654867256637"/>
    <x v="5"/>
  </r>
  <r>
    <x v="4"/>
    <x v="0"/>
    <x v="4"/>
    <x v="0"/>
    <s v="S002"/>
    <x v="30"/>
    <x v="30"/>
    <x v="0"/>
    <n v="209.59"/>
    <n v="3"/>
    <n v="628.77"/>
    <n v="524.38"/>
    <x v="39"/>
    <n v="0.16602255196653784"/>
    <s v="R13"/>
    <x v="12"/>
    <x v="30"/>
    <n v="160"/>
    <x v="0"/>
    <n v="1.2928176795580111"/>
    <n v="257.57692307692309"/>
    <n v="189.53205128205127"/>
    <x v="23"/>
  </r>
  <r>
    <x v="4"/>
    <x v="0"/>
    <x v="4"/>
    <x v="4"/>
    <s v="S006"/>
    <x v="32"/>
    <x v="32"/>
    <x v="4"/>
    <n v="101.41"/>
    <n v="9"/>
    <n v="912.69"/>
    <n v="546.21"/>
    <x v="40"/>
    <n v="0.40153830983137756"/>
    <s v="R15"/>
    <x v="17"/>
    <x v="32"/>
    <n v="83"/>
    <x v="0"/>
    <n v="2.2872928176795582"/>
    <n v="93.560386473429944"/>
    <n v="128.51939613526571"/>
    <x v="24"/>
  </r>
  <r>
    <x v="4"/>
    <x v="0"/>
    <x v="4"/>
    <x v="0"/>
    <s v="S002"/>
    <x v="33"/>
    <x v="33"/>
    <x v="0"/>
    <n v="364.55"/>
    <n v="16"/>
    <n v="5832.8"/>
    <n v="4412.46"/>
    <x v="41"/>
    <n v="0.2435091208339048"/>
    <s v="R16"/>
    <x v="1"/>
    <x v="33"/>
    <n v="105"/>
    <x v="0"/>
    <n v="0.72375690607734811"/>
    <n v="299.82442748091603"/>
    <n v="173.86885496183206"/>
    <x v="25"/>
  </r>
  <r>
    <x v="4"/>
    <x v="0"/>
    <x v="4"/>
    <x v="3"/>
    <s v="S005"/>
    <x v="18"/>
    <x v="18"/>
    <x v="2"/>
    <n v="22.73"/>
    <n v="17"/>
    <n v="386.41"/>
    <n v="198.43"/>
    <x v="42"/>
    <n v="0.48647809321704921"/>
    <s v="R13"/>
    <x v="12"/>
    <x v="18"/>
    <n v="197"/>
    <x v="0"/>
    <n v="2.298342541436464"/>
    <n v="133.13942307692309"/>
    <n v="144.58235576923079"/>
    <x v="14"/>
  </r>
  <r>
    <x v="4"/>
    <x v="0"/>
    <x v="4"/>
    <x v="4"/>
    <s v="S001"/>
    <x v="12"/>
    <x v="12"/>
    <x v="0"/>
    <n v="445.36"/>
    <n v="41"/>
    <n v="18259.759999999998"/>
    <n v="12276.12"/>
    <x v="43"/>
    <n v="0.32769543520834887"/>
    <s v="R15"/>
    <x v="17"/>
    <x v="12"/>
    <n v="70"/>
    <x v="0"/>
    <n v="2.7679558011049723"/>
    <n v="58.88822355289421"/>
    <n v="213.25538922155687"/>
    <x v="10"/>
  </r>
  <r>
    <x v="4"/>
    <x v="0"/>
    <x v="4"/>
    <x v="2"/>
    <s v="S015"/>
    <x v="22"/>
    <x v="22"/>
    <x v="0"/>
    <n v="393.94"/>
    <n v="12"/>
    <n v="4727.28"/>
    <n v="3041.64"/>
    <x v="44"/>
    <n v="0.35657714372747124"/>
    <s v="R04"/>
    <x v="16"/>
    <x v="22"/>
    <n v="96"/>
    <x v="0"/>
    <n v="1.4364640883977902"/>
    <n v="189.35384615384615"/>
    <n v="192.4608076923077"/>
    <x v="17"/>
  </r>
  <r>
    <x v="5"/>
    <x v="0"/>
    <x v="5"/>
    <x v="3"/>
    <s v="S005"/>
    <x v="34"/>
    <x v="34"/>
    <x v="3"/>
    <n v="281.01"/>
    <n v="27"/>
    <n v="7587.27"/>
    <n v="4173.8999999999996"/>
    <x v="45"/>
    <n v="0.44988118255973486"/>
    <s v="R03"/>
    <x v="2"/>
    <x v="34"/>
    <n v="124"/>
    <x v="0"/>
    <n v="2.7734806629834252"/>
    <n v="171.98605577689244"/>
    <n v="146.86141434262947"/>
    <x v="26"/>
  </r>
  <r>
    <x v="5"/>
    <x v="0"/>
    <x v="5"/>
    <x v="2"/>
    <s v="S002"/>
    <x v="35"/>
    <x v="35"/>
    <x v="2"/>
    <n v="310.92"/>
    <n v="26"/>
    <n v="8083.92"/>
    <n v="4547.8900000000003"/>
    <x v="46"/>
    <n v="0.43741526388187912"/>
    <s v="R03"/>
    <x v="2"/>
    <x v="35"/>
    <n v="144"/>
    <x v="0"/>
    <n v="1.4751381215469612"/>
    <n v="196.59176029962549"/>
    <n v="187.97531835205993"/>
    <x v="27"/>
  </r>
  <r>
    <x v="5"/>
    <x v="0"/>
    <x v="5"/>
    <x v="1"/>
    <s v="S012"/>
    <x v="36"/>
    <x v="36"/>
    <x v="0"/>
    <n v="242.97"/>
    <n v="44"/>
    <n v="10690.68"/>
    <n v="8905.5499999999993"/>
    <x v="47"/>
    <n v="0.16698002372159676"/>
    <s v="R12"/>
    <x v="3"/>
    <x v="36"/>
    <n v="151"/>
    <x v="0"/>
    <n v="2.0718232044198897"/>
    <n v="208.99466666666666"/>
    <n v="166.13485333333333"/>
    <x v="28"/>
  </r>
  <r>
    <x v="5"/>
    <x v="0"/>
    <x v="5"/>
    <x v="1"/>
    <s v="S008"/>
    <x v="34"/>
    <x v="34"/>
    <x v="3"/>
    <n v="125.02"/>
    <n v="14"/>
    <n v="1750.28"/>
    <n v="1381.28"/>
    <x v="48"/>
    <n v="0.21082341111136504"/>
    <s v="R15"/>
    <x v="17"/>
    <x v="34"/>
    <n v="124"/>
    <x v="0"/>
    <n v="2.7734806629834252"/>
    <n v="171.98605577689244"/>
    <n v="146.86141434262947"/>
    <x v="26"/>
  </r>
  <r>
    <x v="5"/>
    <x v="0"/>
    <x v="5"/>
    <x v="3"/>
    <s v="S007"/>
    <x v="37"/>
    <x v="37"/>
    <x v="2"/>
    <n v="346.88"/>
    <n v="18"/>
    <n v="6243.84"/>
    <n v="3592.42"/>
    <x v="49"/>
    <n v="0.42464573083230833"/>
    <s v="R19"/>
    <x v="9"/>
    <x v="37"/>
    <n v="118"/>
    <x v="0"/>
    <n v="1.9447513812154695"/>
    <n v="81.244318181818187"/>
    <n v="164.3787784090909"/>
    <x v="29"/>
  </r>
  <r>
    <x v="5"/>
    <x v="0"/>
    <x v="5"/>
    <x v="2"/>
    <s v="S009"/>
    <x v="38"/>
    <x v="38"/>
    <x v="4"/>
    <n v="449.22"/>
    <n v="47"/>
    <n v="21113.34"/>
    <n v="15417.37"/>
    <x v="50"/>
    <n v="0.26978062210905523"/>
    <s v="R02"/>
    <x v="10"/>
    <x v="38"/>
    <n v="168"/>
    <x v="0"/>
    <n v="1.9834254143646408"/>
    <n v="206.71309192200559"/>
    <n v="222.89055710306405"/>
    <x v="30"/>
  </r>
  <r>
    <x v="5"/>
    <x v="0"/>
    <x v="5"/>
    <x v="1"/>
    <s v="S015"/>
    <x v="39"/>
    <x v="39"/>
    <x v="3"/>
    <n v="306.52999999999997"/>
    <n v="2"/>
    <n v="613.05999999999995"/>
    <n v="459.99"/>
    <x v="51"/>
    <n v="0.24968192346589241"/>
    <s v="R18"/>
    <x v="15"/>
    <x v="39"/>
    <n v="183"/>
    <x v="1"/>
    <n v="3.2596685082872927"/>
    <n v="54.606779661016951"/>
    <n v="150.7550338983051"/>
    <x v="5"/>
  </r>
  <r>
    <x v="5"/>
    <x v="0"/>
    <x v="5"/>
    <x v="3"/>
    <s v="S007"/>
    <x v="40"/>
    <x v="40"/>
    <x v="2"/>
    <n v="329.65"/>
    <n v="23"/>
    <n v="7581.95"/>
    <n v="4682.62"/>
    <x v="52"/>
    <n v="0.38239898706797065"/>
    <s v="R06"/>
    <x v="4"/>
    <x v="40"/>
    <n v="128"/>
    <x v="0"/>
    <n v="1.580110497237569"/>
    <n v="310.73776223776224"/>
    <n v="152.67353146853142"/>
    <x v="31"/>
  </r>
  <r>
    <x v="6"/>
    <x v="0"/>
    <x v="6"/>
    <x v="1"/>
    <s v="S009"/>
    <x v="6"/>
    <x v="6"/>
    <x v="1"/>
    <n v="452.05"/>
    <n v="12"/>
    <n v="5424.6"/>
    <n v="3360.22"/>
    <x v="53"/>
    <n v="0.38055893522103013"/>
    <s v="R05"/>
    <x v="6"/>
    <x v="6"/>
    <n v="64"/>
    <x v="0"/>
    <n v="2.1381215469613259"/>
    <n v="220.75452196382429"/>
    <n v="200.95503875968993"/>
    <x v="6"/>
  </r>
  <r>
    <x v="6"/>
    <x v="0"/>
    <x v="6"/>
    <x v="3"/>
    <s v="S009"/>
    <x v="41"/>
    <x v="41"/>
    <x v="4"/>
    <n v="171.15"/>
    <n v="41"/>
    <n v="7017.15"/>
    <n v="4302.08"/>
    <x v="54"/>
    <n v="0.38691919083958592"/>
    <s v="R01"/>
    <x v="14"/>
    <x v="41"/>
    <n v="165"/>
    <x v="0"/>
    <n v="2.2928176795580111"/>
    <n v="164.4265060240964"/>
    <n v="219.61922891566269"/>
    <x v="32"/>
  </r>
  <r>
    <x v="6"/>
    <x v="0"/>
    <x v="6"/>
    <x v="1"/>
    <s v="S006"/>
    <x v="42"/>
    <x v="42"/>
    <x v="4"/>
    <n v="466.46"/>
    <n v="15"/>
    <n v="6996.9"/>
    <n v="4584.45"/>
    <x v="55"/>
    <n v="0.34478840629421598"/>
    <s v="R16"/>
    <x v="1"/>
    <x v="42"/>
    <n v="63"/>
    <x v="0"/>
    <n v="2.4917127071823204"/>
    <n v="93.108647450110865"/>
    <n v="147.25665188470066"/>
    <x v="33"/>
  </r>
  <r>
    <x v="6"/>
    <x v="0"/>
    <x v="6"/>
    <x v="2"/>
    <s v="S010"/>
    <x v="13"/>
    <x v="13"/>
    <x v="2"/>
    <n v="315.41000000000003"/>
    <n v="14"/>
    <n v="4415.74"/>
    <n v="3427.12"/>
    <x v="56"/>
    <n v="0.22388546427099423"/>
    <s v="R15"/>
    <x v="17"/>
    <x v="13"/>
    <n v="183"/>
    <x v="0"/>
    <n v="2.9447513812154695"/>
    <n v="134.81613508442777"/>
    <n v="151.03679174484051"/>
    <x v="11"/>
  </r>
  <r>
    <x v="7"/>
    <x v="0"/>
    <x v="0"/>
    <x v="1"/>
    <s v="S011"/>
    <x v="43"/>
    <x v="43"/>
    <x v="1"/>
    <n v="197.11"/>
    <n v="32"/>
    <n v="6307.52"/>
    <n v="4352.33"/>
    <x v="57"/>
    <n v="0.30997761402262697"/>
    <s v="R05"/>
    <x v="6"/>
    <x v="43"/>
    <n v="131"/>
    <x v="0"/>
    <n v="2.0718232044198897"/>
    <n v="232.64533333333333"/>
    <n v="136.04730666666669"/>
    <x v="34"/>
  </r>
  <r>
    <x v="7"/>
    <x v="0"/>
    <x v="0"/>
    <x v="3"/>
    <s v="S011"/>
    <x v="44"/>
    <x v="44"/>
    <x v="4"/>
    <n v="476.83"/>
    <n v="49"/>
    <n v="23364.67"/>
    <n v="18533.509999999998"/>
    <x v="58"/>
    <n v="0.20677201946357471"/>
    <s v="R15"/>
    <x v="17"/>
    <x v="44"/>
    <n v="149"/>
    <x v="0"/>
    <n v="2.5193370165745854"/>
    <n v="125.03289473684211"/>
    <n v="200.06271929824564"/>
    <x v="35"/>
  </r>
  <r>
    <x v="7"/>
    <x v="0"/>
    <x v="0"/>
    <x v="4"/>
    <s v="S006"/>
    <x v="25"/>
    <x v="25"/>
    <x v="4"/>
    <n v="45.54"/>
    <n v="27"/>
    <n v="1229.58"/>
    <n v="690.27"/>
    <x v="59"/>
    <n v="0.43861318498999657"/>
    <s v="R06"/>
    <x v="4"/>
    <x v="25"/>
    <n v="67"/>
    <x v="0"/>
    <n v="1.7790055248618784"/>
    <n v="224.84472049689441"/>
    <n v="145.31583850931676"/>
    <x v="20"/>
  </r>
  <r>
    <x v="7"/>
    <x v="0"/>
    <x v="0"/>
    <x v="0"/>
    <s v="S014"/>
    <x v="24"/>
    <x v="24"/>
    <x v="2"/>
    <n v="192.9"/>
    <n v="19"/>
    <n v="3665.1"/>
    <n v="1974.45"/>
    <x v="60"/>
    <n v="0.46128345747728577"/>
    <s v="R20"/>
    <x v="13"/>
    <x v="24"/>
    <n v="140"/>
    <x v="0"/>
    <n v="1.7348066298342542"/>
    <n v="108.36942675159236"/>
    <n v="190.52901273885351"/>
    <x v="19"/>
  </r>
  <r>
    <x v="7"/>
    <x v="0"/>
    <x v="0"/>
    <x v="2"/>
    <s v="S013"/>
    <x v="1"/>
    <x v="1"/>
    <x v="1"/>
    <n v="309.86"/>
    <n v="24"/>
    <n v="7436.64"/>
    <n v="4439.9799999999996"/>
    <x v="61"/>
    <n v="0.40295886314249441"/>
    <s v="R18"/>
    <x v="15"/>
    <x v="1"/>
    <n v="186"/>
    <x v="0"/>
    <n v="2.2541436464088398"/>
    <n v="142.40441176470588"/>
    <n v="218.83095588235298"/>
    <x v="1"/>
  </r>
  <r>
    <x v="7"/>
    <x v="0"/>
    <x v="0"/>
    <x v="2"/>
    <s v="S003"/>
    <x v="45"/>
    <x v="45"/>
    <x v="4"/>
    <n v="442.34"/>
    <n v="12"/>
    <n v="5308.08"/>
    <n v="3483.09"/>
    <x v="62"/>
    <n v="0.34381358231224851"/>
    <s v="R07"/>
    <x v="5"/>
    <x v="45"/>
    <n v="156"/>
    <x v="0"/>
    <n v="2.458563535911602"/>
    <n v="172.45842696629214"/>
    <n v="179.92377528089884"/>
    <x v="36"/>
  </r>
  <r>
    <x v="7"/>
    <x v="0"/>
    <x v="0"/>
    <x v="3"/>
    <s v="S013"/>
    <x v="1"/>
    <x v="1"/>
    <x v="1"/>
    <n v="285.25"/>
    <n v="41"/>
    <n v="11695.25"/>
    <n v="9774.7199999999993"/>
    <x v="63"/>
    <n v="0.16421453154058271"/>
    <s v="R17"/>
    <x v="0"/>
    <x v="1"/>
    <n v="186"/>
    <x v="0"/>
    <n v="2.2541436464088398"/>
    <n v="142.40441176470588"/>
    <n v="218.83095588235298"/>
    <x v="1"/>
  </r>
  <r>
    <x v="7"/>
    <x v="0"/>
    <x v="0"/>
    <x v="4"/>
    <s v="S012"/>
    <x v="46"/>
    <x v="46"/>
    <x v="2"/>
    <n v="248.96"/>
    <n v="35"/>
    <n v="8713.6"/>
    <n v="7053.29"/>
    <x v="64"/>
    <n v="0.19054237054719059"/>
    <s v="R12"/>
    <x v="3"/>
    <x v="46"/>
    <n v="182"/>
    <x v="0"/>
    <n v="2.0497237569060776"/>
    <n v="237.5929919137466"/>
    <n v="142.78312668463613"/>
    <x v="37"/>
  </r>
  <r>
    <x v="7"/>
    <x v="0"/>
    <x v="0"/>
    <x v="1"/>
    <s v="S014"/>
    <x v="7"/>
    <x v="7"/>
    <x v="1"/>
    <n v="434.18"/>
    <n v="33"/>
    <n v="14327.94"/>
    <n v="9100.49"/>
    <x v="65"/>
    <n v="0.36484309677455373"/>
    <s v="R15"/>
    <x v="17"/>
    <x v="7"/>
    <n v="90"/>
    <x v="0"/>
    <n v="1.7348066298342542"/>
    <n v="160.82484076433121"/>
    <n v="213.5890445859873"/>
    <x v="7"/>
  </r>
  <r>
    <x v="7"/>
    <x v="0"/>
    <x v="0"/>
    <x v="2"/>
    <s v="S007"/>
    <x v="47"/>
    <x v="47"/>
    <x v="4"/>
    <n v="103.19"/>
    <n v="31"/>
    <n v="3198.89"/>
    <n v="2020.31"/>
    <x v="66"/>
    <n v="0.36843405056128842"/>
    <s v="R07"/>
    <x v="5"/>
    <x v="47"/>
    <n v="135"/>
    <x v="0"/>
    <n v="2.1823204419889501"/>
    <n v="107.2253164556962"/>
    <n v="159.33501265822784"/>
    <x v="38"/>
  </r>
  <r>
    <x v="7"/>
    <x v="0"/>
    <x v="0"/>
    <x v="4"/>
    <s v="S001"/>
    <x v="46"/>
    <x v="46"/>
    <x v="2"/>
    <n v="141.4"/>
    <n v="5"/>
    <n v="707"/>
    <n v="585.20000000000005"/>
    <x v="67"/>
    <n v="0.17227722772277226"/>
    <s v="R13"/>
    <x v="12"/>
    <x v="46"/>
    <n v="182"/>
    <x v="0"/>
    <n v="2.0497237569060776"/>
    <n v="237.5929919137466"/>
    <n v="142.78312668463613"/>
    <x v="37"/>
  </r>
  <r>
    <x v="8"/>
    <x v="0"/>
    <x v="1"/>
    <x v="1"/>
    <s v="S010"/>
    <x v="48"/>
    <x v="48"/>
    <x v="4"/>
    <n v="121.78"/>
    <n v="37"/>
    <n v="4505.8599999999997"/>
    <n v="2289.04"/>
    <x v="68"/>
    <n v="0.49198599157541517"/>
    <s v="R06"/>
    <x v="4"/>
    <x v="48"/>
    <n v="54"/>
    <x v="0"/>
    <n v="2.0220994475138121"/>
    <n v="127.09562841530055"/>
    <n v="160.93450819672134"/>
    <x v="39"/>
  </r>
  <r>
    <x v="8"/>
    <x v="0"/>
    <x v="1"/>
    <x v="4"/>
    <s v="S006"/>
    <x v="49"/>
    <x v="49"/>
    <x v="1"/>
    <n v="224.8"/>
    <n v="31"/>
    <n v="6968.8"/>
    <n v="5236.62"/>
    <x v="69"/>
    <n v="0.24856216278268856"/>
    <s v="R13"/>
    <x v="12"/>
    <x v="49"/>
    <n v="59"/>
    <x v="0"/>
    <n v="2.1215469613259668"/>
    <n v="205.98177083333334"/>
    <n v="182.79481770833334"/>
    <x v="40"/>
  </r>
  <r>
    <x v="8"/>
    <x v="0"/>
    <x v="1"/>
    <x v="2"/>
    <s v="S015"/>
    <x v="15"/>
    <x v="15"/>
    <x v="1"/>
    <n v="363.96"/>
    <n v="44"/>
    <n v="16014.24"/>
    <n v="10491.4"/>
    <x v="70"/>
    <n v="0.34487056519697473"/>
    <s v="R10"/>
    <x v="8"/>
    <x v="15"/>
    <n v="171"/>
    <x v="1"/>
    <n v="1.5193370165745856"/>
    <n v="101.36"/>
    <n v="185.58029090909088"/>
    <x v="5"/>
  </r>
  <r>
    <x v="8"/>
    <x v="0"/>
    <x v="1"/>
    <x v="2"/>
    <s v="S002"/>
    <x v="0"/>
    <x v="0"/>
    <x v="0"/>
    <n v="350.06"/>
    <n v="21"/>
    <n v="7351.26"/>
    <n v="5944.25"/>
    <x v="71"/>
    <n v="0.19139712103775405"/>
    <s v="R20"/>
    <x v="13"/>
    <x v="0"/>
    <n v="82"/>
    <x v="0"/>
    <n v="1.3149171270718232"/>
    <n v="100.38655462184875"/>
    <n v="148.74588235294115"/>
    <x v="0"/>
  </r>
  <r>
    <x v="8"/>
    <x v="0"/>
    <x v="1"/>
    <x v="1"/>
    <s v="S008"/>
    <x v="50"/>
    <x v="50"/>
    <x v="1"/>
    <n v="444.42"/>
    <n v="6"/>
    <n v="2666.52"/>
    <n v="1819.75"/>
    <x v="72"/>
    <n v="0.31755621559185754"/>
    <s v="R04"/>
    <x v="16"/>
    <x v="50"/>
    <n v="85"/>
    <x v="0"/>
    <n v="1.5966850828729282"/>
    <n v="106.47058823529412"/>
    <n v="206.92532871972318"/>
    <x v="41"/>
  </r>
  <r>
    <x v="8"/>
    <x v="0"/>
    <x v="1"/>
    <x v="4"/>
    <s v="S008"/>
    <x v="7"/>
    <x v="7"/>
    <x v="1"/>
    <n v="191.35"/>
    <n v="49"/>
    <n v="9376.15"/>
    <n v="7467.39"/>
    <x v="73"/>
    <n v="0.20357609466572102"/>
    <s v="R07"/>
    <x v="5"/>
    <x v="7"/>
    <n v="90"/>
    <x v="0"/>
    <n v="1.7348066298342542"/>
    <n v="160.82484076433121"/>
    <n v="213.5890445859873"/>
    <x v="7"/>
  </r>
  <r>
    <x v="8"/>
    <x v="0"/>
    <x v="1"/>
    <x v="4"/>
    <s v="S011"/>
    <x v="51"/>
    <x v="51"/>
    <x v="3"/>
    <n v="24.71"/>
    <n v="26"/>
    <n v="642.46"/>
    <n v="368.43"/>
    <x v="74"/>
    <n v="0.42653239112162616"/>
    <s v="R15"/>
    <x v="17"/>
    <x v="51"/>
    <n v="188"/>
    <x v="1"/>
    <n v="2.6077348066298343"/>
    <n v="32.595338983050844"/>
    <n v="158.14478813559322"/>
    <x v="5"/>
  </r>
  <r>
    <x v="8"/>
    <x v="0"/>
    <x v="1"/>
    <x v="2"/>
    <s v="S012"/>
    <x v="27"/>
    <x v="27"/>
    <x v="3"/>
    <n v="212.91"/>
    <n v="33"/>
    <n v="7026.03"/>
    <n v="5560.5"/>
    <x v="75"/>
    <n v="0.20858578742191536"/>
    <s v="R20"/>
    <x v="13"/>
    <x v="27"/>
    <n v="179"/>
    <x v="0"/>
    <n v="3.6353591160220993"/>
    <n v="62.717325227963528"/>
    <n v="194.48913373860182"/>
    <x v="21"/>
  </r>
  <r>
    <x v="9"/>
    <x v="0"/>
    <x v="2"/>
    <x v="3"/>
    <s v="S011"/>
    <x v="32"/>
    <x v="32"/>
    <x v="4"/>
    <n v="97.59"/>
    <n v="15"/>
    <n v="1463.85"/>
    <n v="1154.49"/>
    <x v="76"/>
    <n v="0.21133312839430271"/>
    <s v="R10"/>
    <x v="8"/>
    <x v="32"/>
    <n v="83"/>
    <x v="0"/>
    <n v="2.2872928176795582"/>
    <n v="93.560386473429944"/>
    <n v="128.51939613526571"/>
    <x v="24"/>
  </r>
  <r>
    <x v="9"/>
    <x v="0"/>
    <x v="2"/>
    <x v="2"/>
    <s v="S008"/>
    <x v="2"/>
    <x v="2"/>
    <x v="2"/>
    <n v="185.8"/>
    <n v="44"/>
    <n v="8175.2"/>
    <n v="4205.63"/>
    <x v="77"/>
    <n v="0.48556243272335847"/>
    <s v="R20"/>
    <x v="13"/>
    <x v="2"/>
    <n v="53"/>
    <x v="0"/>
    <n v="2.0552486187845305"/>
    <n v="216.03225806451613"/>
    <n v="142.85685483870967"/>
    <x v="2"/>
  </r>
  <r>
    <x v="9"/>
    <x v="0"/>
    <x v="2"/>
    <x v="2"/>
    <s v="S012"/>
    <x v="52"/>
    <x v="52"/>
    <x v="0"/>
    <n v="250.18"/>
    <n v="19"/>
    <n v="4753.42"/>
    <n v="3006.59"/>
    <x v="78"/>
    <n v="0.36748909206424002"/>
    <s v="R04"/>
    <x v="16"/>
    <x v="52"/>
    <n v="124"/>
    <x v="0"/>
    <n v="2.0883977900552488"/>
    <n v="108.69576719576719"/>
    <n v="176.40235449735448"/>
    <x v="42"/>
  </r>
  <r>
    <x v="9"/>
    <x v="0"/>
    <x v="2"/>
    <x v="3"/>
    <s v="S005"/>
    <x v="53"/>
    <x v="53"/>
    <x v="0"/>
    <n v="361.32"/>
    <n v="47"/>
    <n v="16982.04"/>
    <n v="10839.03"/>
    <x v="79"/>
    <n v="0.36173569253163929"/>
    <s v="R08"/>
    <x v="18"/>
    <x v="53"/>
    <n v="154"/>
    <x v="0"/>
    <n v="2.0773480662983426"/>
    <n v="217.10372340425531"/>
    <n v="170.89151595744681"/>
    <x v="43"/>
  </r>
  <r>
    <x v="9"/>
    <x v="0"/>
    <x v="2"/>
    <x v="2"/>
    <s v="S015"/>
    <x v="54"/>
    <x v="54"/>
    <x v="3"/>
    <n v="241.84"/>
    <n v="29"/>
    <n v="7013.36"/>
    <n v="5884.06"/>
    <x v="80"/>
    <n v="0.16102125086976857"/>
    <s v="R17"/>
    <x v="0"/>
    <x v="54"/>
    <n v="182"/>
    <x v="1"/>
    <n v="1.8729281767955801"/>
    <n v="3.7374631268436578"/>
    <n v="201.74427728613568"/>
    <x v="5"/>
  </r>
  <r>
    <x v="9"/>
    <x v="0"/>
    <x v="2"/>
    <x v="0"/>
    <s v="S008"/>
    <x v="55"/>
    <x v="55"/>
    <x v="0"/>
    <n v="21.26"/>
    <n v="21"/>
    <n v="446.46"/>
    <n v="246.96"/>
    <x v="81"/>
    <n v="0.44684854186265288"/>
    <s v="R15"/>
    <x v="17"/>
    <x v="55"/>
    <n v="59"/>
    <x v="0"/>
    <n v="1.6519337016574585"/>
    <n v="101.6989966555184"/>
    <n v="99.711739130434793"/>
    <x v="44"/>
  </r>
  <r>
    <x v="10"/>
    <x v="0"/>
    <x v="3"/>
    <x v="2"/>
    <s v="S015"/>
    <x v="56"/>
    <x v="56"/>
    <x v="1"/>
    <n v="373.31"/>
    <n v="22"/>
    <n v="8212.82"/>
    <n v="4148.96"/>
    <x v="82"/>
    <n v="0.4948190755428708"/>
    <s v="R10"/>
    <x v="8"/>
    <x v="56"/>
    <n v="183"/>
    <x v="0"/>
    <n v="2.7237569060773481"/>
    <n v="181.7342799188641"/>
    <n v="142.07393509127789"/>
    <x v="45"/>
  </r>
  <r>
    <x v="10"/>
    <x v="0"/>
    <x v="3"/>
    <x v="2"/>
    <s v="S009"/>
    <x v="57"/>
    <x v="57"/>
    <x v="4"/>
    <n v="442.23"/>
    <n v="48"/>
    <n v="21227.040000000001"/>
    <n v="16070.72"/>
    <x v="83"/>
    <n v="0.242912813091227"/>
    <s v="R19"/>
    <x v="9"/>
    <x v="57"/>
    <n v="148"/>
    <x v="0"/>
    <n v="2.4198895027624308"/>
    <n v="150.42009132420091"/>
    <n v="198.74710045662104"/>
    <x v="46"/>
  </r>
  <r>
    <x v="10"/>
    <x v="0"/>
    <x v="3"/>
    <x v="3"/>
    <s v="S011"/>
    <x v="41"/>
    <x v="41"/>
    <x v="4"/>
    <n v="160.38999999999999"/>
    <n v="33"/>
    <n v="5292.87"/>
    <n v="3820.34"/>
    <x v="84"/>
    <n v="0.27821012040726489"/>
    <s v="R14"/>
    <x v="11"/>
    <x v="41"/>
    <n v="165"/>
    <x v="0"/>
    <n v="2.2928176795580111"/>
    <n v="164.4265060240964"/>
    <n v="219.61922891566269"/>
    <x v="32"/>
  </r>
  <r>
    <x v="10"/>
    <x v="0"/>
    <x v="3"/>
    <x v="1"/>
    <s v="S003"/>
    <x v="58"/>
    <x v="58"/>
    <x v="1"/>
    <n v="46.45"/>
    <n v="28"/>
    <n v="1300.5999999999999"/>
    <n v="1051.47"/>
    <x v="85"/>
    <n v="0.19155005382131324"/>
    <s v="R16"/>
    <x v="1"/>
    <x v="58"/>
    <n v="151"/>
    <x v="1"/>
    <n v="2.8508287292817678"/>
    <n v="1.4031007751937985"/>
    <n v="141.50271317829458"/>
    <x v="5"/>
  </r>
  <r>
    <x v="10"/>
    <x v="0"/>
    <x v="3"/>
    <x v="2"/>
    <s v="S003"/>
    <x v="33"/>
    <x v="33"/>
    <x v="0"/>
    <n v="422.17"/>
    <n v="31"/>
    <n v="13087.27"/>
    <n v="7451.25"/>
    <x v="86"/>
    <n v="0.43064902000187971"/>
    <s v="R15"/>
    <x v="17"/>
    <x v="33"/>
    <n v="105"/>
    <x v="0"/>
    <n v="0.72375690607734811"/>
    <n v="299.82442748091603"/>
    <n v="173.86885496183206"/>
    <x v="25"/>
  </r>
  <r>
    <x v="10"/>
    <x v="0"/>
    <x v="3"/>
    <x v="2"/>
    <s v="S001"/>
    <x v="20"/>
    <x v="20"/>
    <x v="0"/>
    <n v="279.49"/>
    <n v="29"/>
    <n v="8105.21"/>
    <n v="6220.94"/>
    <x v="87"/>
    <n v="0.23247639481271923"/>
    <s v="R04"/>
    <x v="16"/>
    <x v="20"/>
    <n v="60"/>
    <x v="0"/>
    <n v="2.0883977900552488"/>
    <n v="53.629629629629626"/>
    <n v="99.967328042328063"/>
    <x v="15"/>
  </r>
  <r>
    <x v="10"/>
    <x v="0"/>
    <x v="3"/>
    <x v="0"/>
    <s v="S010"/>
    <x v="45"/>
    <x v="45"/>
    <x v="4"/>
    <n v="151.82"/>
    <n v="46"/>
    <n v="6983.72"/>
    <n v="3855.15"/>
    <x v="88"/>
    <n v="0.44798044595144138"/>
    <s v="R08"/>
    <x v="18"/>
    <x v="45"/>
    <n v="156"/>
    <x v="0"/>
    <n v="2.458563535911602"/>
    <n v="172.45842696629214"/>
    <n v="179.92377528089884"/>
    <x v="36"/>
  </r>
  <r>
    <x v="10"/>
    <x v="0"/>
    <x v="3"/>
    <x v="3"/>
    <s v="S007"/>
    <x v="8"/>
    <x v="8"/>
    <x v="4"/>
    <n v="25.08"/>
    <n v="30"/>
    <n v="752.4"/>
    <n v="511.85"/>
    <x v="89"/>
    <n v="0.31971026049973422"/>
    <s v="R11"/>
    <x v="7"/>
    <x v="8"/>
    <n v="123"/>
    <x v="1"/>
    <n v="1.0994475138121547"/>
    <n v="18.190954773869347"/>
    <n v="163.90492462311559"/>
    <x v="5"/>
  </r>
  <r>
    <x v="10"/>
    <x v="0"/>
    <x v="3"/>
    <x v="2"/>
    <s v="S008"/>
    <x v="24"/>
    <x v="24"/>
    <x v="2"/>
    <n v="164.64"/>
    <n v="49"/>
    <n v="8067.36"/>
    <n v="4854.53"/>
    <x v="90"/>
    <n v="0.39825048095039767"/>
    <s v="R03"/>
    <x v="2"/>
    <x v="24"/>
    <n v="140"/>
    <x v="0"/>
    <n v="1.7348066298342542"/>
    <n v="108.36942675159236"/>
    <n v="190.52901273885351"/>
    <x v="19"/>
  </r>
  <r>
    <x v="10"/>
    <x v="0"/>
    <x v="3"/>
    <x v="1"/>
    <s v="S006"/>
    <x v="59"/>
    <x v="59"/>
    <x v="2"/>
    <n v="437.74"/>
    <n v="15"/>
    <n v="6566.1"/>
    <n v="4410.49"/>
    <x v="91"/>
    <n v="0.32829381215637898"/>
    <s v="R02"/>
    <x v="10"/>
    <x v="59"/>
    <n v="194"/>
    <x v="1"/>
    <n v="2.0220994475138121"/>
    <n v="15.825136612021858"/>
    <n v="188.49956284153004"/>
    <x v="5"/>
  </r>
  <r>
    <x v="11"/>
    <x v="0"/>
    <x v="4"/>
    <x v="3"/>
    <s v="S015"/>
    <x v="43"/>
    <x v="43"/>
    <x v="1"/>
    <n v="165.18"/>
    <n v="30"/>
    <n v="4955.3999999999996"/>
    <n v="3316.47"/>
    <x v="92"/>
    <n v="0.3307361666061267"/>
    <s v="R03"/>
    <x v="2"/>
    <x v="43"/>
    <n v="131"/>
    <x v="0"/>
    <n v="2.0718232044198897"/>
    <n v="232.64533333333333"/>
    <n v="136.04730666666669"/>
    <x v="34"/>
  </r>
  <r>
    <x v="11"/>
    <x v="0"/>
    <x v="4"/>
    <x v="2"/>
    <s v="S014"/>
    <x v="60"/>
    <x v="60"/>
    <x v="2"/>
    <n v="139.1"/>
    <n v="46"/>
    <n v="6398.6"/>
    <n v="5378.14"/>
    <x v="93"/>
    <n v="0.15948176163535774"/>
    <s v="R20"/>
    <x v="13"/>
    <x v="60"/>
    <n v="110"/>
    <x v="0"/>
    <n v="1.9116022099447514"/>
    <n v="181.52312138728323"/>
    <n v="120.45384393063586"/>
    <x v="47"/>
  </r>
  <r>
    <x v="11"/>
    <x v="0"/>
    <x v="4"/>
    <x v="1"/>
    <s v="S008"/>
    <x v="39"/>
    <x v="39"/>
    <x v="3"/>
    <n v="443.46"/>
    <n v="37"/>
    <n v="16408.02"/>
    <n v="12674.66"/>
    <x v="94"/>
    <n v="0.22753263343169985"/>
    <s v="R12"/>
    <x v="3"/>
    <x v="39"/>
    <n v="183"/>
    <x v="1"/>
    <n v="3.2596685082872927"/>
    <n v="54.606779661016951"/>
    <n v="150.7550338983051"/>
    <x v="5"/>
  </r>
  <r>
    <x v="11"/>
    <x v="0"/>
    <x v="4"/>
    <x v="0"/>
    <s v="S006"/>
    <x v="61"/>
    <x v="61"/>
    <x v="3"/>
    <n v="321.64"/>
    <n v="15"/>
    <n v="4824.6000000000004"/>
    <n v="2466.0300000000002"/>
    <x v="95"/>
    <n v="0.4888633254570327"/>
    <s v="R01"/>
    <x v="14"/>
    <x v="61"/>
    <n v="105"/>
    <x v="1"/>
    <n v="2"/>
    <n v="28"/>
    <n v="186.10955801104973"/>
    <x v="5"/>
  </r>
  <r>
    <x v="11"/>
    <x v="0"/>
    <x v="4"/>
    <x v="2"/>
    <s v="S011"/>
    <x v="39"/>
    <x v="39"/>
    <x v="3"/>
    <n v="353.1"/>
    <n v="3"/>
    <n v="1059.3"/>
    <n v="630.01"/>
    <x v="96"/>
    <n v="0.40525818937033892"/>
    <s v="R09"/>
    <x v="19"/>
    <x v="39"/>
    <n v="183"/>
    <x v="1"/>
    <n v="3.2596685082872927"/>
    <n v="54.606779661016951"/>
    <n v="150.7550338983051"/>
    <x v="5"/>
  </r>
  <r>
    <x v="12"/>
    <x v="0"/>
    <x v="5"/>
    <x v="4"/>
    <s v="S011"/>
    <x v="38"/>
    <x v="38"/>
    <x v="4"/>
    <n v="66.64"/>
    <n v="15"/>
    <n v="999.6"/>
    <n v="769.21"/>
    <x v="97"/>
    <n v="0.23048219287715085"/>
    <s v="R20"/>
    <x v="13"/>
    <x v="38"/>
    <n v="168"/>
    <x v="0"/>
    <n v="1.9834254143646408"/>
    <n v="206.71309192200559"/>
    <n v="222.89055710306405"/>
    <x v="30"/>
  </r>
  <r>
    <x v="12"/>
    <x v="0"/>
    <x v="5"/>
    <x v="4"/>
    <s v="S010"/>
    <x v="47"/>
    <x v="47"/>
    <x v="4"/>
    <n v="372.87"/>
    <n v="33"/>
    <n v="12304.71"/>
    <n v="9852.73"/>
    <x v="98"/>
    <n v="0.19927166101435956"/>
    <s v="R16"/>
    <x v="1"/>
    <x v="47"/>
    <n v="135"/>
    <x v="0"/>
    <n v="2.1823204419889501"/>
    <n v="107.2253164556962"/>
    <n v="159.33501265822784"/>
    <x v="38"/>
  </r>
  <r>
    <x v="12"/>
    <x v="0"/>
    <x v="5"/>
    <x v="0"/>
    <s v="S006"/>
    <x v="4"/>
    <x v="4"/>
    <x v="3"/>
    <n v="332.98"/>
    <n v="43"/>
    <n v="14318.14"/>
    <n v="9643"/>
    <x v="99"/>
    <n v="0.32651866792753809"/>
    <s v="R04"/>
    <x v="16"/>
    <x v="4"/>
    <n v="55"/>
    <x v="0"/>
    <n v="1.9447513812154695"/>
    <n v="197.96875"/>
    <n v="186.62428977272728"/>
    <x v="4"/>
  </r>
  <r>
    <x v="12"/>
    <x v="0"/>
    <x v="5"/>
    <x v="2"/>
    <s v="S003"/>
    <x v="5"/>
    <x v="5"/>
    <x v="3"/>
    <n v="428.95"/>
    <n v="10"/>
    <n v="4289.5"/>
    <n v="2858.13"/>
    <x v="100"/>
    <n v="0.33369157244434083"/>
    <s v="R12"/>
    <x v="3"/>
    <x v="5"/>
    <n v="194"/>
    <x v="1"/>
    <n v="3.5635359116022101"/>
    <n v="31.148837209302325"/>
    <n v="147.48975193798449"/>
    <x v="5"/>
  </r>
  <r>
    <x v="12"/>
    <x v="0"/>
    <x v="5"/>
    <x v="4"/>
    <s v="S012"/>
    <x v="43"/>
    <x v="43"/>
    <x v="1"/>
    <n v="162.06"/>
    <n v="32"/>
    <n v="5185.92"/>
    <n v="4392.01"/>
    <x v="101"/>
    <n v="0.15308951931383438"/>
    <s v="R05"/>
    <x v="6"/>
    <x v="43"/>
    <n v="131"/>
    <x v="0"/>
    <n v="2.0718232044198897"/>
    <n v="232.64533333333333"/>
    <n v="136.04730666666669"/>
    <x v="34"/>
  </r>
  <r>
    <x v="12"/>
    <x v="0"/>
    <x v="5"/>
    <x v="3"/>
    <s v="S015"/>
    <x v="60"/>
    <x v="60"/>
    <x v="2"/>
    <n v="12.94"/>
    <n v="10"/>
    <n v="129.4"/>
    <n v="70.31"/>
    <x v="102"/>
    <n v="0.45664605873261205"/>
    <s v="R02"/>
    <x v="10"/>
    <x v="60"/>
    <n v="110"/>
    <x v="0"/>
    <n v="1.9116022099447514"/>
    <n v="181.52312138728323"/>
    <n v="120.45384393063586"/>
    <x v="47"/>
  </r>
  <r>
    <x v="12"/>
    <x v="0"/>
    <x v="5"/>
    <x v="0"/>
    <s v="S009"/>
    <x v="51"/>
    <x v="51"/>
    <x v="3"/>
    <n v="141.74"/>
    <n v="13"/>
    <n v="1842.62"/>
    <n v="1444.42"/>
    <x v="103"/>
    <n v="0.21610532828255419"/>
    <s v="R08"/>
    <x v="18"/>
    <x v="51"/>
    <n v="188"/>
    <x v="1"/>
    <n v="2.6077348066298343"/>
    <n v="32.595338983050844"/>
    <n v="158.14478813559322"/>
    <x v="5"/>
  </r>
  <r>
    <x v="13"/>
    <x v="0"/>
    <x v="6"/>
    <x v="4"/>
    <s v="S014"/>
    <x v="13"/>
    <x v="13"/>
    <x v="2"/>
    <n v="343.45"/>
    <n v="45"/>
    <n v="15455.25"/>
    <n v="11724.75"/>
    <x v="104"/>
    <n v="0.24137429028970739"/>
    <s v="R01"/>
    <x v="14"/>
    <x v="13"/>
    <n v="183"/>
    <x v="0"/>
    <n v="2.9447513812154695"/>
    <n v="134.81613508442777"/>
    <n v="151.03679174484051"/>
    <x v="11"/>
  </r>
  <r>
    <x v="13"/>
    <x v="0"/>
    <x v="6"/>
    <x v="4"/>
    <s v="S011"/>
    <x v="26"/>
    <x v="26"/>
    <x v="0"/>
    <n v="83.95"/>
    <n v="31"/>
    <n v="2602.4499999999998"/>
    <n v="1564.79"/>
    <x v="105"/>
    <n v="0.39872427904474633"/>
    <s v="R14"/>
    <x v="11"/>
    <x v="26"/>
    <n v="136"/>
    <x v="1"/>
    <n v="2.3591160220994474"/>
    <n v="32.215456674473067"/>
    <n v="164.18552693208429"/>
    <x v="5"/>
  </r>
  <r>
    <x v="13"/>
    <x v="0"/>
    <x v="6"/>
    <x v="0"/>
    <s v="S008"/>
    <x v="49"/>
    <x v="49"/>
    <x v="1"/>
    <n v="112.55"/>
    <n v="2"/>
    <n v="225.1"/>
    <n v="150.37"/>
    <x v="106"/>
    <n v="0.33198578409595736"/>
    <s v="R01"/>
    <x v="14"/>
    <x v="49"/>
    <n v="59"/>
    <x v="0"/>
    <n v="2.1215469613259668"/>
    <n v="205.98177083333334"/>
    <n v="182.79481770833334"/>
    <x v="40"/>
  </r>
  <r>
    <x v="13"/>
    <x v="0"/>
    <x v="6"/>
    <x v="1"/>
    <s v="S013"/>
    <x v="59"/>
    <x v="59"/>
    <x v="2"/>
    <n v="377.82"/>
    <n v="23"/>
    <n v="8689.86"/>
    <n v="6578.34"/>
    <x v="107"/>
    <n v="0.24298665340983627"/>
    <s v="R16"/>
    <x v="1"/>
    <x v="59"/>
    <n v="194"/>
    <x v="1"/>
    <n v="2.0220994475138121"/>
    <n v="15.825136612021858"/>
    <n v="188.49956284153004"/>
    <x v="5"/>
  </r>
  <r>
    <x v="13"/>
    <x v="0"/>
    <x v="6"/>
    <x v="2"/>
    <s v="S001"/>
    <x v="43"/>
    <x v="43"/>
    <x v="1"/>
    <n v="195.43"/>
    <n v="28"/>
    <n v="5472.04"/>
    <n v="3466.37"/>
    <x v="108"/>
    <n v="0.36653058091680618"/>
    <s v="R03"/>
    <x v="2"/>
    <x v="43"/>
    <n v="131"/>
    <x v="0"/>
    <n v="2.0718232044198897"/>
    <n v="232.64533333333333"/>
    <n v="136.04730666666669"/>
    <x v="34"/>
  </r>
  <r>
    <x v="13"/>
    <x v="0"/>
    <x v="6"/>
    <x v="3"/>
    <s v="S006"/>
    <x v="22"/>
    <x v="22"/>
    <x v="0"/>
    <n v="144.55000000000001"/>
    <n v="1"/>
    <n v="144.55000000000001"/>
    <n v="77.11"/>
    <x v="109"/>
    <n v="0.46655136630923549"/>
    <s v="R02"/>
    <x v="10"/>
    <x v="22"/>
    <n v="96"/>
    <x v="0"/>
    <n v="1.4364640883977902"/>
    <n v="189.35384615384615"/>
    <n v="192.4608076923077"/>
    <x v="17"/>
  </r>
  <r>
    <x v="13"/>
    <x v="0"/>
    <x v="6"/>
    <x v="0"/>
    <s v="S012"/>
    <x v="62"/>
    <x v="62"/>
    <x v="3"/>
    <n v="230.02"/>
    <n v="20"/>
    <n v="4600.3999999999996"/>
    <n v="3160.72"/>
    <x v="110"/>
    <n v="0.31294670028693161"/>
    <s v="R14"/>
    <x v="11"/>
    <x v="62"/>
    <n v="58"/>
    <x v="0"/>
    <n v="1.6906077348066297"/>
    <n v="212.94117647058826"/>
    <n v="165.00016339869282"/>
    <x v="48"/>
  </r>
  <r>
    <x v="13"/>
    <x v="0"/>
    <x v="6"/>
    <x v="1"/>
    <s v="S011"/>
    <x v="63"/>
    <x v="63"/>
    <x v="2"/>
    <n v="334.34"/>
    <n v="43"/>
    <n v="14376.62"/>
    <n v="7709.96"/>
    <x v="111"/>
    <n v="0.46371539346522334"/>
    <s v="R08"/>
    <x v="18"/>
    <x v="63"/>
    <n v="119"/>
    <x v="0"/>
    <n v="1.7237569060773481"/>
    <n v="96.881410256410248"/>
    <n v="164.31121794871791"/>
    <x v="49"/>
  </r>
  <r>
    <x v="14"/>
    <x v="0"/>
    <x v="0"/>
    <x v="3"/>
    <s v="S001"/>
    <x v="64"/>
    <x v="64"/>
    <x v="3"/>
    <n v="386.8"/>
    <n v="12"/>
    <n v="4641.6000000000004"/>
    <n v="3669.5"/>
    <x v="112"/>
    <n v="0.20943209238193725"/>
    <s v="R08"/>
    <x v="18"/>
    <x v="64"/>
    <n v="70"/>
    <x v="0"/>
    <n v="1.4419889502762431"/>
    <n v="159.50191570881228"/>
    <n v="196.03318007662833"/>
    <x v="50"/>
  </r>
  <r>
    <x v="14"/>
    <x v="0"/>
    <x v="0"/>
    <x v="0"/>
    <s v="S008"/>
    <x v="65"/>
    <x v="65"/>
    <x v="0"/>
    <n v="131.69"/>
    <n v="26"/>
    <n v="3423.94"/>
    <n v="2148.61"/>
    <x v="113"/>
    <n v="0.37247440083646322"/>
    <s v="R17"/>
    <x v="0"/>
    <x v="65"/>
    <n v="83"/>
    <x v="0"/>
    <n v="2.4198895027624308"/>
    <n v="148.35388127853884"/>
    <n v="157.05917808219178"/>
    <x v="51"/>
  </r>
  <r>
    <x v="14"/>
    <x v="0"/>
    <x v="0"/>
    <x v="0"/>
    <s v="S010"/>
    <x v="39"/>
    <x v="39"/>
    <x v="3"/>
    <n v="222.06"/>
    <n v="32"/>
    <n v="7105.92"/>
    <n v="3682.2"/>
    <x v="114"/>
    <n v="0.48181234801405021"/>
    <s v="R06"/>
    <x v="4"/>
    <x v="39"/>
    <n v="183"/>
    <x v="1"/>
    <n v="3.2596685082872927"/>
    <n v="54.606779661016951"/>
    <n v="150.7550338983051"/>
    <x v="5"/>
  </r>
  <r>
    <x v="14"/>
    <x v="0"/>
    <x v="0"/>
    <x v="1"/>
    <s v="S009"/>
    <x v="58"/>
    <x v="58"/>
    <x v="1"/>
    <n v="358.66"/>
    <n v="5"/>
    <n v="1793.3"/>
    <n v="1025.42"/>
    <x v="115"/>
    <n v="0.42819383259911897"/>
    <s v="R18"/>
    <x v="15"/>
    <x v="58"/>
    <n v="151"/>
    <x v="1"/>
    <n v="2.8508287292817678"/>
    <n v="1.4031007751937985"/>
    <n v="141.50271317829458"/>
    <x v="5"/>
  </r>
  <r>
    <x v="15"/>
    <x v="0"/>
    <x v="1"/>
    <x v="2"/>
    <s v="S003"/>
    <x v="31"/>
    <x v="31"/>
    <x v="0"/>
    <n v="321.79000000000002"/>
    <n v="32"/>
    <n v="10297.280000000001"/>
    <n v="5794.7"/>
    <x v="116"/>
    <n v="0.43725915970042573"/>
    <s v="R15"/>
    <x v="17"/>
    <x v="31"/>
    <n v="181"/>
    <x v="1"/>
    <n v="1.8729281767955801"/>
    <n v="66.740412979351035"/>
    <n v="142.94654867256637"/>
    <x v="5"/>
  </r>
  <r>
    <x v="15"/>
    <x v="0"/>
    <x v="1"/>
    <x v="0"/>
    <s v="S002"/>
    <x v="61"/>
    <x v="61"/>
    <x v="3"/>
    <n v="254.3"/>
    <n v="44"/>
    <n v="11189.2"/>
    <n v="7074.21"/>
    <x v="117"/>
    <n v="0.36776445143531256"/>
    <s v="R11"/>
    <x v="7"/>
    <x v="61"/>
    <n v="105"/>
    <x v="1"/>
    <n v="2"/>
    <n v="28"/>
    <n v="186.10955801104973"/>
    <x v="5"/>
  </r>
  <r>
    <x v="15"/>
    <x v="0"/>
    <x v="1"/>
    <x v="2"/>
    <s v="S004"/>
    <x v="66"/>
    <x v="66"/>
    <x v="2"/>
    <n v="228.75"/>
    <n v="33"/>
    <n v="7548.75"/>
    <n v="5049.17"/>
    <x v="118"/>
    <n v="0.33112502069879118"/>
    <s v="R03"/>
    <x v="2"/>
    <x v="66"/>
    <n v="189"/>
    <x v="1"/>
    <n v="1.9337016574585635"/>
    <n v="35.682857142857145"/>
    <n v="151.44962857142858"/>
    <x v="5"/>
  </r>
  <r>
    <x v="15"/>
    <x v="0"/>
    <x v="1"/>
    <x v="4"/>
    <s v="S007"/>
    <x v="67"/>
    <x v="67"/>
    <x v="0"/>
    <n v="430.83"/>
    <n v="4"/>
    <n v="1723.32"/>
    <n v="1258.68"/>
    <x v="119"/>
    <n v="0.26961910730450528"/>
    <s v="R01"/>
    <x v="14"/>
    <x v="24"/>
    <n v="173"/>
    <x v="0"/>
    <n v="2.1491712707182322"/>
    <n v="87.47557840616966"/>
    <n v="187.86791773778924"/>
    <x v="52"/>
  </r>
  <r>
    <x v="15"/>
    <x v="0"/>
    <x v="1"/>
    <x v="2"/>
    <s v="S003"/>
    <x v="68"/>
    <x v="68"/>
    <x v="2"/>
    <n v="16.559999999999999"/>
    <n v="17"/>
    <n v="281.52"/>
    <n v="152.69"/>
    <x v="120"/>
    <n v="0.45762290423415752"/>
    <s v="R03"/>
    <x v="2"/>
    <x v="67"/>
    <n v="119"/>
    <x v="0"/>
    <n v="2.3370165745856353"/>
    <n v="187.41843971631207"/>
    <n v="151.53120567375885"/>
    <x v="53"/>
  </r>
  <r>
    <x v="16"/>
    <x v="0"/>
    <x v="2"/>
    <x v="0"/>
    <s v="S010"/>
    <x v="60"/>
    <x v="60"/>
    <x v="2"/>
    <n v="432.54"/>
    <n v="3"/>
    <n v="1297.6199999999999"/>
    <n v="1049.52"/>
    <x v="121"/>
    <n v="0.19119618994775051"/>
    <s v="R01"/>
    <x v="14"/>
    <x v="60"/>
    <n v="110"/>
    <x v="0"/>
    <n v="1.9116022099447514"/>
    <n v="181.52312138728323"/>
    <n v="120.45384393063586"/>
    <x v="47"/>
  </r>
  <r>
    <x v="16"/>
    <x v="0"/>
    <x v="2"/>
    <x v="0"/>
    <s v="S001"/>
    <x v="53"/>
    <x v="53"/>
    <x v="0"/>
    <n v="381.33"/>
    <n v="32"/>
    <n v="12202.56"/>
    <n v="6115.3"/>
    <x v="122"/>
    <n v="0.4988510607610207"/>
    <s v="R15"/>
    <x v="17"/>
    <x v="53"/>
    <n v="154"/>
    <x v="0"/>
    <n v="2.0773480662983426"/>
    <n v="217.10372340425531"/>
    <n v="170.89151595744681"/>
    <x v="43"/>
  </r>
  <r>
    <x v="16"/>
    <x v="0"/>
    <x v="2"/>
    <x v="4"/>
    <s v="S011"/>
    <x v="67"/>
    <x v="67"/>
    <x v="0"/>
    <n v="156.38999999999999"/>
    <n v="3"/>
    <n v="469.17"/>
    <n v="368.1"/>
    <x v="123"/>
    <n v="0.21542298100901591"/>
    <s v="R17"/>
    <x v="0"/>
    <x v="24"/>
    <n v="173"/>
    <x v="0"/>
    <n v="2.1491712707182322"/>
    <n v="87.47557840616966"/>
    <n v="187.86791773778924"/>
    <x v="52"/>
  </r>
  <r>
    <x v="16"/>
    <x v="0"/>
    <x v="2"/>
    <x v="3"/>
    <s v="S011"/>
    <x v="69"/>
    <x v="69"/>
    <x v="0"/>
    <n v="375.71"/>
    <n v="31"/>
    <n v="11647.01"/>
    <n v="7216.06"/>
    <x v="124"/>
    <n v="0.38043669576998729"/>
    <s v="R17"/>
    <x v="0"/>
    <x v="68"/>
    <n v="143"/>
    <x v="1"/>
    <n v="1.3314917127071824"/>
    <n v="33.796680497925308"/>
    <n v="160.20572614107883"/>
    <x v="5"/>
  </r>
  <r>
    <x v="16"/>
    <x v="0"/>
    <x v="2"/>
    <x v="1"/>
    <s v="S005"/>
    <x v="70"/>
    <x v="70"/>
    <x v="1"/>
    <n v="62.36"/>
    <n v="29"/>
    <n v="1808.44"/>
    <n v="1009.17"/>
    <x v="125"/>
    <n v="0.44196655681139541"/>
    <s v="R17"/>
    <x v="0"/>
    <x v="69"/>
    <n v="87"/>
    <x v="0"/>
    <n v="3.3204419889502761"/>
    <n v="47.885191347753747"/>
    <n v="126.12717138103163"/>
    <x v="54"/>
  </r>
  <r>
    <x v="16"/>
    <x v="0"/>
    <x v="2"/>
    <x v="0"/>
    <s v="S014"/>
    <x v="12"/>
    <x v="12"/>
    <x v="0"/>
    <n v="183.34"/>
    <n v="31"/>
    <n v="5683.54"/>
    <n v="3487.21"/>
    <x v="126"/>
    <n v="0.38643697413935679"/>
    <s v="R08"/>
    <x v="18"/>
    <x v="12"/>
    <n v="70"/>
    <x v="0"/>
    <n v="2.7679558011049723"/>
    <n v="58.88822355289421"/>
    <n v="213.25538922155687"/>
    <x v="10"/>
  </r>
  <r>
    <x v="16"/>
    <x v="0"/>
    <x v="2"/>
    <x v="2"/>
    <s v="S006"/>
    <x v="37"/>
    <x v="37"/>
    <x v="2"/>
    <n v="67.75"/>
    <n v="41"/>
    <n v="2777.75"/>
    <n v="1817.32"/>
    <x v="127"/>
    <n v="0.34575825758257583"/>
    <s v="R10"/>
    <x v="8"/>
    <x v="37"/>
    <n v="118"/>
    <x v="0"/>
    <n v="1.9447513812154695"/>
    <n v="81.244318181818187"/>
    <n v="164.3787784090909"/>
    <x v="29"/>
  </r>
  <r>
    <x v="16"/>
    <x v="0"/>
    <x v="2"/>
    <x v="1"/>
    <s v="S002"/>
    <x v="30"/>
    <x v="30"/>
    <x v="0"/>
    <n v="221.25"/>
    <n v="4"/>
    <n v="885"/>
    <n v="471.94"/>
    <x v="128"/>
    <n v="0.46673446327683615"/>
    <s v="R20"/>
    <x v="13"/>
    <x v="30"/>
    <n v="160"/>
    <x v="0"/>
    <n v="1.2928176795580111"/>
    <n v="257.57692307692309"/>
    <n v="189.53205128205127"/>
    <x v="23"/>
  </r>
  <r>
    <x v="16"/>
    <x v="0"/>
    <x v="2"/>
    <x v="4"/>
    <s v="S010"/>
    <x v="53"/>
    <x v="53"/>
    <x v="0"/>
    <n v="150.08000000000001"/>
    <n v="40"/>
    <n v="6003.2"/>
    <n v="3729.76"/>
    <x v="129"/>
    <n v="0.3787046908315565"/>
    <s v="R16"/>
    <x v="1"/>
    <x v="53"/>
    <n v="154"/>
    <x v="0"/>
    <n v="2.0773480662983426"/>
    <n v="217.10372340425531"/>
    <n v="170.89151595744681"/>
    <x v="43"/>
  </r>
  <r>
    <x v="17"/>
    <x v="0"/>
    <x v="3"/>
    <x v="4"/>
    <s v="S014"/>
    <x v="67"/>
    <x v="67"/>
    <x v="0"/>
    <n v="427.53"/>
    <n v="36"/>
    <n v="15391.08"/>
    <n v="9211.69"/>
    <x v="130"/>
    <n v="0.40149164321152253"/>
    <s v="R01"/>
    <x v="14"/>
    <x v="24"/>
    <n v="173"/>
    <x v="0"/>
    <n v="2.1491712707182322"/>
    <n v="87.47557840616966"/>
    <n v="187.86791773778924"/>
    <x v="52"/>
  </r>
  <r>
    <x v="17"/>
    <x v="0"/>
    <x v="3"/>
    <x v="0"/>
    <s v="S004"/>
    <x v="71"/>
    <x v="71"/>
    <x v="4"/>
    <n v="38.54"/>
    <n v="35"/>
    <n v="1348.9"/>
    <n v="1032.45"/>
    <x v="131"/>
    <n v="0.23459856179108901"/>
    <s v="R10"/>
    <x v="8"/>
    <x v="70"/>
    <n v="57"/>
    <x v="0"/>
    <n v="1.5303867403314917"/>
    <n v="263.985559566787"/>
    <n v="112.46043321299639"/>
    <x v="55"/>
  </r>
  <r>
    <x v="17"/>
    <x v="0"/>
    <x v="3"/>
    <x v="2"/>
    <s v="S001"/>
    <x v="22"/>
    <x v="22"/>
    <x v="0"/>
    <n v="482.5"/>
    <n v="33"/>
    <n v="15922.5"/>
    <n v="8325.7999999999993"/>
    <x v="132"/>
    <n v="0.47710472601664311"/>
    <s v="R18"/>
    <x v="15"/>
    <x v="22"/>
    <n v="96"/>
    <x v="0"/>
    <n v="1.4364640883977902"/>
    <n v="189.35384615384615"/>
    <n v="192.4608076923077"/>
    <x v="17"/>
  </r>
  <r>
    <x v="17"/>
    <x v="0"/>
    <x v="3"/>
    <x v="4"/>
    <s v="S007"/>
    <x v="21"/>
    <x v="21"/>
    <x v="3"/>
    <n v="389.51"/>
    <n v="37"/>
    <n v="14411.87"/>
    <n v="10195.64"/>
    <x v="133"/>
    <n v="0.29255259726877908"/>
    <s v="R08"/>
    <x v="18"/>
    <x v="21"/>
    <n v="67"/>
    <x v="0"/>
    <n v="3.3093922651933703"/>
    <n v="125.40066777963271"/>
    <n v="142.83464106844738"/>
    <x v="16"/>
  </r>
  <r>
    <x v="17"/>
    <x v="0"/>
    <x v="3"/>
    <x v="0"/>
    <s v="S003"/>
    <x v="13"/>
    <x v="13"/>
    <x v="2"/>
    <n v="91.56"/>
    <n v="32"/>
    <n v="2929.92"/>
    <n v="2396.8200000000002"/>
    <x v="134"/>
    <n v="0.18195036041939713"/>
    <s v="R16"/>
    <x v="1"/>
    <x v="13"/>
    <n v="183"/>
    <x v="0"/>
    <n v="2.9447513812154695"/>
    <n v="134.81613508442777"/>
    <n v="151.03679174484051"/>
    <x v="11"/>
  </r>
  <r>
    <x v="17"/>
    <x v="0"/>
    <x v="3"/>
    <x v="2"/>
    <s v="S005"/>
    <x v="10"/>
    <x v="10"/>
    <x v="2"/>
    <n v="296.12"/>
    <n v="28"/>
    <n v="8291.36"/>
    <n v="5809.25"/>
    <x v="135"/>
    <n v="0.29936102159356243"/>
    <s v="R12"/>
    <x v="3"/>
    <x v="10"/>
    <n v="97"/>
    <x v="0"/>
    <n v="2.7127071823204418"/>
    <n v="158.88187372708759"/>
    <n v="146.11568228105907"/>
    <x v="9"/>
  </r>
  <r>
    <x v="17"/>
    <x v="0"/>
    <x v="3"/>
    <x v="2"/>
    <s v="S013"/>
    <x v="69"/>
    <x v="69"/>
    <x v="0"/>
    <n v="444.39"/>
    <n v="26"/>
    <n v="11554.14"/>
    <n v="7979.29"/>
    <x v="136"/>
    <n v="0.30939992072105754"/>
    <s v="R05"/>
    <x v="6"/>
    <x v="68"/>
    <n v="143"/>
    <x v="1"/>
    <n v="1.3314917127071824"/>
    <n v="33.796680497925308"/>
    <n v="160.20572614107883"/>
    <x v="5"/>
  </r>
  <r>
    <x v="18"/>
    <x v="0"/>
    <x v="4"/>
    <x v="2"/>
    <s v="S004"/>
    <x v="72"/>
    <x v="72"/>
    <x v="1"/>
    <n v="250.46"/>
    <n v="9"/>
    <n v="2254.14"/>
    <n v="1790.7"/>
    <x v="137"/>
    <n v="0.20559503846256222"/>
    <s v="R09"/>
    <x v="19"/>
    <x v="71"/>
    <n v="95"/>
    <x v="0"/>
    <n v="1.2209944751381216"/>
    <n v="269.45248868778276"/>
    <n v="155.78972850678733"/>
    <x v="56"/>
  </r>
  <r>
    <x v="18"/>
    <x v="0"/>
    <x v="4"/>
    <x v="2"/>
    <s v="S001"/>
    <x v="73"/>
    <x v="73"/>
    <x v="2"/>
    <n v="390.79"/>
    <n v="15"/>
    <n v="5861.85"/>
    <n v="4113.79"/>
    <x v="138"/>
    <n v="0.2982096095942407"/>
    <s v="R17"/>
    <x v="0"/>
    <x v="72"/>
    <n v="66"/>
    <x v="0"/>
    <n v="1.9060773480662982"/>
    <n v="238.71014492753625"/>
    <n v="187.19002898550721"/>
    <x v="57"/>
  </r>
  <r>
    <x v="18"/>
    <x v="0"/>
    <x v="4"/>
    <x v="1"/>
    <s v="S015"/>
    <x v="40"/>
    <x v="40"/>
    <x v="2"/>
    <n v="464.47"/>
    <n v="8"/>
    <n v="3715.76"/>
    <n v="2741.09"/>
    <x v="139"/>
    <n v="0.26230703812948086"/>
    <s v="R02"/>
    <x v="10"/>
    <x v="40"/>
    <n v="128"/>
    <x v="0"/>
    <n v="1.580110497237569"/>
    <n v="310.73776223776224"/>
    <n v="152.67353146853142"/>
    <x v="31"/>
  </r>
  <r>
    <x v="18"/>
    <x v="0"/>
    <x v="4"/>
    <x v="4"/>
    <s v="S001"/>
    <x v="74"/>
    <x v="74"/>
    <x v="1"/>
    <n v="112.32"/>
    <n v="15"/>
    <n v="1684.8"/>
    <n v="1110.43"/>
    <x v="140"/>
    <n v="0.34091286799620135"/>
    <s v="R03"/>
    <x v="2"/>
    <x v="73"/>
    <n v="143"/>
    <x v="0"/>
    <n v="1.7071823204419889"/>
    <n v="139.9967637540453"/>
    <n v="194.15064724919091"/>
    <x v="58"/>
  </r>
  <r>
    <x v="18"/>
    <x v="0"/>
    <x v="4"/>
    <x v="2"/>
    <s v="S009"/>
    <x v="19"/>
    <x v="19"/>
    <x v="4"/>
    <n v="489.49"/>
    <n v="48"/>
    <n v="23495.52"/>
    <n v="18313.8"/>
    <x v="141"/>
    <n v="0.22054076692067254"/>
    <s v="R11"/>
    <x v="7"/>
    <x v="19"/>
    <n v="71"/>
    <x v="1"/>
    <n v="2.6077348066298343"/>
    <n v="19.557203389830509"/>
    <n v="223.37980932203388"/>
    <x v="5"/>
  </r>
  <r>
    <x v="18"/>
    <x v="0"/>
    <x v="4"/>
    <x v="4"/>
    <s v="S015"/>
    <x v="71"/>
    <x v="71"/>
    <x v="4"/>
    <n v="36.81"/>
    <n v="13"/>
    <n v="478.53"/>
    <n v="331.23"/>
    <x v="142"/>
    <n v="0.30781769168077239"/>
    <s v="R13"/>
    <x v="12"/>
    <x v="70"/>
    <n v="57"/>
    <x v="0"/>
    <n v="1.5303867403314917"/>
    <n v="263.985559566787"/>
    <n v="112.46043321299639"/>
    <x v="55"/>
  </r>
  <r>
    <x v="19"/>
    <x v="0"/>
    <x v="5"/>
    <x v="1"/>
    <s v="S006"/>
    <x v="75"/>
    <x v="75"/>
    <x v="0"/>
    <n v="429.31"/>
    <n v="6"/>
    <n v="2575.86"/>
    <n v="1685.13"/>
    <x v="143"/>
    <n v="0.34579907293098228"/>
    <s v="R01"/>
    <x v="14"/>
    <x v="74"/>
    <n v="117"/>
    <x v="0"/>
    <n v="1.7403314917127073"/>
    <n v="246.50476190476189"/>
    <n v="227.47676190476187"/>
    <x v="59"/>
  </r>
  <r>
    <x v="19"/>
    <x v="0"/>
    <x v="5"/>
    <x v="0"/>
    <s v="S012"/>
    <x v="36"/>
    <x v="36"/>
    <x v="0"/>
    <n v="71.42"/>
    <n v="43"/>
    <n v="3071.06"/>
    <n v="1776.06"/>
    <x v="144"/>
    <n v="0.42167850839775195"/>
    <s v="R06"/>
    <x v="4"/>
    <x v="36"/>
    <n v="151"/>
    <x v="0"/>
    <n v="2.0718232044198897"/>
    <n v="208.99466666666666"/>
    <n v="166.13485333333333"/>
    <x v="28"/>
  </r>
  <r>
    <x v="19"/>
    <x v="0"/>
    <x v="5"/>
    <x v="4"/>
    <s v="S014"/>
    <x v="7"/>
    <x v="7"/>
    <x v="1"/>
    <n v="67.41"/>
    <n v="8"/>
    <n v="539.28"/>
    <n v="371.89"/>
    <x v="145"/>
    <n v="0.31039534193739798"/>
    <s v="R05"/>
    <x v="6"/>
    <x v="7"/>
    <n v="90"/>
    <x v="0"/>
    <n v="1.7348066298342542"/>
    <n v="160.82484076433121"/>
    <n v="213.5890445859873"/>
    <x v="7"/>
  </r>
  <r>
    <x v="19"/>
    <x v="0"/>
    <x v="5"/>
    <x v="2"/>
    <s v="S013"/>
    <x v="53"/>
    <x v="53"/>
    <x v="0"/>
    <n v="121.43"/>
    <n v="35"/>
    <n v="4250.05"/>
    <n v="2177.56"/>
    <x v="146"/>
    <n v="0.48763896895330638"/>
    <s v="R12"/>
    <x v="3"/>
    <x v="53"/>
    <n v="154"/>
    <x v="0"/>
    <n v="2.0773480662983426"/>
    <n v="217.10372340425531"/>
    <n v="170.89151595744681"/>
    <x v="43"/>
  </r>
  <r>
    <x v="19"/>
    <x v="0"/>
    <x v="5"/>
    <x v="1"/>
    <s v="S011"/>
    <x v="76"/>
    <x v="76"/>
    <x v="1"/>
    <n v="92.4"/>
    <n v="14"/>
    <n v="1293.5999999999999"/>
    <n v="859.65"/>
    <x v="147"/>
    <n v="0.33545918367346939"/>
    <s v="R02"/>
    <x v="10"/>
    <x v="28"/>
    <n v="61"/>
    <x v="0"/>
    <n v="1.8121546961325967"/>
    <n v="140.71646341463415"/>
    <n v="130.25945121951221"/>
    <x v="60"/>
  </r>
  <r>
    <x v="19"/>
    <x v="0"/>
    <x v="5"/>
    <x v="4"/>
    <s v="S001"/>
    <x v="24"/>
    <x v="24"/>
    <x v="2"/>
    <n v="453.6"/>
    <n v="10"/>
    <n v="4536"/>
    <n v="2699.75"/>
    <x v="148"/>
    <n v="0.40481701940035275"/>
    <s v="R10"/>
    <x v="8"/>
    <x v="24"/>
    <n v="140"/>
    <x v="0"/>
    <n v="1.7348066298342542"/>
    <n v="108.36942675159236"/>
    <n v="190.52901273885351"/>
    <x v="19"/>
  </r>
  <r>
    <x v="19"/>
    <x v="0"/>
    <x v="5"/>
    <x v="3"/>
    <s v="S003"/>
    <x v="8"/>
    <x v="8"/>
    <x v="4"/>
    <n v="75"/>
    <n v="22"/>
    <n v="1650"/>
    <n v="860.5"/>
    <x v="149"/>
    <n v="0.47848484848484846"/>
    <s v="R10"/>
    <x v="8"/>
    <x v="8"/>
    <n v="123"/>
    <x v="1"/>
    <n v="1.0994475138121547"/>
    <n v="18.190954773869347"/>
    <n v="163.90492462311559"/>
    <x v="5"/>
  </r>
  <r>
    <x v="19"/>
    <x v="0"/>
    <x v="5"/>
    <x v="4"/>
    <s v="S005"/>
    <x v="6"/>
    <x v="6"/>
    <x v="1"/>
    <n v="492.28"/>
    <n v="2"/>
    <n v="984.56"/>
    <n v="612.78"/>
    <x v="150"/>
    <n v="0.37761030307954824"/>
    <s v="R08"/>
    <x v="18"/>
    <x v="6"/>
    <n v="64"/>
    <x v="0"/>
    <n v="2.1381215469613259"/>
    <n v="220.75452196382429"/>
    <n v="200.95503875968993"/>
    <x v="6"/>
  </r>
  <r>
    <x v="19"/>
    <x v="0"/>
    <x v="5"/>
    <x v="4"/>
    <s v="S012"/>
    <x v="77"/>
    <x v="77"/>
    <x v="1"/>
    <n v="64.400000000000006"/>
    <n v="40"/>
    <n v="2576"/>
    <n v="1796.81"/>
    <x v="151"/>
    <n v="0.30248059006211181"/>
    <s v="R11"/>
    <x v="7"/>
    <x v="75"/>
    <n v="53"/>
    <x v="0"/>
    <n v="1.3922651933701657"/>
    <n v="262.16269841269843"/>
    <n v="124.21837301587303"/>
    <x v="61"/>
  </r>
  <r>
    <x v="19"/>
    <x v="0"/>
    <x v="5"/>
    <x v="4"/>
    <s v="S003"/>
    <x v="78"/>
    <x v="78"/>
    <x v="0"/>
    <n v="469.39"/>
    <n v="8"/>
    <n v="3755.12"/>
    <n v="2540.44"/>
    <x v="152"/>
    <n v="0.32347301817252183"/>
    <s v="R18"/>
    <x v="15"/>
    <x v="76"/>
    <n v="113"/>
    <x v="0"/>
    <n v="1.4861878453038675"/>
    <n v="329.02973977695166"/>
    <n v="191.13044609665431"/>
    <x v="62"/>
  </r>
  <r>
    <x v="19"/>
    <x v="0"/>
    <x v="5"/>
    <x v="4"/>
    <s v="S001"/>
    <x v="11"/>
    <x v="11"/>
    <x v="0"/>
    <n v="181.22"/>
    <n v="43"/>
    <n v="7792.46"/>
    <n v="4592.03"/>
    <x v="153"/>
    <n v="0.41070855673304707"/>
    <s v="R11"/>
    <x v="7"/>
    <x v="11"/>
    <n v="179"/>
    <x v="1"/>
    <n v="3.9834254143646408"/>
    <n v="25.35506241331484"/>
    <n v="171.84160887656034"/>
    <x v="5"/>
  </r>
  <r>
    <x v="20"/>
    <x v="0"/>
    <x v="6"/>
    <x v="4"/>
    <s v="S008"/>
    <x v="8"/>
    <x v="8"/>
    <x v="4"/>
    <n v="351.11"/>
    <n v="25"/>
    <n v="8777.75"/>
    <n v="5472.75"/>
    <x v="154"/>
    <n v="0.37652017886132549"/>
    <s v="R07"/>
    <x v="5"/>
    <x v="8"/>
    <n v="123"/>
    <x v="1"/>
    <n v="1.0994475138121547"/>
    <n v="18.190954773869347"/>
    <n v="163.90492462311559"/>
    <x v="5"/>
  </r>
  <r>
    <x v="20"/>
    <x v="0"/>
    <x v="6"/>
    <x v="4"/>
    <s v="S005"/>
    <x v="27"/>
    <x v="27"/>
    <x v="3"/>
    <n v="465.46"/>
    <n v="42"/>
    <n v="19549.32"/>
    <n v="15161.43"/>
    <x v="155"/>
    <n v="0.22445230831558338"/>
    <s v="R20"/>
    <x v="13"/>
    <x v="27"/>
    <n v="179"/>
    <x v="0"/>
    <n v="3.6353591160220993"/>
    <n v="62.717325227963528"/>
    <n v="194.48913373860182"/>
    <x v="21"/>
  </r>
  <r>
    <x v="20"/>
    <x v="0"/>
    <x v="6"/>
    <x v="0"/>
    <s v="S003"/>
    <x v="74"/>
    <x v="74"/>
    <x v="1"/>
    <n v="332"/>
    <n v="23"/>
    <n v="7636"/>
    <n v="4173.07"/>
    <x v="156"/>
    <n v="0.45350052383446826"/>
    <s v="R06"/>
    <x v="4"/>
    <x v="73"/>
    <n v="143"/>
    <x v="0"/>
    <n v="1.7071823204419889"/>
    <n v="139.9967637540453"/>
    <n v="194.15064724919091"/>
    <x v="58"/>
  </r>
  <r>
    <x v="20"/>
    <x v="0"/>
    <x v="6"/>
    <x v="4"/>
    <s v="S012"/>
    <x v="1"/>
    <x v="1"/>
    <x v="1"/>
    <n v="269.77999999999997"/>
    <n v="13"/>
    <n v="3507.14"/>
    <n v="2047.51"/>
    <x v="157"/>
    <n v="0.41618811909419073"/>
    <s v="R18"/>
    <x v="15"/>
    <x v="1"/>
    <n v="186"/>
    <x v="0"/>
    <n v="2.2541436464088398"/>
    <n v="142.40441176470588"/>
    <n v="218.83095588235298"/>
    <x v="1"/>
  </r>
  <r>
    <x v="20"/>
    <x v="0"/>
    <x v="6"/>
    <x v="4"/>
    <s v="S004"/>
    <x v="50"/>
    <x v="50"/>
    <x v="1"/>
    <n v="73.180000000000007"/>
    <n v="23"/>
    <n v="1683.14"/>
    <n v="1007.39"/>
    <x v="158"/>
    <n v="0.40148175434010241"/>
    <s v="R09"/>
    <x v="19"/>
    <x v="50"/>
    <n v="85"/>
    <x v="0"/>
    <n v="1.5966850828729282"/>
    <n v="106.47058823529412"/>
    <n v="206.92532871972318"/>
    <x v="41"/>
  </r>
  <r>
    <x v="20"/>
    <x v="0"/>
    <x v="6"/>
    <x v="1"/>
    <s v="S003"/>
    <x v="79"/>
    <x v="79"/>
    <x v="4"/>
    <n v="92.28"/>
    <n v="10"/>
    <n v="922.8"/>
    <n v="472.92"/>
    <x v="159"/>
    <n v="0.48751625487646294"/>
    <s v="R04"/>
    <x v="16"/>
    <x v="77"/>
    <n v="59"/>
    <x v="1"/>
    <n v="1.6906077348066297"/>
    <n v="24.843137254901961"/>
    <n v="182.07738562091507"/>
    <x v="5"/>
  </r>
  <r>
    <x v="20"/>
    <x v="0"/>
    <x v="6"/>
    <x v="0"/>
    <s v="S001"/>
    <x v="78"/>
    <x v="78"/>
    <x v="0"/>
    <n v="166.14"/>
    <n v="18"/>
    <n v="2990.52"/>
    <n v="2177.36"/>
    <x v="160"/>
    <n v="0.27191257707689631"/>
    <s v="R03"/>
    <x v="2"/>
    <x v="76"/>
    <n v="113"/>
    <x v="0"/>
    <n v="1.4861878453038675"/>
    <n v="329.02973977695166"/>
    <n v="191.13044609665431"/>
    <x v="62"/>
  </r>
  <r>
    <x v="20"/>
    <x v="0"/>
    <x v="6"/>
    <x v="0"/>
    <s v="S002"/>
    <x v="58"/>
    <x v="58"/>
    <x v="1"/>
    <n v="376.35"/>
    <n v="24"/>
    <n v="9032.4"/>
    <n v="6996.71"/>
    <x v="161"/>
    <n v="0.22537642265621541"/>
    <s v="R07"/>
    <x v="5"/>
    <x v="58"/>
    <n v="151"/>
    <x v="1"/>
    <n v="2.8508287292817678"/>
    <n v="1.4031007751937985"/>
    <n v="141.50271317829458"/>
    <x v="5"/>
  </r>
  <r>
    <x v="20"/>
    <x v="0"/>
    <x v="6"/>
    <x v="4"/>
    <s v="S001"/>
    <x v="26"/>
    <x v="26"/>
    <x v="0"/>
    <n v="58.29"/>
    <n v="38"/>
    <n v="2215.02"/>
    <n v="1235.3399999999999"/>
    <x v="162"/>
    <n v="0.44228946014031473"/>
    <s v="R04"/>
    <x v="16"/>
    <x v="26"/>
    <n v="136"/>
    <x v="1"/>
    <n v="2.3591160220994474"/>
    <n v="32.215456674473067"/>
    <n v="164.18552693208429"/>
    <x v="5"/>
  </r>
  <r>
    <x v="20"/>
    <x v="0"/>
    <x v="6"/>
    <x v="4"/>
    <s v="S007"/>
    <x v="16"/>
    <x v="16"/>
    <x v="0"/>
    <n v="442.97"/>
    <n v="12"/>
    <n v="5315.64"/>
    <n v="3658.61"/>
    <x v="163"/>
    <n v="0.31172728025223678"/>
    <s v="R14"/>
    <x v="11"/>
    <x v="16"/>
    <n v="195"/>
    <x v="0"/>
    <n v="2.0441988950276242"/>
    <n v="223.55945945945948"/>
    <n v="148.73581081081082"/>
    <x v="13"/>
  </r>
  <r>
    <x v="21"/>
    <x v="0"/>
    <x v="0"/>
    <x v="4"/>
    <s v="S010"/>
    <x v="70"/>
    <x v="70"/>
    <x v="1"/>
    <n v="20.98"/>
    <n v="41"/>
    <n v="860.18"/>
    <n v="546.47"/>
    <x v="164"/>
    <n v="0.36470273663651792"/>
    <s v="R01"/>
    <x v="14"/>
    <x v="69"/>
    <n v="87"/>
    <x v="0"/>
    <n v="3.3204419889502761"/>
    <n v="47.885191347753747"/>
    <n v="126.12717138103163"/>
    <x v="54"/>
  </r>
  <r>
    <x v="21"/>
    <x v="0"/>
    <x v="0"/>
    <x v="2"/>
    <s v="S002"/>
    <x v="18"/>
    <x v="18"/>
    <x v="2"/>
    <n v="39.96"/>
    <n v="48"/>
    <n v="1918.08"/>
    <n v="1137.99"/>
    <x v="165"/>
    <n v="0.40670357857857858"/>
    <s v="R13"/>
    <x v="12"/>
    <x v="18"/>
    <n v="197"/>
    <x v="0"/>
    <n v="2.298342541436464"/>
    <n v="133.13942307692309"/>
    <n v="144.58235576923079"/>
    <x v="14"/>
  </r>
  <r>
    <x v="21"/>
    <x v="0"/>
    <x v="0"/>
    <x v="2"/>
    <s v="S005"/>
    <x v="73"/>
    <x v="73"/>
    <x v="2"/>
    <n v="33.82"/>
    <n v="36"/>
    <n v="1217.52"/>
    <n v="652.77"/>
    <x v="166"/>
    <n v="0.46385274985215852"/>
    <s v="R02"/>
    <x v="10"/>
    <x v="72"/>
    <n v="66"/>
    <x v="0"/>
    <n v="1.9060773480662982"/>
    <n v="238.71014492753625"/>
    <n v="187.19002898550721"/>
    <x v="57"/>
  </r>
  <r>
    <x v="21"/>
    <x v="0"/>
    <x v="0"/>
    <x v="2"/>
    <s v="S011"/>
    <x v="58"/>
    <x v="58"/>
    <x v="1"/>
    <n v="410.18"/>
    <n v="27"/>
    <n v="11074.86"/>
    <n v="7208.77"/>
    <x v="167"/>
    <n v="0.34908703134847752"/>
    <s v="R12"/>
    <x v="3"/>
    <x v="58"/>
    <n v="151"/>
    <x v="1"/>
    <n v="2.8508287292817678"/>
    <n v="1.4031007751937985"/>
    <n v="141.50271317829458"/>
    <x v="5"/>
  </r>
  <r>
    <x v="21"/>
    <x v="0"/>
    <x v="0"/>
    <x v="4"/>
    <s v="S012"/>
    <x v="25"/>
    <x v="25"/>
    <x v="4"/>
    <n v="378.79"/>
    <n v="34"/>
    <n v="12878.86"/>
    <n v="9924.9500000000007"/>
    <x v="168"/>
    <n v="0.22936113910703274"/>
    <s v="R01"/>
    <x v="14"/>
    <x v="25"/>
    <n v="67"/>
    <x v="0"/>
    <n v="1.7790055248618784"/>
    <n v="224.84472049689441"/>
    <n v="145.31583850931676"/>
    <x v="20"/>
  </r>
  <r>
    <x v="21"/>
    <x v="0"/>
    <x v="0"/>
    <x v="1"/>
    <s v="S013"/>
    <x v="77"/>
    <x v="77"/>
    <x v="1"/>
    <n v="451.76"/>
    <n v="20"/>
    <n v="9035.2000000000007"/>
    <n v="7131.12"/>
    <x v="169"/>
    <n v="0.2107402160439171"/>
    <s v="R13"/>
    <x v="12"/>
    <x v="75"/>
    <n v="53"/>
    <x v="0"/>
    <n v="1.3922651933701657"/>
    <n v="262.16269841269843"/>
    <n v="124.21837301587303"/>
    <x v="61"/>
  </r>
  <r>
    <x v="21"/>
    <x v="0"/>
    <x v="0"/>
    <x v="4"/>
    <s v="S014"/>
    <x v="80"/>
    <x v="80"/>
    <x v="3"/>
    <n v="438.62"/>
    <n v="8"/>
    <n v="3508.96"/>
    <n v="2283.12"/>
    <x v="170"/>
    <n v="0.34934567507181613"/>
    <s v="R19"/>
    <x v="9"/>
    <x v="78"/>
    <n v="174"/>
    <x v="0"/>
    <n v="2.8232044198895028"/>
    <n v="123.97260273972603"/>
    <n v="176.50516634050879"/>
    <x v="63"/>
  </r>
  <r>
    <x v="21"/>
    <x v="0"/>
    <x v="0"/>
    <x v="1"/>
    <s v="S011"/>
    <x v="53"/>
    <x v="53"/>
    <x v="0"/>
    <n v="335.34"/>
    <n v="34"/>
    <n v="11401.56"/>
    <n v="6999.27"/>
    <x v="171"/>
    <n v="0.38611295296433124"/>
    <s v="R04"/>
    <x v="16"/>
    <x v="53"/>
    <n v="154"/>
    <x v="0"/>
    <n v="2.0773480662983426"/>
    <n v="217.10372340425531"/>
    <n v="170.89151595744681"/>
    <x v="43"/>
  </r>
  <r>
    <x v="21"/>
    <x v="0"/>
    <x v="0"/>
    <x v="0"/>
    <s v="S005"/>
    <x v="51"/>
    <x v="51"/>
    <x v="3"/>
    <n v="324.63"/>
    <n v="37"/>
    <n v="12011.31"/>
    <n v="6593.15"/>
    <x v="172"/>
    <n v="0.45108818272111867"/>
    <s v="R07"/>
    <x v="5"/>
    <x v="51"/>
    <n v="188"/>
    <x v="1"/>
    <n v="2.6077348066298343"/>
    <n v="32.595338983050844"/>
    <n v="158.14478813559322"/>
    <x v="5"/>
  </r>
  <r>
    <x v="21"/>
    <x v="0"/>
    <x v="0"/>
    <x v="3"/>
    <s v="S008"/>
    <x v="38"/>
    <x v="38"/>
    <x v="4"/>
    <n v="169.47"/>
    <n v="15"/>
    <n v="2542.0500000000002"/>
    <n v="1920.25"/>
    <x v="173"/>
    <n v="0.24460573159457916"/>
    <s v="R04"/>
    <x v="16"/>
    <x v="38"/>
    <n v="168"/>
    <x v="0"/>
    <n v="1.9834254143646408"/>
    <n v="206.71309192200559"/>
    <n v="222.89055710306405"/>
    <x v="30"/>
  </r>
  <r>
    <x v="21"/>
    <x v="0"/>
    <x v="0"/>
    <x v="4"/>
    <s v="S010"/>
    <x v="35"/>
    <x v="35"/>
    <x v="2"/>
    <n v="370.1"/>
    <n v="47"/>
    <n v="17394.7"/>
    <n v="14118.31"/>
    <x v="174"/>
    <n v="0.18835564855961873"/>
    <s v="R12"/>
    <x v="3"/>
    <x v="35"/>
    <n v="144"/>
    <x v="0"/>
    <n v="1.4751381215469612"/>
    <n v="196.59176029962549"/>
    <n v="187.97531835205993"/>
    <x v="27"/>
  </r>
  <r>
    <x v="21"/>
    <x v="0"/>
    <x v="0"/>
    <x v="4"/>
    <s v="S011"/>
    <x v="76"/>
    <x v="76"/>
    <x v="1"/>
    <n v="81.900000000000006"/>
    <n v="43"/>
    <n v="3521.7"/>
    <n v="2646.96"/>
    <x v="175"/>
    <n v="0.24838572280432747"/>
    <s v="R11"/>
    <x v="7"/>
    <x v="28"/>
    <n v="61"/>
    <x v="0"/>
    <n v="1.8121546961325967"/>
    <n v="140.71646341463415"/>
    <n v="130.25945121951221"/>
    <x v="60"/>
  </r>
  <r>
    <x v="22"/>
    <x v="0"/>
    <x v="1"/>
    <x v="1"/>
    <s v="S011"/>
    <x v="81"/>
    <x v="81"/>
    <x v="1"/>
    <n v="80.930000000000007"/>
    <n v="32"/>
    <n v="2589.7600000000002"/>
    <n v="1567.01"/>
    <x v="176"/>
    <n v="0.39492076485851968"/>
    <s v="R05"/>
    <x v="6"/>
    <x v="79"/>
    <n v="131"/>
    <x v="0"/>
    <n v="1.701657458563536"/>
    <n v="157.49350649350649"/>
    <n v="155.16857142857143"/>
    <x v="64"/>
  </r>
  <r>
    <x v="22"/>
    <x v="0"/>
    <x v="1"/>
    <x v="4"/>
    <s v="S007"/>
    <x v="82"/>
    <x v="82"/>
    <x v="0"/>
    <n v="178.17"/>
    <n v="38"/>
    <n v="6770.46"/>
    <n v="3597.09"/>
    <x v="177"/>
    <n v="0.46870818230962147"/>
    <s v="R13"/>
    <x v="12"/>
    <x v="80"/>
    <n v="137"/>
    <x v="0"/>
    <n v="3.3149171270718232"/>
    <n v="81.148333333333341"/>
    <n v="202.9247"/>
    <x v="65"/>
  </r>
  <r>
    <x v="22"/>
    <x v="0"/>
    <x v="1"/>
    <x v="2"/>
    <s v="S001"/>
    <x v="2"/>
    <x v="2"/>
    <x v="2"/>
    <n v="27.42"/>
    <n v="5"/>
    <n v="137.1"/>
    <n v="82.33"/>
    <x v="178"/>
    <n v="0.39948942377826407"/>
    <s v="R08"/>
    <x v="18"/>
    <x v="2"/>
    <n v="53"/>
    <x v="0"/>
    <n v="2.0552486187845305"/>
    <n v="216.03225806451613"/>
    <n v="142.85685483870967"/>
    <x v="2"/>
  </r>
  <r>
    <x v="22"/>
    <x v="0"/>
    <x v="1"/>
    <x v="3"/>
    <s v="S005"/>
    <x v="81"/>
    <x v="81"/>
    <x v="1"/>
    <n v="143.61000000000001"/>
    <n v="14"/>
    <n v="2010.54"/>
    <n v="1267.56"/>
    <x v="179"/>
    <n v="0.36954251096720286"/>
    <s v="R07"/>
    <x v="5"/>
    <x v="79"/>
    <n v="131"/>
    <x v="0"/>
    <n v="1.701657458563536"/>
    <n v="157.49350649350649"/>
    <n v="155.16857142857143"/>
    <x v="64"/>
  </r>
  <r>
    <x v="22"/>
    <x v="0"/>
    <x v="1"/>
    <x v="2"/>
    <s v="S010"/>
    <x v="27"/>
    <x v="27"/>
    <x v="3"/>
    <n v="390.13"/>
    <n v="33"/>
    <n v="12874.29"/>
    <n v="7172.37"/>
    <x v="180"/>
    <n v="0.44289199637416898"/>
    <s v="R04"/>
    <x v="16"/>
    <x v="27"/>
    <n v="179"/>
    <x v="0"/>
    <n v="3.6353591160220993"/>
    <n v="62.717325227963528"/>
    <n v="194.48913373860182"/>
    <x v="21"/>
  </r>
  <r>
    <x v="22"/>
    <x v="0"/>
    <x v="1"/>
    <x v="1"/>
    <s v="S011"/>
    <x v="83"/>
    <x v="83"/>
    <x v="1"/>
    <n v="281.44"/>
    <n v="35"/>
    <n v="9850.4"/>
    <n v="5636.42"/>
    <x v="181"/>
    <n v="0.42779785592463249"/>
    <s v="R10"/>
    <x v="8"/>
    <x v="81"/>
    <n v="97"/>
    <x v="0"/>
    <n v="1.1381215469613259"/>
    <n v="246.01941747572815"/>
    <n v="123.11640776699031"/>
    <x v="66"/>
  </r>
  <r>
    <x v="22"/>
    <x v="0"/>
    <x v="1"/>
    <x v="4"/>
    <s v="S002"/>
    <x v="66"/>
    <x v="66"/>
    <x v="2"/>
    <n v="223.38"/>
    <n v="47"/>
    <n v="10498.86"/>
    <n v="6801.28"/>
    <x v="182"/>
    <n v="0.35218871382226258"/>
    <s v="R18"/>
    <x v="15"/>
    <x v="66"/>
    <n v="189"/>
    <x v="1"/>
    <n v="1.9337016574585635"/>
    <n v="35.682857142857145"/>
    <n v="151.44962857142858"/>
    <x v="5"/>
  </r>
  <r>
    <x v="22"/>
    <x v="0"/>
    <x v="1"/>
    <x v="0"/>
    <s v="S010"/>
    <x v="67"/>
    <x v="67"/>
    <x v="0"/>
    <n v="340.28"/>
    <n v="48"/>
    <n v="16333.44"/>
    <n v="12331.36"/>
    <x v="183"/>
    <n v="0.24502370596763448"/>
    <s v="R12"/>
    <x v="3"/>
    <x v="24"/>
    <n v="173"/>
    <x v="0"/>
    <n v="2.1491712707182322"/>
    <n v="87.47557840616966"/>
    <n v="187.86791773778924"/>
    <x v="52"/>
  </r>
  <r>
    <x v="22"/>
    <x v="0"/>
    <x v="1"/>
    <x v="4"/>
    <s v="S008"/>
    <x v="38"/>
    <x v="38"/>
    <x v="4"/>
    <n v="127.22"/>
    <n v="30"/>
    <n v="3816.6"/>
    <n v="2440.9299999999998"/>
    <x v="184"/>
    <n v="0.36044385054760786"/>
    <s v="R16"/>
    <x v="1"/>
    <x v="38"/>
    <n v="168"/>
    <x v="0"/>
    <n v="1.9834254143646408"/>
    <n v="206.71309192200559"/>
    <n v="222.89055710306405"/>
    <x v="30"/>
  </r>
  <r>
    <x v="22"/>
    <x v="0"/>
    <x v="1"/>
    <x v="0"/>
    <s v="S001"/>
    <x v="28"/>
    <x v="28"/>
    <x v="2"/>
    <n v="278.62"/>
    <n v="34"/>
    <n v="9473.08"/>
    <n v="6772.87"/>
    <x v="185"/>
    <n v="0.28504034590650562"/>
    <s v="R16"/>
    <x v="1"/>
    <x v="28"/>
    <n v="78"/>
    <x v="0"/>
    <n v="2.6353591160220993"/>
    <n v="96.761006289308185"/>
    <n v="146.7044025157233"/>
    <x v="22"/>
  </r>
  <r>
    <x v="23"/>
    <x v="0"/>
    <x v="2"/>
    <x v="0"/>
    <s v="S014"/>
    <x v="59"/>
    <x v="59"/>
    <x v="2"/>
    <n v="293.31"/>
    <n v="10"/>
    <n v="2933.1"/>
    <n v="2194.86"/>
    <x v="186"/>
    <n v="0.25169274828679555"/>
    <s v="R08"/>
    <x v="18"/>
    <x v="59"/>
    <n v="194"/>
    <x v="1"/>
    <n v="2.0220994475138121"/>
    <n v="15.825136612021858"/>
    <n v="188.49956284153004"/>
    <x v="5"/>
  </r>
  <r>
    <x v="23"/>
    <x v="0"/>
    <x v="2"/>
    <x v="1"/>
    <s v="S013"/>
    <x v="21"/>
    <x v="21"/>
    <x v="3"/>
    <n v="109.01"/>
    <n v="7"/>
    <n v="763.07"/>
    <n v="410.95"/>
    <x v="187"/>
    <n v="0.46145176720353309"/>
    <s v="R14"/>
    <x v="11"/>
    <x v="21"/>
    <n v="67"/>
    <x v="0"/>
    <n v="3.3093922651933703"/>
    <n v="125.40066777963271"/>
    <n v="142.83464106844738"/>
    <x v="16"/>
  </r>
  <r>
    <x v="23"/>
    <x v="0"/>
    <x v="2"/>
    <x v="1"/>
    <s v="S010"/>
    <x v="25"/>
    <x v="25"/>
    <x v="4"/>
    <n v="346.44"/>
    <n v="36"/>
    <n v="12471.84"/>
    <n v="7602.16"/>
    <x v="188"/>
    <n v="0.39045401480455172"/>
    <s v="R20"/>
    <x v="13"/>
    <x v="25"/>
    <n v="67"/>
    <x v="0"/>
    <n v="1.7790055248618784"/>
    <n v="224.84472049689441"/>
    <n v="145.31583850931676"/>
    <x v="20"/>
  </r>
  <r>
    <x v="23"/>
    <x v="0"/>
    <x v="2"/>
    <x v="2"/>
    <s v="S008"/>
    <x v="5"/>
    <x v="5"/>
    <x v="3"/>
    <n v="43.45"/>
    <n v="35"/>
    <n v="1520.75"/>
    <n v="761.35"/>
    <x v="189"/>
    <n v="0.49935886897912213"/>
    <s v="R02"/>
    <x v="10"/>
    <x v="5"/>
    <n v="194"/>
    <x v="1"/>
    <n v="3.5635359116022101"/>
    <n v="31.148837209302325"/>
    <n v="147.48975193798449"/>
    <x v="5"/>
  </r>
  <r>
    <x v="23"/>
    <x v="0"/>
    <x v="2"/>
    <x v="2"/>
    <s v="S006"/>
    <x v="62"/>
    <x v="62"/>
    <x v="3"/>
    <n v="319.06"/>
    <n v="9"/>
    <n v="2871.54"/>
    <n v="1711.05"/>
    <x v="190"/>
    <n v="0.40413506341544958"/>
    <s v="R15"/>
    <x v="17"/>
    <x v="62"/>
    <n v="58"/>
    <x v="0"/>
    <n v="1.6906077348066297"/>
    <n v="212.94117647058826"/>
    <n v="165.00016339869282"/>
    <x v="48"/>
  </r>
  <r>
    <x v="23"/>
    <x v="0"/>
    <x v="2"/>
    <x v="0"/>
    <s v="S003"/>
    <x v="68"/>
    <x v="68"/>
    <x v="2"/>
    <n v="348.11"/>
    <n v="34"/>
    <n v="11835.74"/>
    <n v="7374.42"/>
    <x v="191"/>
    <n v="0.37693629633635073"/>
    <s v="R11"/>
    <x v="7"/>
    <x v="67"/>
    <n v="119"/>
    <x v="0"/>
    <n v="2.3370165745856353"/>
    <n v="187.41843971631207"/>
    <n v="151.53120567375885"/>
    <x v="53"/>
  </r>
  <r>
    <x v="23"/>
    <x v="0"/>
    <x v="2"/>
    <x v="0"/>
    <s v="S006"/>
    <x v="56"/>
    <x v="56"/>
    <x v="1"/>
    <n v="85.36"/>
    <n v="31"/>
    <n v="2646.16"/>
    <n v="1378.58"/>
    <x v="192"/>
    <n v="0.47902621156694986"/>
    <s v="R02"/>
    <x v="10"/>
    <x v="56"/>
    <n v="183"/>
    <x v="0"/>
    <n v="2.7237569060773481"/>
    <n v="181.7342799188641"/>
    <n v="142.07393509127789"/>
    <x v="45"/>
  </r>
  <r>
    <x v="23"/>
    <x v="0"/>
    <x v="2"/>
    <x v="4"/>
    <s v="S001"/>
    <x v="64"/>
    <x v="64"/>
    <x v="3"/>
    <n v="329.92"/>
    <n v="47"/>
    <n v="15506.24"/>
    <n v="12718.9"/>
    <x v="193"/>
    <n v="0.17975602080194814"/>
    <s v="R05"/>
    <x v="6"/>
    <x v="64"/>
    <n v="70"/>
    <x v="0"/>
    <n v="1.4419889502762431"/>
    <n v="159.50191570881228"/>
    <n v="196.03318007662833"/>
    <x v="50"/>
  </r>
  <r>
    <x v="23"/>
    <x v="0"/>
    <x v="2"/>
    <x v="4"/>
    <s v="S005"/>
    <x v="63"/>
    <x v="63"/>
    <x v="2"/>
    <n v="153.84"/>
    <n v="21"/>
    <n v="3230.64"/>
    <n v="1943.33"/>
    <x v="194"/>
    <n v="0.39846903399945521"/>
    <s v="R13"/>
    <x v="12"/>
    <x v="63"/>
    <n v="119"/>
    <x v="0"/>
    <n v="1.7237569060773481"/>
    <n v="96.881410256410248"/>
    <n v="164.31121794871791"/>
    <x v="49"/>
  </r>
  <r>
    <x v="23"/>
    <x v="0"/>
    <x v="2"/>
    <x v="2"/>
    <s v="S011"/>
    <x v="6"/>
    <x v="6"/>
    <x v="1"/>
    <n v="135.69"/>
    <n v="20"/>
    <n v="2713.8"/>
    <n v="1419.97"/>
    <x v="195"/>
    <n v="0.47675952538875371"/>
    <s v="R16"/>
    <x v="1"/>
    <x v="6"/>
    <n v="64"/>
    <x v="0"/>
    <n v="2.1381215469613259"/>
    <n v="220.75452196382429"/>
    <n v="200.95503875968993"/>
    <x v="6"/>
  </r>
  <r>
    <x v="24"/>
    <x v="0"/>
    <x v="3"/>
    <x v="2"/>
    <s v="S001"/>
    <x v="35"/>
    <x v="35"/>
    <x v="2"/>
    <n v="343.38"/>
    <n v="4"/>
    <n v="1373.52"/>
    <n v="794.06"/>
    <x v="196"/>
    <n v="0.42187955035237934"/>
    <s v="R07"/>
    <x v="5"/>
    <x v="35"/>
    <n v="144"/>
    <x v="0"/>
    <n v="1.4751381215469612"/>
    <n v="196.59176029962549"/>
    <n v="187.97531835205993"/>
    <x v="27"/>
  </r>
  <r>
    <x v="24"/>
    <x v="0"/>
    <x v="3"/>
    <x v="0"/>
    <s v="S010"/>
    <x v="73"/>
    <x v="73"/>
    <x v="2"/>
    <n v="178.86"/>
    <n v="38"/>
    <n v="6796.68"/>
    <n v="4379.67"/>
    <x v="197"/>
    <n v="0.35561627147371955"/>
    <s v="R09"/>
    <x v="19"/>
    <x v="72"/>
    <n v="66"/>
    <x v="0"/>
    <n v="1.9060773480662982"/>
    <n v="238.71014492753625"/>
    <n v="187.19002898550721"/>
    <x v="57"/>
  </r>
  <r>
    <x v="24"/>
    <x v="0"/>
    <x v="3"/>
    <x v="1"/>
    <s v="S002"/>
    <x v="13"/>
    <x v="13"/>
    <x v="2"/>
    <n v="498.45"/>
    <n v="40"/>
    <n v="19938"/>
    <n v="12945.96"/>
    <x v="198"/>
    <n v="0.35068913632260007"/>
    <s v="R18"/>
    <x v="15"/>
    <x v="13"/>
    <n v="183"/>
    <x v="0"/>
    <n v="2.9447513812154695"/>
    <n v="134.81613508442777"/>
    <n v="151.03679174484051"/>
    <x v="11"/>
  </r>
  <r>
    <x v="24"/>
    <x v="0"/>
    <x v="3"/>
    <x v="4"/>
    <s v="S010"/>
    <x v="84"/>
    <x v="84"/>
    <x v="4"/>
    <n v="309.74"/>
    <n v="45"/>
    <n v="13938.3"/>
    <n v="7561.53"/>
    <x v="199"/>
    <n v="0.45749983857428816"/>
    <s v="R06"/>
    <x v="4"/>
    <x v="82"/>
    <n v="142"/>
    <x v="0"/>
    <n v="3.5745856353591159"/>
    <n v="92.59814528593509"/>
    <n v="209.60302936630598"/>
    <x v="67"/>
  </r>
  <r>
    <x v="24"/>
    <x v="0"/>
    <x v="3"/>
    <x v="2"/>
    <s v="S015"/>
    <x v="40"/>
    <x v="40"/>
    <x v="2"/>
    <n v="318.70999999999998"/>
    <n v="39"/>
    <n v="12429.69"/>
    <n v="9410.7199999999993"/>
    <x v="200"/>
    <n v="0.24288377264437003"/>
    <s v="R08"/>
    <x v="18"/>
    <x v="40"/>
    <n v="128"/>
    <x v="0"/>
    <n v="1.580110497237569"/>
    <n v="310.73776223776224"/>
    <n v="152.67353146853142"/>
    <x v="31"/>
  </r>
  <r>
    <x v="24"/>
    <x v="0"/>
    <x v="3"/>
    <x v="0"/>
    <s v="S007"/>
    <x v="26"/>
    <x v="26"/>
    <x v="0"/>
    <n v="357.43"/>
    <n v="8"/>
    <n v="2859.44"/>
    <n v="1977.62"/>
    <x v="201"/>
    <n v="0.30838905519961951"/>
    <s v="R18"/>
    <x v="15"/>
    <x v="26"/>
    <n v="136"/>
    <x v="1"/>
    <n v="2.3591160220994474"/>
    <n v="32.215456674473067"/>
    <n v="164.18552693208429"/>
    <x v="5"/>
  </r>
  <r>
    <x v="24"/>
    <x v="0"/>
    <x v="3"/>
    <x v="4"/>
    <s v="S005"/>
    <x v="82"/>
    <x v="82"/>
    <x v="0"/>
    <n v="248.55"/>
    <n v="47"/>
    <n v="11681.85"/>
    <n v="6162.95"/>
    <x v="202"/>
    <n v="0.47243373267076699"/>
    <s v="R09"/>
    <x v="19"/>
    <x v="80"/>
    <n v="137"/>
    <x v="0"/>
    <n v="3.3149171270718232"/>
    <n v="81.148333333333341"/>
    <n v="202.9247"/>
    <x v="65"/>
  </r>
  <r>
    <x v="24"/>
    <x v="0"/>
    <x v="3"/>
    <x v="1"/>
    <s v="S012"/>
    <x v="59"/>
    <x v="59"/>
    <x v="2"/>
    <n v="143.11000000000001"/>
    <n v="21"/>
    <n v="3005.31"/>
    <n v="1851.13"/>
    <x v="203"/>
    <n v="0.38404690364721111"/>
    <s v="R02"/>
    <x v="10"/>
    <x v="59"/>
    <n v="194"/>
    <x v="1"/>
    <n v="2.0220994475138121"/>
    <n v="15.825136612021858"/>
    <n v="188.49956284153004"/>
    <x v="5"/>
  </r>
  <r>
    <x v="24"/>
    <x v="0"/>
    <x v="3"/>
    <x v="2"/>
    <s v="S014"/>
    <x v="20"/>
    <x v="20"/>
    <x v="0"/>
    <n v="141.57"/>
    <n v="11"/>
    <n v="1557.27"/>
    <n v="1215.05"/>
    <x v="204"/>
    <n v="0.21975636851669911"/>
    <s v="R18"/>
    <x v="15"/>
    <x v="20"/>
    <n v="60"/>
    <x v="0"/>
    <n v="2.0883977900552488"/>
    <n v="53.629629629629626"/>
    <n v="99.967328042328063"/>
    <x v="15"/>
  </r>
  <r>
    <x v="25"/>
    <x v="0"/>
    <x v="4"/>
    <x v="4"/>
    <s v="S009"/>
    <x v="55"/>
    <x v="55"/>
    <x v="0"/>
    <n v="33.33"/>
    <n v="11"/>
    <n v="366.63"/>
    <n v="200.13"/>
    <x v="205"/>
    <n v="0.45413632272318144"/>
    <s v="R03"/>
    <x v="2"/>
    <x v="55"/>
    <n v="59"/>
    <x v="0"/>
    <n v="1.6519337016574585"/>
    <n v="101.6989966555184"/>
    <n v="99.711739130434793"/>
    <x v="44"/>
  </r>
  <r>
    <x v="25"/>
    <x v="0"/>
    <x v="4"/>
    <x v="1"/>
    <s v="S015"/>
    <x v="62"/>
    <x v="62"/>
    <x v="3"/>
    <n v="442.92"/>
    <n v="13"/>
    <n v="5757.96"/>
    <n v="3493.11"/>
    <x v="206"/>
    <n v="0.39334243377862993"/>
    <s v="R19"/>
    <x v="9"/>
    <x v="62"/>
    <n v="58"/>
    <x v="0"/>
    <n v="1.6906077348066297"/>
    <n v="212.94117647058826"/>
    <n v="165.00016339869282"/>
    <x v="48"/>
  </r>
  <r>
    <x v="25"/>
    <x v="0"/>
    <x v="4"/>
    <x v="0"/>
    <s v="S009"/>
    <x v="37"/>
    <x v="37"/>
    <x v="2"/>
    <n v="308.91000000000003"/>
    <n v="37"/>
    <n v="11429.67"/>
    <n v="9304.91"/>
    <x v="207"/>
    <n v="0.18589863049414376"/>
    <s v="R07"/>
    <x v="5"/>
    <x v="37"/>
    <n v="118"/>
    <x v="0"/>
    <n v="1.9447513812154695"/>
    <n v="81.244318181818187"/>
    <n v="164.3787784090909"/>
    <x v="29"/>
  </r>
  <r>
    <x v="25"/>
    <x v="0"/>
    <x v="4"/>
    <x v="0"/>
    <s v="S006"/>
    <x v="31"/>
    <x v="31"/>
    <x v="0"/>
    <n v="11.32"/>
    <n v="48"/>
    <n v="543.36"/>
    <n v="373.18"/>
    <x v="208"/>
    <n v="0.31319935217903416"/>
    <s v="R09"/>
    <x v="19"/>
    <x v="31"/>
    <n v="181"/>
    <x v="1"/>
    <n v="1.8729281767955801"/>
    <n v="66.740412979351035"/>
    <n v="142.94654867256637"/>
    <x v="5"/>
  </r>
  <r>
    <x v="25"/>
    <x v="0"/>
    <x v="4"/>
    <x v="0"/>
    <s v="S004"/>
    <x v="70"/>
    <x v="70"/>
    <x v="1"/>
    <n v="306.25"/>
    <n v="45"/>
    <n v="13781.25"/>
    <n v="8932.09"/>
    <x v="209"/>
    <n v="0.35186648526077097"/>
    <s v="R14"/>
    <x v="11"/>
    <x v="69"/>
    <n v="87"/>
    <x v="0"/>
    <n v="3.3204419889502761"/>
    <n v="47.885191347753747"/>
    <n v="126.12717138103163"/>
    <x v="54"/>
  </r>
  <r>
    <x v="25"/>
    <x v="0"/>
    <x v="4"/>
    <x v="1"/>
    <s v="S014"/>
    <x v="85"/>
    <x v="85"/>
    <x v="0"/>
    <n v="453.72"/>
    <n v="2"/>
    <n v="907.44"/>
    <n v="765.05"/>
    <x v="210"/>
    <n v="0.1569139557436304"/>
    <s v="R10"/>
    <x v="8"/>
    <x v="83"/>
    <n v="193"/>
    <x v="1"/>
    <n v="1.7127071823204421"/>
    <n v="10.509677419354839"/>
    <n v="171.93148387096775"/>
    <x v="5"/>
  </r>
  <r>
    <x v="25"/>
    <x v="0"/>
    <x v="4"/>
    <x v="4"/>
    <s v="S009"/>
    <x v="86"/>
    <x v="86"/>
    <x v="0"/>
    <n v="189.8"/>
    <n v="41"/>
    <n v="7781.8"/>
    <n v="4778.6099999999997"/>
    <x v="211"/>
    <n v="0.38592485029170631"/>
    <s v="R08"/>
    <x v="18"/>
    <x v="84"/>
    <n v="126"/>
    <x v="1"/>
    <n v="2.6187845303867405"/>
    <n v="33.985232067510545"/>
    <n v="184.72071729957807"/>
    <x v="5"/>
  </r>
  <r>
    <x v="25"/>
    <x v="0"/>
    <x v="4"/>
    <x v="4"/>
    <s v="S004"/>
    <x v="78"/>
    <x v="78"/>
    <x v="0"/>
    <n v="339.31"/>
    <n v="42"/>
    <n v="14251.02"/>
    <n v="10587.58"/>
    <x v="212"/>
    <n v="0.25706510832207097"/>
    <s v="R19"/>
    <x v="9"/>
    <x v="76"/>
    <n v="113"/>
    <x v="0"/>
    <n v="1.4861878453038675"/>
    <n v="329.02973977695166"/>
    <n v="191.13044609665431"/>
    <x v="62"/>
  </r>
  <r>
    <x v="25"/>
    <x v="0"/>
    <x v="4"/>
    <x v="0"/>
    <s v="S013"/>
    <x v="57"/>
    <x v="57"/>
    <x v="4"/>
    <n v="181.27"/>
    <n v="32"/>
    <n v="5800.64"/>
    <n v="3761.37"/>
    <x v="213"/>
    <n v="0.35155948309152091"/>
    <s v="R08"/>
    <x v="18"/>
    <x v="57"/>
    <n v="148"/>
    <x v="0"/>
    <n v="2.4198895027624308"/>
    <n v="150.42009132420091"/>
    <n v="198.74710045662104"/>
    <x v="46"/>
  </r>
  <r>
    <x v="26"/>
    <x v="0"/>
    <x v="5"/>
    <x v="0"/>
    <s v="S006"/>
    <x v="62"/>
    <x v="62"/>
    <x v="3"/>
    <n v="308.66000000000003"/>
    <n v="31"/>
    <n v="9568.4599999999991"/>
    <n v="7290.91"/>
    <x v="214"/>
    <n v="0.23802680891177894"/>
    <s v="R03"/>
    <x v="2"/>
    <x v="62"/>
    <n v="58"/>
    <x v="0"/>
    <n v="1.6906077348066297"/>
    <n v="212.94117647058826"/>
    <n v="165.00016339869282"/>
    <x v="48"/>
  </r>
  <r>
    <x v="26"/>
    <x v="0"/>
    <x v="5"/>
    <x v="4"/>
    <s v="S005"/>
    <x v="48"/>
    <x v="48"/>
    <x v="4"/>
    <n v="419.1"/>
    <n v="19"/>
    <n v="7962.9"/>
    <n v="4164.58"/>
    <x v="215"/>
    <n v="0.4770020972258851"/>
    <s v="R14"/>
    <x v="11"/>
    <x v="48"/>
    <n v="54"/>
    <x v="0"/>
    <n v="2.0220994475138121"/>
    <n v="127.09562841530055"/>
    <n v="160.93450819672134"/>
    <x v="39"/>
  </r>
  <r>
    <x v="26"/>
    <x v="0"/>
    <x v="5"/>
    <x v="1"/>
    <s v="S002"/>
    <x v="42"/>
    <x v="42"/>
    <x v="4"/>
    <n v="208.04"/>
    <n v="37"/>
    <n v="7697.48"/>
    <n v="5099.3100000000004"/>
    <x v="216"/>
    <n v="0.3375351413709422"/>
    <s v="R04"/>
    <x v="16"/>
    <x v="42"/>
    <n v="63"/>
    <x v="0"/>
    <n v="2.4917127071823204"/>
    <n v="93.108647450110865"/>
    <n v="147.25665188470066"/>
    <x v="33"/>
  </r>
  <r>
    <x v="26"/>
    <x v="0"/>
    <x v="5"/>
    <x v="2"/>
    <s v="S013"/>
    <x v="20"/>
    <x v="20"/>
    <x v="0"/>
    <n v="495.25"/>
    <n v="8"/>
    <n v="3962"/>
    <n v="2051.11"/>
    <x v="217"/>
    <n v="0.48230439172135287"/>
    <s v="R04"/>
    <x v="16"/>
    <x v="20"/>
    <n v="60"/>
    <x v="0"/>
    <n v="2.0883977900552488"/>
    <n v="53.629629629629626"/>
    <n v="99.967328042328063"/>
    <x v="15"/>
  </r>
  <r>
    <x v="26"/>
    <x v="0"/>
    <x v="5"/>
    <x v="3"/>
    <s v="S005"/>
    <x v="44"/>
    <x v="44"/>
    <x v="4"/>
    <n v="498.73"/>
    <n v="10"/>
    <n v="4987.3"/>
    <n v="4044.54"/>
    <x v="218"/>
    <n v="0.18903214163976501"/>
    <s v="R10"/>
    <x v="8"/>
    <x v="44"/>
    <n v="149"/>
    <x v="0"/>
    <n v="2.5193370165745854"/>
    <n v="125.03289473684211"/>
    <n v="200.06271929824564"/>
    <x v="35"/>
  </r>
  <r>
    <x v="26"/>
    <x v="0"/>
    <x v="5"/>
    <x v="3"/>
    <s v="S005"/>
    <x v="41"/>
    <x v="41"/>
    <x v="4"/>
    <n v="234.17"/>
    <n v="49"/>
    <n v="11474.33"/>
    <n v="9289.61"/>
    <x v="219"/>
    <n v="0.19040065955920737"/>
    <s v="R01"/>
    <x v="14"/>
    <x v="41"/>
    <n v="165"/>
    <x v="0"/>
    <n v="2.2928176795580111"/>
    <n v="164.4265060240964"/>
    <n v="219.61922891566269"/>
    <x v="32"/>
  </r>
  <r>
    <x v="27"/>
    <x v="0"/>
    <x v="6"/>
    <x v="3"/>
    <s v="S002"/>
    <x v="20"/>
    <x v="20"/>
    <x v="0"/>
    <n v="388.9"/>
    <n v="8"/>
    <n v="3111.2"/>
    <n v="2462.36"/>
    <x v="220"/>
    <n v="0.20854975572126513"/>
    <s v="R08"/>
    <x v="18"/>
    <x v="20"/>
    <n v="60"/>
    <x v="0"/>
    <n v="2.0883977900552488"/>
    <n v="53.629629629629626"/>
    <n v="99.967328042328063"/>
    <x v="15"/>
  </r>
  <r>
    <x v="27"/>
    <x v="0"/>
    <x v="6"/>
    <x v="2"/>
    <s v="S005"/>
    <x v="19"/>
    <x v="19"/>
    <x v="4"/>
    <n v="388.54"/>
    <n v="48"/>
    <n v="18649.919999999998"/>
    <n v="10055.74"/>
    <x v="221"/>
    <n v="0.46081591770903046"/>
    <s v="R16"/>
    <x v="1"/>
    <x v="19"/>
    <n v="71"/>
    <x v="1"/>
    <n v="2.6077348066298343"/>
    <n v="19.557203389830509"/>
    <n v="223.37980932203388"/>
    <x v="5"/>
  </r>
  <r>
    <x v="27"/>
    <x v="0"/>
    <x v="6"/>
    <x v="3"/>
    <s v="S007"/>
    <x v="74"/>
    <x v="74"/>
    <x v="1"/>
    <n v="381.21"/>
    <n v="46"/>
    <n v="17535.66"/>
    <n v="9238.19"/>
    <x v="222"/>
    <n v="0.47317694343982486"/>
    <s v="R17"/>
    <x v="0"/>
    <x v="73"/>
    <n v="143"/>
    <x v="0"/>
    <n v="1.7071823204419889"/>
    <n v="139.9967637540453"/>
    <n v="194.15064724919091"/>
    <x v="58"/>
  </r>
  <r>
    <x v="27"/>
    <x v="0"/>
    <x v="6"/>
    <x v="4"/>
    <s v="S005"/>
    <x v="87"/>
    <x v="87"/>
    <x v="1"/>
    <n v="457.83"/>
    <n v="44"/>
    <n v="20144.52"/>
    <n v="12589.28"/>
    <x v="223"/>
    <n v="0.37505187515016492"/>
    <s v="R17"/>
    <x v="0"/>
    <x v="85"/>
    <n v="116"/>
    <x v="0"/>
    <n v="1.729281767955801"/>
    <n v="171.16932907348243"/>
    <n v="207.01076677316297"/>
    <x v="68"/>
  </r>
  <r>
    <x v="27"/>
    <x v="0"/>
    <x v="6"/>
    <x v="2"/>
    <s v="S011"/>
    <x v="29"/>
    <x v="29"/>
    <x v="4"/>
    <n v="115.73"/>
    <n v="18"/>
    <n v="2083.14"/>
    <n v="1154.01"/>
    <x v="224"/>
    <n v="0.44602379100780554"/>
    <s v="R20"/>
    <x v="13"/>
    <x v="29"/>
    <n v="150"/>
    <x v="1"/>
    <n v="2.596685082872928"/>
    <n v="30.038297872340429"/>
    <n v="177.40974468085105"/>
    <x v="5"/>
  </r>
  <r>
    <x v="27"/>
    <x v="0"/>
    <x v="6"/>
    <x v="1"/>
    <s v="S012"/>
    <x v="60"/>
    <x v="60"/>
    <x v="2"/>
    <n v="248.32"/>
    <n v="11"/>
    <n v="2731.52"/>
    <n v="2235.2199999999998"/>
    <x v="225"/>
    <n v="0.1816937089971884"/>
    <s v="R17"/>
    <x v="0"/>
    <x v="60"/>
    <n v="110"/>
    <x v="0"/>
    <n v="1.9116022099447514"/>
    <n v="181.52312138728323"/>
    <n v="120.45384393063586"/>
    <x v="47"/>
  </r>
  <r>
    <x v="27"/>
    <x v="0"/>
    <x v="6"/>
    <x v="3"/>
    <s v="S014"/>
    <x v="27"/>
    <x v="27"/>
    <x v="3"/>
    <n v="254.97"/>
    <n v="44"/>
    <n v="11218.68"/>
    <n v="6314.45"/>
    <x v="226"/>
    <n v="0.43714857719446487"/>
    <s v="R10"/>
    <x v="8"/>
    <x v="27"/>
    <n v="179"/>
    <x v="0"/>
    <n v="3.6353591160220993"/>
    <n v="62.717325227963528"/>
    <n v="194.48913373860182"/>
    <x v="21"/>
  </r>
  <r>
    <x v="27"/>
    <x v="0"/>
    <x v="6"/>
    <x v="4"/>
    <s v="S015"/>
    <x v="22"/>
    <x v="22"/>
    <x v="0"/>
    <n v="342.44"/>
    <n v="24"/>
    <n v="8218.56"/>
    <n v="6558.76"/>
    <x v="227"/>
    <n v="0.20195752053887786"/>
    <s v="R16"/>
    <x v="1"/>
    <x v="22"/>
    <n v="96"/>
    <x v="0"/>
    <n v="1.4364640883977902"/>
    <n v="189.35384615384615"/>
    <n v="192.4608076923077"/>
    <x v="17"/>
  </r>
  <r>
    <x v="27"/>
    <x v="0"/>
    <x v="6"/>
    <x v="0"/>
    <s v="S001"/>
    <x v="88"/>
    <x v="88"/>
    <x v="1"/>
    <n v="260.62"/>
    <n v="4"/>
    <n v="1042.48"/>
    <n v="806.81"/>
    <x v="228"/>
    <n v="0.22606668713068834"/>
    <s v="R13"/>
    <x v="12"/>
    <x v="86"/>
    <n v="178"/>
    <x v="1"/>
    <n v="1.6408839779005524"/>
    <n v="98.727272727272734"/>
    <n v="127.32447811447813"/>
    <x v="5"/>
  </r>
  <r>
    <x v="27"/>
    <x v="0"/>
    <x v="6"/>
    <x v="1"/>
    <s v="S005"/>
    <x v="42"/>
    <x v="42"/>
    <x v="4"/>
    <n v="340.58"/>
    <n v="39"/>
    <n v="13282.62"/>
    <n v="9767.19"/>
    <x v="229"/>
    <n v="0.26466389914038041"/>
    <s v="R13"/>
    <x v="12"/>
    <x v="42"/>
    <n v="63"/>
    <x v="0"/>
    <n v="2.4917127071823204"/>
    <n v="93.108647450110865"/>
    <n v="147.25665188470066"/>
    <x v="33"/>
  </r>
  <r>
    <x v="27"/>
    <x v="0"/>
    <x v="6"/>
    <x v="0"/>
    <s v="S007"/>
    <x v="6"/>
    <x v="6"/>
    <x v="1"/>
    <n v="247.28"/>
    <n v="32"/>
    <n v="7912.96"/>
    <n v="5487.74"/>
    <x v="230"/>
    <n v="0.30648707942413456"/>
    <s v="R04"/>
    <x v="16"/>
    <x v="6"/>
    <n v="64"/>
    <x v="0"/>
    <n v="2.1381215469613259"/>
    <n v="220.75452196382429"/>
    <n v="200.95503875968993"/>
    <x v="6"/>
  </r>
  <r>
    <x v="27"/>
    <x v="0"/>
    <x v="6"/>
    <x v="1"/>
    <s v="S005"/>
    <x v="41"/>
    <x v="41"/>
    <x v="4"/>
    <n v="127.22"/>
    <n v="23"/>
    <n v="2926.06"/>
    <n v="1914.1"/>
    <x v="231"/>
    <n v="0.34584389930486731"/>
    <s v="R10"/>
    <x v="8"/>
    <x v="41"/>
    <n v="165"/>
    <x v="0"/>
    <n v="2.2928176795580111"/>
    <n v="164.4265060240964"/>
    <n v="219.61922891566269"/>
    <x v="32"/>
  </r>
  <r>
    <x v="28"/>
    <x v="0"/>
    <x v="0"/>
    <x v="2"/>
    <s v="S010"/>
    <x v="82"/>
    <x v="82"/>
    <x v="0"/>
    <n v="225.66"/>
    <n v="38"/>
    <n v="8575.08"/>
    <n v="6899.86"/>
    <x v="232"/>
    <n v="0.19535911035232326"/>
    <s v="R08"/>
    <x v="18"/>
    <x v="80"/>
    <n v="137"/>
    <x v="0"/>
    <n v="3.3149171270718232"/>
    <n v="81.148333333333341"/>
    <n v="202.9247"/>
    <x v="65"/>
  </r>
  <r>
    <x v="28"/>
    <x v="0"/>
    <x v="0"/>
    <x v="3"/>
    <s v="S010"/>
    <x v="57"/>
    <x v="57"/>
    <x v="4"/>
    <n v="407.09"/>
    <n v="34"/>
    <n v="13841.06"/>
    <n v="10118.9"/>
    <x v="233"/>
    <n v="0.2689215999352651"/>
    <s v="R03"/>
    <x v="2"/>
    <x v="57"/>
    <n v="148"/>
    <x v="0"/>
    <n v="2.4198895027624308"/>
    <n v="150.42009132420091"/>
    <n v="198.74710045662104"/>
    <x v="46"/>
  </r>
  <r>
    <x v="28"/>
    <x v="0"/>
    <x v="0"/>
    <x v="0"/>
    <s v="S011"/>
    <x v="27"/>
    <x v="27"/>
    <x v="3"/>
    <n v="61.37"/>
    <n v="11"/>
    <n v="675.07"/>
    <n v="417.43"/>
    <x v="234"/>
    <n v="0.38164931044188005"/>
    <s v="R17"/>
    <x v="0"/>
    <x v="27"/>
    <n v="179"/>
    <x v="0"/>
    <n v="3.6353591160220993"/>
    <n v="62.717325227963528"/>
    <n v="194.48913373860182"/>
    <x v="21"/>
  </r>
  <r>
    <x v="28"/>
    <x v="0"/>
    <x v="0"/>
    <x v="0"/>
    <s v="S002"/>
    <x v="20"/>
    <x v="20"/>
    <x v="0"/>
    <n v="15.67"/>
    <n v="42"/>
    <n v="658.14"/>
    <n v="504.03"/>
    <x v="235"/>
    <n v="0.2341599051873462"/>
    <s v="R11"/>
    <x v="7"/>
    <x v="20"/>
    <n v="60"/>
    <x v="0"/>
    <n v="2.0883977900552488"/>
    <n v="53.629629629629626"/>
    <n v="99.967328042328063"/>
    <x v="15"/>
  </r>
  <r>
    <x v="28"/>
    <x v="0"/>
    <x v="0"/>
    <x v="4"/>
    <s v="S012"/>
    <x v="29"/>
    <x v="29"/>
    <x v="4"/>
    <n v="497.8"/>
    <n v="34"/>
    <n v="16925.2"/>
    <n v="10802.91"/>
    <x v="236"/>
    <n v="0.36172630160943442"/>
    <s v="R05"/>
    <x v="6"/>
    <x v="29"/>
    <n v="150"/>
    <x v="1"/>
    <n v="2.596685082872928"/>
    <n v="30.038297872340429"/>
    <n v="177.40974468085105"/>
    <x v="5"/>
  </r>
  <r>
    <x v="28"/>
    <x v="0"/>
    <x v="0"/>
    <x v="3"/>
    <s v="S015"/>
    <x v="67"/>
    <x v="67"/>
    <x v="0"/>
    <n v="248.35"/>
    <n v="45"/>
    <n v="11175.75"/>
    <n v="7601.59"/>
    <x v="237"/>
    <n v="0.31981388273717648"/>
    <s v="R10"/>
    <x v="8"/>
    <x v="24"/>
    <n v="173"/>
    <x v="0"/>
    <n v="2.1491712707182322"/>
    <n v="87.47557840616966"/>
    <n v="187.86791773778924"/>
    <x v="52"/>
  </r>
  <r>
    <x v="28"/>
    <x v="0"/>
    <x v="0"/>
    <x v="4"/>
    <s v="S014"/>
    <x v="89"/>
    <x v="89"/>
    <x v="0"/>
    <n v="15.03"/>
    <n v="30"/>
    <n v="450.9"/>
    <n v="255.55"/>
    <x v="238"/>
    <n v="0.43324462186737639"/>
    <s v="R14"/>
    <x v="11"/>
    <x v="87"/>
    <n v="136"/>
    <x v="0"/>
    <n v="1.7348066298342542"/>
    <n v="186.76433121019107"/>
    <n v="151.90401273885354"/>
    <x v="69"/>
  </r>
  <r>
    <x v="28"/>
    <x v="0"/>
    <x v="0"/>
    <x v="1"/>
    <s v="S003"/>
    <x v="47"/>
    <x v="47"/>
    <x v="4"/>
    <n v="232.9"/>
    <n v="48"/>
    <n v="11179.2"/>
    <n v="8802.19"/>
    <x v="239"/>
    <n v="0.21262791612995563"/>
    <s v="R18"/>
    <x v="15"/>
    <x v="47"/>
    <n v="135"/>
    <x v="0"/>
    <n v="2.1823204419889501"/>
    <n v="107.2253164556962"/>
    <n v="159.33501265822784"/>
    <x v="38"/>
  </r>
  <r>
    <x v="29"/>
    <x v="0"/>
    <x v="1"/>
    <x v="4"/>
    <s v="S009"/>
    <x v="3"/>
    <x v="3"/>
    <x v="1"/>
    <n v="262.10000000000002"/>
    <n v="10"/>
    <n v="2621"/>
    <n v="1832.94"/>
    <x v="240"/>
    <n v="0.30067149942769933"/>
    <s v="R16"/>
    <x v="1"/>
    <x v="3"/>
    <n v="57"/>
    <x v="0"/>
    <n v="1.9337016574585635"/>
    <n v="191.34285714285716"/>
    <n v="130.95322857142858"/>
    <x v="3"/>
  </r>
  <r>
    <x v="29"/>
    <x v="0"/>
    <x v="1"/>
    <x v="1"/>
    <s v="S012"/>
    <x v="56"/>
    <x v="56"/>
    <x v="1"/>
    <n v="67.180000000000007"/>
    <n v="39"/>
    <n v="2620.02"/>
    <n v="1699.55"/>
    <x v="241"/>
    <n v="0.35132174563552954"/>
    <s v="R12"/>
    <x v="3"/>
    <x v="56"/>
    <n v="183"/>
    <x v="0"/>
    <n v="2.7237569060773481"/>
    <n v="181.7342799188641"/>
    <n v="142.07393509127789"/>
    <x v="45"/>
  </r>
  <r>
    <x v="29"/>
    <x v="0"/>
    <x v="1"/>
    <x v="1"/>
    <s v="S008"/>
    <x v="82"/>
    <x v="82"/>
    <x v="0"/>
    <n v="451.92"/>
    <n v="14"/>
    <n v="6326.88"/>
    <n v="5267.97"/>
    <x v="242"/>
    <n v="0.16736685380471891"/>
    <s v="R12"/>
    <x v="3"/>
    <x v="80"/>
    <n v="137"/>
    <x v="0"/>
    <n v="3.3149171270718232"/>
    <n v="81.148333333333341"/>
    <n v="202.9247"/>
    <x v="65"/>
  </r>
  <r>
    <x v="29"/>
    <x v="0"/>
    <x v="1"/>
    <x v="0"/>
    <s v="S007"/>
    <x v="8"/>
    <x v="8"/>
    <x v="4"/>
    <n v="290"/>
    <n v="4"/>
    <n v="1160"/>
    <n v="737.7"/>
    <x v="243"/>
    <n v="0.36405172413793102"/>
    <s v="R10"/>
    <x v="8"/>
    <x v="8"/>
    <n v="123"/>
    <x v="1"/>
    <n v="1.0994475138121547"/>
    <n v="18.190954773869347"/>
    <n v="163.90492462311559"/>
    <x v="5"/>
  </r>
  <r>
    <x v="30"/>
    <x v="0"/>
    <x v="2"/>
    <x v="3"/>
    <s v="S003"/>
    <x v="11"/>
    <x v="11"/>
    <x v="0"/>
    <n v="319.60000000000002"/>
    <n v="32"/>
    <n v="10227.200000000001"/>
    <n v="6518.76"/>
    <x v="244"/>
    <n v="0.36260560075093867"/>
    <s v="R17"/>
    <x v="0"/>
    <x v="11"/>
    <n v="179"/>
    <x v="1"/>
    <n v="3.9834254143646408"/>
    <n v="25.35506241331484"/>
    <n v="171.84160887656034"/>
    <x v="5"/>
  </r>
  <r>
    <x v="30"/>
    <x v="0"/>
    <x v="2"/>
    <x v="4"/>
    <s v="S009"/>
    <x v="50"/>
    <x v="50"/>
    <x v="1"/>
    <n v="403.04"/>
    <n v="17"/>
    <n v="6851.68"/>
    <n v="5801.98"/>
    <x v="245"/>
    <n v="0.15320330196389789"/>
    <s v="R07"/>
    <x v="5"/>
    <x v="50"/>
    <n v="85"/>
    <x v="0"/>
    <n v="1.5966850828729282"/>
    <n v="106.47058823529412"/>
    <n v="206.92532871972318"/>
    <x v="41"/>
  </r>
  <r>
    <x v="30"/>
    <x v="0"/>
    <x v="2"/>
    <x v="0"/>
    <s v="S003"/>
    <x v="43"/>
    <x v="43"/>
    <x v="1"/>
    <n v="81.19"/>
    <n v="35"/>
    <n v="2841.65"/>
    <n v="2226.36"/>
    <x v="246"/>
    <n v="0.21652561012088045"/>
    <s v="R20"/>
    <x v="13"/>
    <x v="43"/>
    <n v="131"/>
    <x v="0"/>
    <n v="2.0718232044198897"/>
    <n v="232.64533333333333"/>
    <n v="136.04730666666669"/>
    <x v="34"/>
  </r>
  <r>
    <x v="30"/>
    <x v="0"/>
    <x v="2"/>
    <x v="1"/>
    <s v="S004"/>
    <x v="29"/>
    <x v="29"/>
    <x v="4"/>
    <n v="8.19"/>
    <n v="11"/>
    <n v="90.09"/>
    <n v="60.5"/>
    <x v="247"/>
    <n v="0.32844932844932845"/>
    <s v="R18"/>
    <x v="15"/>
    <x v="29"/>
    <n v="150"/>
    <x v="1"/>
    <n v="2.596685082872928"/>
    <n v="30.038297872340429"/>
    <n v="177.40974468085105"/>
    <x v="5"/>
  </r>
  <r>
    <x v="30"/>
    <x v="0"/>
    <x v="2"/>
    <x v="2"/>
    <s v="S011"/>
    <x v="35"/>
    <x v="35"/>
    <x v="2"/>
    <n v="77.239999999999995"/>
    <n v="10"/>
    <n v="772.4"/>
    <n v="622.85"/>
    <x v="248"/>
    <n v="0.19361729673744177"/>
    <s v="R07"/>
    <x v="5"/>
    <x v="35"/>
    <n v="144"/>
    <x v="0"/>
    <n v="1.4751381215469612"/>
    <n v="196.59176029962549"/>
    <n v="187.97531835205993"/>
    <x v="27"/>
  </r>
  <r>
    <x v="31"/>
    <x v="1"/>
    <x v="3"/>
    <x v="0"/>
    <s v="S008"/>
    <x v="61"/>
    <x v="61"/>
    <x v="3"/>
    <n v="134.53"/>
    <n v="15"/>
    <n v="2017.95"/>
    <n v="1280.74"/>
    <x v="249"/>
    <n v="0.36532619737852773"/>
    <s v="R14"/>
    <x v="11"/>
    <x v="61"/>
    <n v="105"/>
    <x v="1"/>
    <n v="2"/>
    <n v="28"/>
    <n v="186.10955801104973"/>
    <x v="5"/>
  </r>
  <r>
    <x v="31"/>
    <x v="1"/>
    <x v="3"/>
    <x v="0"/>
    <s v="S015"/>
    <x v="8"/>
    <x v="8"/>
    <x v="4"/>
    <n v="351.9"/>
    <n v="18"/>
    <n v="6334.2"/>
    <n v="3552.62"/>
    <x v="250"/>
    <n v="0.4391367497079347"/>
    <s v="R13"/>
    <x v="12"/>
    <x v="8"/>
    <n v="123"/>
    <x v="1"/>
    <n v="1.0994475138121547"/>
    <n v="18.190954773869347"/>
    <n v="163.90492462311559"/>
    <x v="5"/>
  </r>
  <r>
    <x v="31"/>
    <x v="1"/>
    <x v="3"/>
    <x v="3"/>
    <s v="S004"/>
    <x v="82"/>
    <x v="82"/>
    <x v="0"/>
    <n v="493.06"/>
    <n v="38"/>
    <n v="18736.28"/>
    <n v="15713.18"/>
    <x v="251"/>
    <n v="0.16135006522105777"/>
    <s v="R16"/>
    <x v="1"/>
    <x v="80"/>
    <n v="137"/>
    <x v="0"/>
    <n v="3.3149171270718232"/>
    <n v="81.148333333333341"/>
    <n v="202.9247"/>
    <x v="65"/>
  </r>
  <r>
    <x v="31"/>
    <x v="1"/>
    <x v="3"/>
    <x v="2"/>
    <s v="S012"/>
    <x v="90"/>
    <x v="90"/>
    <x v="1"/>
    <n v="477.89"/>
    <n v="17"/>
    <n v="8124.13"/>
    <n v="5935.02"/>
    <x v="252"/>
    <n v="0.26945777578645347"/>
    <s v="R09"/>
    <x v="19"/>
    <x v="32"/>
    <n v="101"/>
    <x v="0"/>
    <n v="1.8342541436464088"/>
    <n v="116.66867469879519"/>
    <n v="232.51328313253009"/>
    <x v="70"/>
  </r>
  <r>
    <x v="31"/>
    <x v="1"/>
    <x v="3"/>
    <x v="4"/>
    <s v="S003"/>
    <x v="39"/>
    <x v="39"/>
    <x v="3"/>
    <n v="395.71"/>
    <n v="40"/>
    <n v="15828.4"/>
    <n v="8814.44"/>
    <x v="253"/>
    <n v="0.44312501579439489"/>
    <s v="R06"/>
    <x v="4"/>
    <x v="39"/>
    <n v="183"/>
    <x v="1"/>
    <n v="3.2596685082872927"/>
    <n v="54.606779661016951"/>
    <n v="150.7550338983051"/>
    <x v="5"/>
  </r>
  <r>
    <x v="31"/>
    <x v="1"/>
    <x v="3"/>
    <x v="0"/>
    <s v="S015"/>
    <x v="11"/>
    <x v="11"/>
    <x v="0"/>
    <n v="280.7"/>
    <n v="4"/>
    <n v="1122.8"/>
    <n v="608.05999999999995"/>
    <x v="254"/>
    <n v="0.4584431777698611"/>
    <s v="R09"/>
    <x v="19"/>
    <x v="11"/>
    <n v="179"/>
    <x v="1"/>
    <n v="3.9834254143646408"/>
    <n v="25.35506241331484"/>
    <n v="171.84160887656034"/>
    <x v="5"/>
  </r>
  <r>
    <x v="31"/>
    <x v="1"/>
    <x v="3"/>
    <x v="4"/>
    <s v="S011"/>
    <x v="40"/>
    <x v="40"/>
    <x v="2"/>
    <n v="66.37"/>
    <n v="31"/>
    <n v="2057.4699999999998"/>
    <n v="1728.28"/>
    <x v="255"/>
    <n v="0.15999747262414521"/>
    <s v="R20"/>
    <x v="13"/>
    <x v="40"/>
    <n v="128"/>
    <x v="0"/>
    <n v="1.580110497237569"/>
    <n v="310.73776223776224"/>
    <n v="152.67353146853142"/>
    <x v="31"/>
  </r>
  <r>
    <x v="31"/>
    <x v="1"/>
    <x v="3"/>
    <x v="1"/>
    <s v="S004"/>
    <x v="13"/>
    <x v="13"/>
    <x v="2"/>
    <n v="344.92"/>
    <n v="40"/>
    <n v="13796.8"/>
    <n v="8911.0499999999993"/>
    <x v="256"/>
    <n v="0.35412197031195641"/>
    <s v="R02"/>
    <x v="10"/>
    <x v="13"/>
    <n v="183"/>
    <x v="0"/>
    <n v="2.9447513812154695"/>
    <n v="134.81613508442777"/>
    <n v="151.03679174484051"/>
    <x v="11"/>
  </r>
  <r>
    <x v="31"/>
    <x v="1"/>
    <x v="3"/>
    <x v="2"/>
    <s v="S013"/>
    <x v="13"/>
    <x v="13"/>
    <x v="2"/>
    <n v="359.52"/>
    <n v="13"/>
    <n v="4673.76"/>
    <n v="3565.02"/>
    <x v="257"/>
    <n v="0.23722655848824073"/>
    <s v="R05"/>
    <x v="6"/>
    <x v="13"/>
    <n v="183"/>
    <x v="0"/>
    <n v="2.9447513812154695"/>
    <n v="134.81613508442777"/>
    <n v="151.03679174484051"/>
    <x v="11"/>
  </r>
  <r>
    <x v="31"/>
    <x v="1"/>
    <x v="3"/>
    <x v="4"/>
    <s v="S010"/>
    <x v="77"/>
    <x v="77"/>
    <x v="1"/>
    <n v="98.55"/>
    <n v="19"/>
    <n v="1872.45"/>
    <n v="1498.67"/>
    <x v="258"/>
    <n v="0.19962081764533096"/>
    <s v="R01"/>
    <x v="14"/>
    <x v="75"/>
    <n v="53"/>
    <x v="0"/>
    <n v="1.3922651933701657"/>
    <n v="262.16269841269843"/>
    <n v="124.21837301587303"/>
    <x v="61"/>
  </r>
  <r>
    <x v="32"/>
    <x v="1"/>
    <x v="4"/>
    <x v="0"/>
    <s v="S015"/>
    <x v="91"/>
    <x v="91"/>
    <x v="3"/>
    <n v="251.23"/>
    <n v="16"/>
    <n v="4019.68"/>
    <n v="2387.79"/>
    <x v="259"/>
    <n v="0.40597510249572111"/>
    <s v="R06"/>
    <x v="4"/>
    <x v="88"/>
    <n v="81"/>
    <x v="1"/>
    <n v="2.3204419889502761"/>
    <n v="2.5857142857142859"/>
    <n v="171.29180952380952"/>
    <x v="5"/>
  </r>
  <r>
    <x v="32"/>
    <x v="1"/>
    <x v="4"/>
    <x v="3"/>
    <s v="S014"/>
    <x v="80"/>
    <x v="80"/>
    <x v="3"/>
    <n v="238.23"/>
    <n v="3"/>
    <n v="714.69"/>
    <n v="571.5"/>
    <x v="260"/>
    <n v="0.20035260042815764"/>
    <s v="R01"/>
    <x v="14"/>
    <x v="78"/>
    <n v="174"/>
    <x v="0"/>
    <n v="2.8232044198895028"/>
    <n v="123.97260273972603"/>
    <n v="176.50516634050879"/>
    <x v="63"/>
  </r>
  <r>
    <x v="32"/>
    <x v="1"/>
    <x v="4"/>
    <x v="0"/>
    <s v="S008"/>
    <x v="48"/>
    <x v="48"/>
    <x v="4"/>
    <n v="326.17"/>
    <n v="25"/>
    <n v="8154.25"/>
    <n v="6732.28"/>
    <x v="261"/>
    <n v="0.17438391023086122"/>
    <s v="R09"/>
    <x v="19"/>
    <x v="48"/>
    <n v="54"/>
    <x v="0"/>
    <n v="2.0220994475138121"/>
    <n v="127.09562841530055"/>
    <n v="160.93450819672134"/>
    <x v="39"/>
  </r>
  <r>
    <x v="32"/>
    <x v="1"/>
    <x v="4"/>
    <x v="2"/>
    <s v="S002"/>
    <x v="79"/>
    <x v="79"/>
    <x v="4"/>
    <n v="376.09"/>
    <n v="25"/>
    <n v="9402.25"/>
    <n v="6638.14"/>
    <x v="262"/>
    <n v="0.2939838868355979"/>
    <s v="R03"/>
    <x v="2"/>
    <x v="77"/>
    <n v="59"/>
    <x v="1"/>
    <n v="1.6906077348066297"/>
    <n v="24.843137254901961"/>
    <n v="182.07738562091507"/>
    <x v="5"/>
  </r>
  <r>
    <x v="33"/>
    <x v="1"/>
    <x v="5"/>
    <x v="1"/>
    <s v="S012"/>
    <x v="76"/>
    <x v="76"/>
    <x v="1"/>
    <n v="143.31"/>
    <n v="5"/>
    <n v="716.55"/>
    <n v="376.63"/>
    <x v="263"/>
    <n v="0.47438420207940835"/>
    <s v="R20"/>
    <x v="13"/>
    <x v="28"/>
    <n v="61"/>
    <x v="0"/>
    <n v="1.8121546961325967"/>
    <n v="140.71646341463415"/>
    <n v="130.25945121951221"/>
    <x v="60"/>
  </r>
  <r>
    <x v="33"/>
    <x v="1"/>
    <x v="5"/>
    <x v="4"/>
    <s v="S014"/>
    <x v="28"/>
    <x v="28"/>
    <x v="2"/>
    <n v="208.84"/>
    <n v="7"/>
    <n v="1461.88"/>
    <n v="1094.79"/>
    <x v="264"/>
    <n v="0.2511081620926478"/>
    <s v="R14"/>
    <x v="11"/>
    <x v="28"/>
    <n v="78"/>
    <x v="0"/>
    <n v="2.6353591160220993"/>
    <n v="96.761006289308185"/>
    <n v="146.7044025157233"/>
    <x v="22"/>
  </r>
  <r>
    <x v="33"/>
    <x v="1"/>
    <x v="5"/>
    <x v="2"/>
    <s v="S003"/>
    <x v="88"/>
    <x v="88"/>
    <x v="1"/>
    <n v="398"/>
    <n v="13"/>
    <n v="5174"/>
    <n v="3686.75"/>
    <x v="265"/>
    <n v="0.28744684963277928"/>
    <s v="R19"/>
    <x v="9"/>
    <x v="86"/>
    <n v="178"/>
    <x v="1"/>
    <n v="1.6408839779005524"/>
    <n v="98.727272727272734"/>
    <n v="127.32447811447813"/>
    <x v="5"/>
  </r>
  <r>
    <x v="33"/>
    <x v="1"/>
    <x v="5"/>
    <x v="2"/>
    <s v="S012"/>
    <x v="50"/>
    <x v="50"/>
    <x v="1"/>
    <n v="83.35"/>
    <n v="23"/>
    <n v="1917.05"/>
    <n v="1519.08"/>
    <x v="266"/>
    <n v="0.20759500273858275"/>
    <s v="R07"/>
    <x v="5"/>
    <x v="50"/>
    <n v="85"/>
    <x v="0"/>
    <n v="1.5966850828729282"/>
    <n v="106.47058823529412"/>
    <n v="206.92532871972318"/>
    <x v="41"/>
  </r>
  <r>
    <x v="33"/>
    <x v="1"/>
    <x v="5"/>
    <x v="3"/>
    <s v="S012"/>
    <x v="16"/>
    <x v="16"/>
    <x v="0"/>
    <n v="241.68"/>
    <n v="20"/>
    <n v="4833.6000000000004"/>
    <n v="2808.07"/>
    <x v="267"/>
    <n v="0.41905205230056269"/>
    <s v="R14"/>
    <x v="11"/>
    <x v="16"/>
    <n v="195"/>
    <x v="0"/>
    <n v="2.0441988950276242"/>
    <n v="223.55945945945948"/>
    <n v="148.73581081081082"/>
    <x v="13"/>
  </r>
  <r>
    <x v="33"/>
    <x v="1"/>
    <x v="5"/>
    <x v="4"/>
    <s v="S006"/>
    <x v="63"/>
    <x v="63"/>
    <x v="2"/>
    <n v="379.59"/>
    <n v="49"/>
    <n v="18599.91"/>
    <n v="9410.42"/>
    <x v="268"/>
    <n v="0.49406099276824456"/>
    <s v="R03"/>
    <x v="2"/>
    <x v="63"/>
    <n v="119"/>
    <x v="0"/>
    <n v="1.7237569060773481"/>
    <n v="96.881410256410248"/>
    <n v="164.31121794871791"/>
    <x v="49"/>
  </r>
  <r>
    <x v="33"/>
    <x v="1"/>
    <x v="5"/>
    <x v="4"/>
    <s v="S006"/>
    <x v="7"/>
    <x v="7"/>
    <x v="1"/>
    <n v="204.45"/>
    <n v="14"/>
    <n v="2862.3"/>
    <n v="2121.4699999999998"/>
    <x v="269"/>
    <n v="0.25882332390035984"/>
    <s v="R07"/>
    <x v="5"/>
    <x v="7"/>
    <n v="90"/>
    <x v="0"/>
    <n v="1.7348066298342542"/>
    <n v="160.82484076433121"/>
    <n v="213.5890445859873"/>
    <x v="7"/>
  </r>
  <r>
    <x v="33"/>
    <x v="1"/>
    <x v="5"/>
    <x v="2"/>
    <s v="S003"/>
    <x v="12"/>
    <x v="12"/>
    <x v="0"/>
    <n v="76.62"/>
    <n v="3"/>
    <n v="229.86"/>
    <n v="179.26"/>
    <x v="270"/>
    <n v="0.22013399460541197"/>
    <s v="R08"/>
    <x v="18"/>
    <x v="12"/>
    <n v="70"/>
    <x v="0"/>
    <n v="2.7679558011049723"/>
    <n v="58.88822355289421"/>
    <n v="213.25538922155687"/>
    <x v="10"/>
  </r>
  <r>
    <x v="33"/>
    <x v="1"/>
    <x v="5"/>
    <x v="3"/>
    <s v="S004"/>
    <x v="20"/>
    <x v="20"/>
    <x v="0"/>
    <n v="163.49"/>
    <n v="36"/>
    <n v="5885.64"/>
    <n v="3198.14"/>
    <x v="271"/>
    <n v="0.45661984083294255"/>
    <s v="R08"/>
    <x v="18"/>
    <x v="20"/>
    <n v="60"/>
    <x v="0"/>
    <n v="2.0883977900552488"/>
    <n v="53.629629629629626"/>
    <n v="99.967328042328063"/>
    <x v="15"/>
  </r>
  <r>
    <x v="34"/>
    <x v="1"/>
    <x v="6"/>
    <x v="2"/>
    <s v="S004"/>
    <x v="62"/>
    <x v="62"/>
    <x v="3"/>
    <n v="459"/>
    <n v="8"/>
    <n v="3672"/>
    <n v="3056.88"/>
    <x v="272"/>
    <n v="0.16751633986928105"/>
    <s v="R06"/>
    <x v="4"/>
    <x v="62"/>
    <n v="58"/>
    <x v="0"/>
    <n v="1.6906077348066297"/>
    <n v="212.94117647058826"/>
    <n v="165.00016339869282"/>
    <x v="48"/>
  </r>
  <r>
    <x v="34"/>
    <x v="1"/>
    <x v="6"/>
    <x v="3"/>
    <s v="S003"/>
    <x v="70"/>
    <x v="70"/>
    <x v="1"/>
    <n v="347.31"/>
    <n v="23"/>
    <n v="7988.13"/>
    <n v="6400.35"/>
    <x v="273"/>
    <n v="0.19876742116114784"/>
    <s v="R17"/>
    <x v="0"/>
    <x v="69"/>
    <n v="87"/>
    <x v="0"/>
    <n v="3.3204419889502761"/>
    <n v="47.885191347753747"/>
    <n v="126.12717138103163"/>
    <x v="54"/>
  </r>
  <r>
    <x v="34"/>
    <x v="1"/>
    <x v="6"/>
    <x v="1"/>
    <s v="S007"/>
    <x v="92"/>
    <x v="92"/>
    <x v="4"/>
    <n v="441.25"/>
    <n v="28"/>
    <n v="12355"/>
    <n v="8421.9500000000007"/>
    <x v="274"/>
    <n v="0.31833670578713075"/>
    <s v="R16"/>
    <x v="1"/>
    <x v="89"/>
    <n v="166"/>
    <x v="1"/>
    <n v="2.0386740331491713"/>
    <n v="5.8861788617886175"/>
    <n v="205.93330623306232"/>
    <x v="5"/>
  </r>
  <r>
    <x v="34"/>
    <x v="1"/>
    <x v="6"/>
    <x v="1"/>
    <s v="S008"/>
    <x v="93"/>
    <x v="93"/>
    <x v="0"/>
    <n v="370.06"/>
    <n v="32"/>
    <n v="11841.92"/>
    <n v="6153.18"/>
    <x v="275"/>
    <n v="0.48039000432362317"/>
    <s v="R02"/>
    <x v="10"/>
    <x v="64"/>
    <n v="67"/>
    <x v="0"/>
    <n v="1.5027624309392265"/>
    <n v="153.0514705882353"/>
    <n v="125.94279411764707"/>
    <x v="71"/>
  </r>
  <r>
    <x v="34"/>
    <x v="1"/>
    <x v="6"/>
    <x v="4"/>
    <s v="S005"/>
    <x v="27"/>
    <x v="27"/>
    <x v="3"/>
    <n v="242.11"/>
    <n v="19"/>
    <n v="4600.09"/>
    <n v="3325.03"/>
    <x v="276"/>
    <n v="0.27718153340478119"/>
    <s v="R09"/>
    <x v="19"/>
    <x v="27"/>
    <n v="179"/>
    <x v="0"/>
    <n v="3.6353591160220993"/>
    <n v="62.717325227963528"/>
    <n v="194.48913373860182"/>
    <x v="21"/>
  </r>
  <r>
    <x v="34"/>
    <x v="1"/>
    <x v="6"/>
    <x v="1"/>
    <s v="S015"/>
    <x v="13"/>
    <x v="13"/>
    <x v="2"/>
    <n v="415.74"/>
    <n v="7"/>
    <n v="2910.18"/>
    <n v="1834.05"/>
    <x v="277"/>
    <n v="0.36978125064429013"/>
    <s v="R04"/>
    <x v="16"/>
    <x v="13"/>
    <n v="183"/>
    <x v="0"/>
    <n v="2.9447513812154695"/>
    <n v="134.81613508442777"/>
    <n v="151.03679174484051"/>
    <x v="11"/>
  </r>
  <r>
    <x v="34"/>
    <x v="1"/>
    <x v="6"/>
    <x v="0"/>
    <s v="S012"/>
    <x v="56"/>
    <x v="56"/>
    <x v="1"/>
    <n v="132.34"/>
    <n v="19"/>
    <n v="2514.46"/>
    <n v="1368.27"/>
    <x v="278"/>
    <n v="0.45583942476714684"/>
    <s v="R12"/>
    <x v="3"/>
    <x v="56"/>
    <n v="183"/>
    <x v="0"/>
    <n v="2.7237569060773481"/>
    <n v="181.7342799188641"/>
    <n v="142.07393509127789"/>
    <x v="45"/>
  </r>
  <r>
    <x v="34"/>
    <x v="1"/>
    <x v="6"/>
    <x v="0"/>
    <s v="S009"/>
    <x v="71"/>
    <x v="71"/>
    <x v="4"/>
    <n v="44.62"/>
    <n v="5"/>
    <n v="223.1"/>
    <n v="167.77"/>
    <x v="279"/>
    <n v="0.24800537875392201"/>
    <s v="R03"/>
    <x v="2"/>
    <x v="70"/>
    <n v="57"/>
    <x v="0"/>
    <n v="1.5303867403314917"/>
    <n v="263.985559566787"/>
    <n v="112.46043321299639"/>
    <x v="55"/>
  </r>
  <r>
    <x v="34"/>
    <x v="1"/>
    <x v="6"/>
    <x v="3"/>
    <s v="S009"/>
    <x v="11"/>
    <x v="11"/>
    <x v="0"/>
    <n v="434.03"/>
    <n v="47"/>
    <n v="20399.41"/>
    <n v="10517.62"/>
    <x v="280"/>
    <n v="0.48441548064380296"/>
    <s v="R15"/>
    <x v="17"/>
    <x v="11"/>
    <n v="179"/>
    <x v="1"/>
    <n v="3.9834254143646408"/>
    <n v="25.35506241331484"/>
    <n v="171.84160887656034"/>
    <x v="5"/>
  </r>
  <r>
    <x v="35"/>
    <x v="1"/>
    <x v="0"/>
    <x v="3"/>
    <s v="S002"/>
    <x v="59"/>
    <x v="59"/>
    <x v="2"/>
    <n v="139.08000000000001"/>
    <n v="11"/>
    <n v="1529.88"/>
    <n v="1286.78"/>
    <x v="281"/>
    <n v="0.15890135174000575"/>
    <s v="R10"/>
    <x v="8"/>
    <x v="59"/>
    <n v="194"/>
    <x v="1"/>
    <n v="2.0220994475138121"/>
    <n v="15.825136612021858"/>
    <n v="188.49956284153004"/>
    <x v="5"/>
  </r>
  <r>
    <x v="35"/>
    <x v="1"/>
    <x v="0"/>
    <x v="4"/>
    <s v="S004"/>
    <x v="50"/>
    <x v="50"/>
    <x v="1"/>
    <n v="366.67"/>
    <n v="30"/>
    <n v="11000.1"/>
    <n v="6784.3"/>
    <x v="282"/>
    <n v="0.38325106135398768"/>
    <s v="R12"/>
    <x v="3"/>
    <x v="50"/>
    <n v="85"/>
    <x v="0"/>
    <n v="1.5966850828729282"/>
    <n v="106.47058823529412"/>
    <n v="206.92532871972318"/>
    <x v="41"/>
  </r>
  <r>
    <x v="35"/>
    <x v="1"/>
    <x v="0"/>
    <x v="0"/>
    <s v="S015"/>
    <x v="34"/>
    <x v="34"/>
    <x v="3"/>
    <n v="446.73"/>
    <n v="9"/>
    <n v="4020.57"/>
    <n v="2342.9"/>
    <x v="283"/>
    <n v="0.41727168038362722"/>
    <s v="R05"/>
    <x v="6"/>
    <x v="34"/>
    <n v="124"/>
    <x v="0"/>
    <n v="2.7734806629834252"/>
    <n v="171.98605577689244"/>
    <n v="146.86141434262947"/>
    <x v="26"/>
  </r>
  <r>
    <x v="35"/>
    <x v="1"/>
    <x v="0"/>
    <x v="3"/>
    <s v="S008"/>
    <x v="80"/>
    <x v="80"/>
    <x v="3"/>
    <n v="16.829999999999998"/>
    <n v="45"/>
    <n v="757.35"/>
    <n v="621.07000000000005"/>
    <x v="284"/>
    <n v="0.17994322308047797"/>
    <s v="R14"/>
    <x v="11"/>
    <x v="78"/>
    <n v="174"/>
    <x v="0"/>
    <n v="2.8232044198895028"/>
    <n v="123.97260273972603"/>
    <n v="176.50516634050879"/>
    <x v="63"/>
  </r>
  <r>
    <x v="35"/>
    <x v="1"/>
    <x v="0"/>
    <x v="3"/>
    <s v="S003"/>
    <x v="82"/>
    <x v="82"/>
    <x v="0"/>
    <n v="475.18"/>
    <n v="25"/>
    <n v="11879.5"/>
    <n v="8996.2900000000009"/>
    <x v="285"/>
    <n v="0.24270465928700702"/>
    <s v="R15"/>
    <x v="17"/>
    <x v="80"/>
    <n v="137"/>
    <x v="0"/>
    <n v="3.3149171270718232"/>
    <n v="81.148333333333341"/>
    <n v="202.9247"/>
    <x v="65"/>
  </r>
  <r>
    <x v="35"/>
    <x v="1"/>
    <x v="0"/>
    <x v="2"/>
    <s v="S005"/>
    <x v="70"/>
    <x v="70"/>
    <x v="1"/>
    <n v="255.52"/>
    <n v="15"/>
    <n v="3832.8"/>
    <n v="3208.4"/>
    <x v="286"/>
    <n v="0.16290962220830724"/>
    <s v="R12"/>
    <x v="3"/>
    <x v="69"/>
    <n v="87"/>
    <x v="0"/>
    <n v="3.3204419889502761"/>
    <n v="47.885191347753747"/>
    <n v="126.12717138103163"/>
    <x v="54"/>
  </r>
  <r>
    <x v="36"/>
    <x v="1"/>
    <x v="1"/>
    <x v="4"/>
    <s v="S014"/>
    <x v="65"/>
    <x v="65"/>
    <x v="0"/>
    <n v="76.61"/>
    <n v="25"/>
    <n v="1915.25"/>
    <n v="1294.04"/>
    <x v="287"/>
    <n v="0.32434930165774706"/>
    <s v="R03"/>
    <x v="2"/>
    <x v="65"/>
    <n v="83"/>
    <x v="0"/>
    <n v="2.4198895027624308"/>
    <n v="148.35388127853884"/>
    <n v="157.05917808219178"/>
    <x v="51"/>
  </r>
  <r>
    <x v="36"/>
    <x v="1"/>
    <x v="1"/>
    <x v="1"/>
    <s v="S008"/>
    <x v="49"/>
    <x v="49"/>
    <x v="1"/>
    <n v="450.33"/>
    <n v="27"/>
    <n v="12158.91"/>
    <n v="6911.01"/>
    <x v="288"/>
    <n v="0.43160941235686417"/>
    <s v="R20"/>
    <x v="13"/>
    <x v="49"/>
    <n v="59"/>
    <x v="0"/>
    <n v="2.1215469613259668"/>
    <n v="205.98177083333334"/>
    <n v="182.79481770833334"/>
    <x v="40"/>
  </r>
  <r>
    <x v="36"/>
    <x v="1"/>
    <x v="1"/>
    <x v="0"/>
    <s v="S001"/>
    <x v="59"/>
    <x v="59"/>
    <x v="2"/>
    <n v="476.5"/>
    <n v="44"/>
    <n v="20966"/>
    <n v="11652.64"/>
    <x v="289"/>
    <n v="0.44421253457979587"/>
    <s v="R14"/>
    <x v="11"/>
    <x v="59"/>
    <n v="194"/>
    <x v="1"/>
    <n v="2.0220994475138121"/>
    <n v="15.825136612021858"/>
    <n v="188.49956284153004"/>
    <x v="5"/>
  </r>
  <r>
    <x v="36"/>
    <x v="1"/>
    <x v="1"/>
    <x v="3"/>
    <s v="S002"/>
    <x v="51"/>
    <x v="51"/>
    <x v="3"/>
    <n v="383.32"/>
    <n v="42"/>
    <n v="16099.44"/>
    <n v="8095.63"/>
    <x v="290"/>
    <n v="0.49714834801707392"/>
    <s v="R15"/>
    <x v="17"/>
    <x v="51"/>
    <n v="188"/>
    <x v="1"/>
    <n v="2.6077348066298343"/>
    <n v="32.595338983050844"/>
    <n v="158.14478813559322"/>
    <x v="5"/>
  </r>
  <r>
    <x v="36"/>
    <x v="1"/>
    <x v="1"/>
    <x v="4"/>
    <s v="S013"/>
    <x v="91"/>
    <x v="91"/>
    <x v="3"/>
    <n v="305.5"/>
    <n v="29"/>
    <n v="8859.5"/>
    <n v="6278.77"/>
    <x v="291"/>
    <n v="0.29129521982053164"/>
    <s v="R01"/>
    <x v="14"/>
    <x v="88"/>
    <n v="81"/>
    <x v="1"/>
    <n v="2.3204419889502761"/>
    <n v="2.5857142857142859"/>
    <n v="171.29180952380952"/>
    <x v="5"/>
  </r>
  <r>
    <x v="36"/>
    <x v="1"/>
    <x v="1"/>
    <x v="2"/>
    <s v="S009"/>
    <x v="50"/>
    <x v="50"/>
    <x v="1"/>
    <n v="53.15"/>
    <n v="3"/>
    <n v="159.44999999999999"/>
    <n v="122.8"/>
    <x v="292"/>
    <n v="0.22985261837566637"/>
    <s v="R14"/>
    <x v="11"/>
    <x v="50"/>
    <n v="85"/>
    <x v="0"/>
    <n v="1.5966850828729282"/>
    <n v="106.47058823529412"/>
    <n v="206.92532871972318"/>
    <x v="41"/>
  </r>
  <r>
    <x v="36"/>
    <x v="1"/>
    <x v="1"/>
    <x v="1"/>
    <s v="S002"/>
    <x v="72"/>
    <x v="72"/>
    <x v="1"/>
    <n v="232.49"/>
    <n v="40"/>
    <n v="9299.6"/>
    <n v="5342.65"/>
    <x v="293"/>
    <n v="0.42549679556109937"/>
    <s v="R13"/>
    <x v="12"/>
    <x v="71"/>
    <n v="95"/>
    <x v="0"/>
    <n v="1.2209944751381216"/>
    <n v="269.45248868778276"/>
    <n v="155.78972850678733"/>
    <x v="56"/>
  </r>
  <r>
    <x v="36"/>
    <x v="1"/>
    <x v="1"/>
    <x v="1"/>
    <s v="S013"/>
    <x v="93"/>
    <x v="93"/>
    <x v="0"/>
    <n v="327.33"/>
    <n v="2"/>
    <n v="654.66"/>
    <n v="409.33"/>
    <x v="294"/>
    <n v="0.37474414199737272"/>
    <s v="R11"/>
    <x v="7"/>
    <x v="64"/>
    <n v="67"/>
    <x v="0"/>
    <n v="1.5027624309392265"/>
    <n v="153.0514705882353"/>
    <n v="125.94279411764707"/>
    <x v="71"/>
  </r>
  <r>
    <x v="36"/>
    <x v="1"/>
    <x v="1"/>
    <x v="0"/>
    <s v="S009"/>
    <x v="4"/>
    <x v="4"/>
    <x v="3"/>
    <n v="393.47"/>
    <n v="22"/>
    <n v="8656.34"/>
    <n v="5120.59"/>
    <x v="295"/>
    <n v="0.40845784708086791"/>
    <s v="R01"/>
    <x v="14"/>
    <x v="4"/>
    <n v="55"/>
    <x v="0"/>
    <n v="1.9447513812154695"/>
    <n v="197.96875"/>
    <n v="186.62428977272728"/>
    <x v="4"/>
  </r>
  <r>
    <x v="37"/>
    <x v="1"/>
    <x v="2"/>
    <x v="0"/>
    <s v="S007"/>
    <x v="56"/>
    <x v="56"/>
    <x v="1"/>
    <n v="315.08"/>
    <n v="16"/>
    <n v="5041.28"/>
    <n v="3520.04"/>
    <x v="296"/>
    <n v="0.30175669671194622"/>
    <s v="R08"/>
    <x v="18"/>
    <x v="56"/>
    <n v="183"/>
    <x v="0"/>
    <n v="2.7237569060773481"/>
    <n v="181.7342799188641"/>
    <n v="142.07393509127789"/>
    <x v="45"/>
  </r>
  <r>
    <x v="37"/>
    <x v="1"/>
    <x v="2"/>
    <x v="4"/>
    <s v="S007"/>
    <x v="94"/>
    <x v="94"/>
    <x v="2"/>
    <n v="278.86"/>
    <n v="41"/>
    <n v="11433.26"/>
    <n v="7042.06"/>
    <x v="297"/>
    <n v="0.38407243428383503"/>
    <s v="R11"/>
    <x v="7"/>
    <x v="24"/>
    <n v="156"/>
    <x v="0"/>
    <n v="1.9281767955801106"/>
    <n v="97.50143266475645"/>
    <n v="201.583553008596"/>
    <x v="72"/>
  </r>
  <r>
    <x v="37"/>
    <x v="1"/>
    <x v="2"/>
    <x v="1"/>
    <s v="S014"/>
    <x v="35"/>
    <x v="35"/>
    <x v="2"/>
    <n v="295.43"/>
    <n v="44"/>
    <n v="12998.92"/>
    <n v="7993.42"/>
    <x v="298"/>
    <n v="0.38507045200678208"/>
    <s v="R16"/>
    <x v="1"/>
    <x v="35"/>
    <n v="144"/>
    <x v="0"/>
    <n v="1.4751381215469612"/>
    <n v="196.59176029962549"/>
    <n v="187.97531835205993"/>
    <x v="27"/>
  </r>
  <r>
    <x v="37"/>
    <x v="1"/>
    <x v="2"/>
    <x v="4"/>
    <s v="S014"/>
    <x v="78"/>
    <x v="78"/>
    <x v="0"/>
    <n v="431.62"/>
    <n v="4"/>
    <n v="1726.48"/>
    <n v="1294.8"/>
    <x v="299"/>
    <n v="0.25003475279180759"/>
    <s v="R05"/>
    <x v="6"/>
    <x v="76"/>
    <n v="113"/>
    <x v="0"/>
    <n v="1.4861878453038675"/>
    <n v="329.02973977695166"/>
    <n v="191.13044609665431"/>
    <x v="62"/>
  </r>
  <r>
    <x v="37"/>
    <x v="1"/>
    <x v="2"/>
    <x v="4"/>
    <s v="S012"/>
    <x v="75"/>
    <x v="75"/>
    <x v="0"/>
    <n v="123.42"/>
    <n v="37"/>
    <n v="4566.54"/>
    <n v="2563.9"/>
    <x v="300"/>
    <n v="0.43854647063203217"/>
    <s v="R02"/>
    <x v="10"/>
    <x v="74"/>
    <n v="117"/>
    <x v="0"/>
    <n v="1.7403314917127073"/>
    <n v="246.50476190476189"/>
    <n v="227.47676190476187"/>
    <x v="59"/>
  </r>
  <r>
    <x v="37"/>
    <x v="1"/>
    <x v="2"/>
    <x v="1"/>
    <s v="S007"/>
    <x v="13"/>
    <x v="13"/>
    <x v="2"/>
    <n v="79.67"/>
    <n v="34"/>
    <n v="2708.78"/>
    <n v="1852.1"/>
    <x v="301"/>
    <n v="0.31626045673698117"/>
    <s v="R15"/>
    <x v="17"/>
    <x v="13"/>
    <n v="183"/>
    <x v="0"/>
    <n v="2.9447513812154695"/>
    <n v="134.81613508442777"/>
    <n v="151.03679174484051"/>
    <x v="11"/>
  </r>
  <r>
    <x v="37"/>
    <x v="1"/>
    <x v="2"/>
    <x v="4"/>
    <s v="S010"/>
    <x v="48"/>
    <x v="48"/>
    <x v="4"/>
    <n v="82.47"/>
    <n v="49"/>
    <n v="4041.03"/>
    <n v="2136.38"/>
    <x v="302"/>
    <n v="0.4713278545321366"/>
    <s v="R02"/>
    <x v="10"/>
    <x v="48"/>
    <n v="54"/>
    <x v="0"/>
    <n v="2.0220994475138121"/>
    <n v="127.09562841530055"/>
    <n v="160.93450819672134"/>
    <x v="39"/>
  </r>
  <r>
    <x v="37"/>
    <x v="1"/>
    <x v="2"/>
    <x v="3"/>
    <s v="S005"/>
    <x v="13"/>
    <x v="13"/>
    <x v="2"/>
    <n v="355.65"/>
    <n v="17"/>
    <n v="6046.05"/>
    <n v="3482.08"/>
    <x v="303"/>
    <n v="0.42407356869360985"/>
    <s v="R01"/>
    <x v="14"/>
    <x v="13"/>
    <n v="183"/>
    <x v="0"/>
    <n v="2.9447513812154695"/>
    <n v="134.81613508442777"/>
    <n v="151.03679174484051"/>
    <x v="11"/>
  </r>
  <r>
    <x v="37"/>
    <x v="1"/>
    <x v="2"/>
    <x v="1"/>
    <s v="S013"/>
    <x v="37"/>
    <x v="37"/>
    <x v="2"/>
    <n v="481.29"/>
    <n v="6"/>
    <n v="2887.74"/>
    <n v="1973.17"/>
    <x v="304"/>
    <n v="0.31670787536274048"/>
    <s v="R20"/>
    <x v="13"/>
    <x v="37"/>
    <n v="118"/>
    <x v="0"/>
    <n v="1.9447513812154695"/>
    <n v="81.244318181818187"/>
    <n v="164.3787784090909"/>
    <x v="29"/>
  </r>
  <r>
    <x v="37"/>
    <x v="1"/>
    <x v="2"/>
    <x v="1"/>
    <s v="S002"/>
    <x v="86"/>
    <x v="86"/>
    <x v="0"/>
    <n v="440.49"/>
    <n v="49"/>
    <n v="21584.01"/>
    <n v="15612.3"/>
    <x v="305"/>
    <n v="0.27667287033317722"/>
    <s v="R02"/>
    <x v="10"/>
    <x v="84"/>
    <n v="126"/>
    <x v="1"/>
    <n v="2.6187845303867405"/>
    <n v="33.985232067510545"/>
    <n v="184.72071729957807"/>
    <x v="5"/>
  </r>
  <r>
    <x v="37"/>
    <x v="1"/>
    <x v="2"/>
    <x v="4"/>
    <s v="S010"/>
    <x v="95"/>
    <x v="95"/>
    <x v="4"/>
    <n v="249.83"/>
    <n v="24"/>
    <n v="5995.92"/>
    <n v="5041.04"/>
    <x v="306"/>
    <n v="0.15925496003949352"/>
    <s v="R07"/>
    <x v="5"/>
    <x v="78"/>
    <n v="160"/>
    <x v="0"/>
    <n v="2.2651933701657461"/>
    <n v="154.51219512195121"/>
    <n v="169.51268292682926"/>
    <x v="73"/>
  </r>
  <r>
    <x v="38"/>
    <x v="1"/>
    <x v="3"/>
    <x v="2"/>
    <s v="S011"/>
    <x v="96"/>
    <x v="96"/>
    <x v="3"/>
    <n v="300.56"/>
    <n v="16"/>
    <n v="4808.96"/>
    <n v="2541.0700000000002"/>
    <x v="307"/>
    <n v="0.47159676936385408"/>
    <s v="R16"/>
    <x v="1"/>
    <x v="90"/>
    <n v="115"/>
    <x v="0"/>
    <n v="1.4143646408839778"/>
    <n v="185.2421875"/>
    <n v="144.87089843749999"/>
    <x v="74"/>
  </r>
  <r>
    <x v="38"/>
    <x v="1"/>
    <x v="3"/>
    <x v="1"/>
    <s v="S006"/>
    <x v="2"/>
    <x v="2"/>
    <x v="2"/>
    <n v="200.88"/>
    <n v="47"/>
    <n v="9441.36"/>
    <n v="4851.01"/>
    <x v="308"/>
    <n v="0.48619584466644639"/>
    <s v="R20"/>
    <x v="13"/>
    <x v="2"/>
    <n v="53"/>
    <x v="0"/>
    <n v="2.0552486187845305"/>
    <n v="216.03225806451613"/>
    <n v="142.85685483870967"/>
    <x v="2"/>
  </r>
  <r>
    <x v="38"/>
    <x v="1"/>
    <x v="3"/>
    <x v="1"/>
    <s v="S002"/>
    <x v="64"/>
    <x v="64"/>
    <x v="3"/>
    <n v="149.19"/>
    <n v="28"/>
    <n v="4177.32"/>
    <n v="2286.69"/>
    <x v="309"/>
    <n v="0.4525940076412629"/>
    <s v="R16"/>
    <x v="1"/>
    <x v="64"/>
    <n v="70"/>
    <x v="0"/>
    <n v="1.4419889502762431"/>
    <n v="159.50191570881228"/>
    <n v="196.03318007662833"/>
    <x v="50"/>
  </r>
  <r>
    <x v="38"/>
    <x v="1"/>
    <x v="3"/>
    <x v="1"/>
    <s v="S009"/>
    <x v="15"/>
    <x v="15"/>
    <x v="1"/>
    <n v="187.35"/>
    <n v="48"/>
    <n v="8992.7999999999993"/>
    <n v="5921.76"/>
    <x v="310"/>
    <n v="0.3414998665599146"/>
    <s v="R04"/>
    <x v="16"/>
    <x v="15"/>
    <n v="171"/>
    <x v="1"/>
    <n v="1.5193370165745856"/>
    <n v="101.36"/>
    <n v="185.58029090909088"/>
    <x v="5"/>
  </r>
  <r>
    <x v="38"/>
    <x v="1"/>
    <x v="3"/>
    <x v="4"/>
    <s v="S007"/>
    <x v="55"/>
    <x v="55"/>
    <x v="0"/>
    <n v="280.87"/>
    <n v="39"/>
    <n v="10953.93"/>
    <n v="8046.89"/>
    <x v="311"/>
    <n v="0.26538785623059485"/>
    <s v="R16"/>
    <x v="1"/>
    <x v="55"/>
    <n v="59"/>
    <x v="0"/>
    <n v="1.6519337016574585"/>
    <n v="101.6989966555184"/>
    <n v="99.711739130434793"/>
    <x v="44"/>
  </r>
  <r>
    <x v="38"/>
    <x v="1"/>
    <x v="3"/>
    <x v="0"/>
    <s v="S010"/>
    <x v="40"/>
    <x v="40"/>
    <x v="2"/>
    <n v="266.93"/>
    <n v="20"/>
    <n v="5338.6"/>
    <n v="3660.42"/>
    <x v="312"/>
    <n v="0.31434833102311466"/>
    <s v="R03"/>
    <x v="2"/>
    <x v="40"/>
    <n v="128"/>
    <x v="0"/>
    <n v="1.580110497237569"/>
    <n v="310.73776223776224"/>
    <n v="152.67353146853142"/>
    <x v="31"/>
  </r>
  <r>
    <x v="39"/>
    <x v="1"/>
    <x v="4"/>
    <x v="2"/>
    <s v="S009"/>
    <x v="79"/>
    <x v="79"/>
    <x v="4"/>
    <n v="205.29"/>
    <n v="30"/>
    <n v="6158.7"/>
    <n v="3990.62"/>
    <x v="313"/>
    <n v="0.35203533213178106"/>
    <s v="R09"/>
    <x v="19"/>
    <x v="77"/>
    <n v="59"/>
    <x v="1"/>
    <n v="1.6906077348066297"/>
    <n v="24.843137254901961"/>
    <n v="182.07738562091507"/>
    <x v="5"/>
  </r>
  <r>
    <x v="39"/>
    <x v="1"/>
    <x v="4"/>
    <x v="0"/>
    <s v="S001"/>
    <x v="66"/>
    <x v="66"/>
    <x v="2"/>
    <n v="208.12"/>
    <n v="32"/>
    <n v="6659.84"/>
    <n v="4425"/>
    <x v="314"/>
    <n v="0.33556962329425333"/>
    <s v="R03"/>
    <x v="2"/>
    <x v="66"/>
    <n v="189"/>
    <x v="1"/>
    <n v="1.9337016574585635"/>
    <n v="35.682857142857145"/>
    <n v="151.44962857142858"/>
    <x v="5"/>
  </r>
  <r>
    <x v="39"/>
    <x v="1"/>
    <x v="4"/>
    <x v="0"/>
    <s v="S015"/>
    <x v="58"/>
    <x v="58"/>
    <x v="1"/>
    <n v="29.76"/>
    <n v="27"/>
    <n v="803.52"/>
    <n v="671.34"/>
    <x v="315"/>
    <n v="0.16450119474313024"/>
    <s v="R19"/>
    <x v="9"/>
    <x v="58"/>
    <n v="151"/>
    <x v="1"/>
    <n v="2.8508287292817678"/>
    <n v="1.4031007751937985"/>
    <n v="141.50271317829458"/>
    <x v="5"/>
  </r>
  <r>
    <x v="39"/>
    <x v="1"/>
    <x v="4"/>
    <x v="1"/>
    <s v="S010"/>
    <x v="4"/>
    <x v="4"/>
    <x v="3"/>
    <n v="160.13999999999999"/>
    <n v="10"/>
    <n v="1601.4"/>
    <n v="1139.8399999999999"/>
    <x v="316"/>
    <n v="0.28822280504558512"/>
    <s v="R19"/>
    <x v="9"/>
    <x v="4"/>
    <n v="55"/>
    <x v="0"/>
    <n v="1.9447513812154695"/>
    <n v="197.96875"/>
    <n v="186.62428977272728"/>
    <x v="4"/>
  </r>
  <r>
    <x v="39"/>
    <x v="1"/>
    <x v="4"/>
    <x v="4"/>
    <s v="S015"/>
    <x v="41"/>
    <x v="41"/>
    <x v="4"/>
    <n v="461.19"/>
    <n v="16"/>
    <n v="7379.04"/>
    <n v="4003.78"/>
    <x v="317"/>
    <n v="0.45741180424553873"/>
    <s v="R08"/>
    <x v="18"/>
    <x v="41"/>
    <n v="165"/>
    <x v="0"/>
    <n v="2.2928176795580111"/>
    <n v="164.4265060240964"/>
    <n v="219.61922891566269"/>
    <x v="32"/>
  </r>
  <r>
    <x v="39"/>
    <x v="1"/>
    <x v="4"/>
    <x v="0"/>
    <s v="S008"/>
    <x v="26"/>
    <x v="26"/>
    <x v="0"/>
    <n v="16.329999999999998"/>
    <n v="31"/>
    <n v="506.23"/>
    <n v="253.86"/>
    <x v="318"/>
    <n v="0.49852833692195248"/>
    <s v="R08"/>
    <x v="18"/>
    <x v="26"/>
    <n v="136"/>
    <x v="1"/>
    <n v="2.3591160220994474"/>
    <n v="32.215456674473067"/>
    <n v="164.18552693208429"/>
    <x v="5"/>
  </r>
  <r>
    <x v="40"/>
    <x v="1"/>
    <x v="5"/>
    <x v="0"/>
    <s v="S003"/>
    <x v="36"/>
    <x v="36"/>
    <x v="0"/>
    <n v="134.02000000000001"/>
    <n v="34"/>
    <n v="4556.68"/>
    <n v="2613.44"/>
    <x v="319"/>
    <n v="0.4264596153339712"/>
    <s v="R17"/>
    <x v="0"/>
    <x v="36"/>
    <n v="151"/>
    <x v="0"/>
    <n v="2.0718232044198897"/>
    <n v="208.99466666666666"/>
    <n v="166.13485333333333"/>
    <x v="28"/>
  </r>
  <r>
    <x v="40"/>
    <x v="1"/>
    <x v="5"/>
    <x v="0"/>
    <s v="S012"/>
    <x v="73"/>
    <x v="73"/>
    <x v="2"/>
    <n v="200.29"/>
    <n v="20"/>
    <n v="4005.8"/>
    <n v="3126.66"/>
    <x v="320"/>
    <n v="0.2194667731788906"/>
    <s v="R14"/>
    <x v="11"/>
    <x v="72"/>
    <n v="66"/>
    <x v="0"/>
    <n v="1.9060773480662982"/>
    <n v="238.71014492753625"/>
    <n v="187.19002898550721"/>
    <x v="57"/>
  </r>
  <r>
    <x v="40"/>
    <x v="1"/>
    <x v="5"/>
    <x v="1"/>
    <s v="S010"/>
    <x v="72"/>
    <x v="72"/>
    <x v="1"/>
    <n v="454.68"/>
    <n v="17"/>
    <n v="7729.56"/>
    <n v="4651.6000000000004"/>
    <x v="321"/>
    <n v="0.39820636620971955"/>
    <s v="R17"/>
    <x v="0"/>
    <x v="71"/>
    <n v="95"/>
    <x v="0"/>
    <n v="1.2209944751381216"/>
    <n v="269.45248868778276"/>
    <n v="155.78972850678733"/>
    <x v="56"/>
  </r>
  <r>
    <x v="40"/>
    <x v="1"/>
    <x v="5"/>
    <x v="4"/>
    <s v="S003"/>
    <x v="19"/>
    <x v="19"/>
    <x v="4"/>
    <n v="429.21"/>
    <n v="39"/>
    <n v="16739.189999999999"/>
    <n v="11716.67"/>
    <x v="322"/>
    <n v="0.30004558165598222"/>
    <s v="R11"/>
    <x v="7"/>
    <x v="19"/>
    <n v="71"/>
    <x v="1"/>
    <n v="2.6077348066298343"/>
    <n v="19.557203389830509"/>
    <n v="223.37980932203388"/>
    <x v="5"/>
  </r>
  <r>
    <x v="40"/>
    <x v="1"/>
    <x v="5"/>
    <x v="1"/>
    <s v="S008"/>
    <x v="11"/>
    <x v="11"/>
    <x v="0"/>
    <n v="285.73"/>
    <n v="25"/>
    <n v="7143.25"/>
    <n v="4891.9399999999996"/>
    <x v="323"/>
    <n v="0.31516606586637735"/>
    <s v="R17"/>
    <x v="0"/>
    <x v="11"/>
    <n v="179"/>
    <x v="1"/>
    <n v="3.9834254143646408"/>
    <n v="25.35506241331484"/>
    <n v="171.84160887656034"/>
    <x v="5"/>
  </r>
  <r>
    <x v="40"/>
    <x v="1"/>
    <x v="5"/>
    <x v="3"/>
    <s v="S008"/>
    <x v="94"/>
    <x v="94"/>
    <x v="2"/>
    <n v="495.51"/>
    <n v="14"/>
    <n v="6937.14"/>
    <n v="4158.91"/>
    <x v="324"/>
    <n v="0.40048636758087625"/>
    <s v="R02"/>
    <x v="10"/>
    <x v="24"/>
    <n v="156"/>
    <x v="0"/>
    <n v="1.9281767955801106"/>
    <n v="97.50143266475645"/>
    <n v="201.583553008596"/>
    <x v="72"/>
  </r>
  <r>
    <x v="40"/>
    <x v="1"/>
    <x v="5"/>
    <x v="3"/>
    <s v="S012"/>
    <x v="74"/>
    <x v="74"/>
    <x v="1"/>
    <n v="427.74"/>
    <n v="13"/>
    <n v="5560.62"/>
    <n v="3511.13"/>
    <x v="325"/>
    <n v="0.36857220957375253"/>
    <s v="R20"/>
    <x v="13"/>
    <x v="73"/>
    <n v="143"/>
    <x v="0"/>
    <n v="1.7071823204419889"/>
    <n v="139.9967637540453"/>
    <n v="194.15064724919091"/>
    <x v="58"/>
  </r>
  <r>
    <x v="40"/>
    <x v="1"/>
    <x v="5"/>
    <x v="0"/>
    <s v="S003"/>
    <x v="96"/>
    <x v="96"/>
    <x v="3"/>
    <n v="86.83"/>
    <n v="39"/>
    <n v="3386.37"/>
    <n v="1891.1"/>
    <x v="326"/>
    <n v="0.44155541184217911"/>
    <s v="R06"/>
    <x v="4"/>
    <x v="90"/>
    <n v="115"/>
    <x v="0"/>
    <n v="1.4143646408839778"/>
    <n v="185.2421875"/>
    <n v="144.87089843749999"/>
    <x v="74"/>
  </r>
  <r>
    <x v="40"/>
    <x v="1"/>
    <x v="5"/>
    <x v="4"/>
    <s v="S012"/>
    <x v="37"/>
    <x v="37"/>
    <x v="2"/>
    <n v="267.95"/>
    <n v="49"/>
    <n v="13129.55"/>
    <n v="10141.370000000001"/>
    <x v="327"/>
    <n v="0.2275919585972101"/>
    <s v="R02"/>
    <x v="10"/>
    <x v="37"/>
    <n v="118"/>
    <x v="0"/>
    <n v="1.9447513812154695"/>
    <n v="81.244318181818187"/>
    <n v="164.3787784090909"/>
    <x v="29"/>
  </r>
  <r>
    <x v="40"/>
    <x v="1"/>
    <x v="5"/>
    <x v="0"/>
    <s v="S015"/>
    <x v="2"/>
    <x v="2"/>
    <x v="2"/>
    <n v="444.79"/>
    <n v="32"/>
    <n v="14233.28"/>
    <n v="7425.1"/>
    <x v="328"/>
    <n v="0.47832825603093593"/>
    <s v="R20"/>
    <x v="13"/>
    <x v="2"/>
    <n v="53"/>
    <x v="0"/>
    <n v="2.0552486187845305"/>
    <n v="216.03225806451613"/>
    <n v="142.85685483870967"/>
    <x v="2"/>
  </r>
  <r>
    <x v="41"/>
    <x v="1"/>
    <x v="6"/>
    <x v="3"/>
    <s v="S014"/>
    <x v="18"/>
    <x v="18"/>
    <x v="2"/>
    <n v="381.01"/>
    <n v="19"/>
    <n v="7239.19"/>
    <n v="4531.2299999999996"/>
    <x v="329"/>
    <n v="0.37406947462354218"/>
    <s v="R09"/>
    <x v="19"/>
    <x v="18"/>
    <n v="197"/>
    <x v="0"/>
    <n v="2.298342541436464"/>
    <n v="133.13942307692309"/>
    <n v="144.58235576923079"/>
    <x v="14"/>
  </r>
  <r>
    <x v="41"/>
    <x v="1"/>
    <x v="6"/>
    <x v="0"/>
    <s v="S008"/>
    <x v="65"/>
    <x v="65"/>
    <x v="0"/>
    <n v="324.23"/>
    <n v="14"/>
    <n v="4539.22"/>
    <n v="2457.4299999999998"/>
    <x v="330"/>
    <n v="0.45862284709707835"/>
    <s v="R01"/>
    <x v="14"/>
    <x v="65"/>
    <n v="83"/>
    <x v="0"/>
    <n v="2.4198895027624308"/>
    <n v="148.35388127853884"/>
    <n v="157.05917808219178"/>
    <x v="51"/>
  </r>
  <r>
    <x v="41"/>
    <x v="1"/>
    <x v="6"/>
    <x v="4"/>
    <s v="S007"/>
    <x v="32"/>
    <x v="32"/>
    <x v="4"/>
    <n v="178.99"/>
    <n v="27"/>
    <n v="4832.7299999999996"/>
    <n v="3876.88"/>
    <x v="331"/>
    <n v="0.19778675820912819"/>
    <s v="R18"/>
    <x v="15"/>
    <x v="32"/>
    <n v="83"/>
    <x v="0"/>
    <n v="2.2872928176795582"/>
    <n v="93.560386473429944"/>
    <n v="128.51939613526571"/>
    <x v="24"/>
  </r>
  <r>
    <x v="41"/>
    <x v="1"/>
    <x v="6"/>
    <x v="2"/>
    <s v="S003"/>
    <x v="21"/>
    <x v="21"/>
    <x v="3"/>
    <n v="318.22000000000003"/>
    <n v="32"/>
    <n v="10183.040000000001"/>
    <n v="5887.96"/>
    <x v="332"/>
    <n v="0.42178759977374142"/>
    <s v="R16"/>
    <x v="1"/>
    <x v="21"/>
    <n v="67"/>
    <x v="0"/>
    <n v="3.3093922651933703"/>
    <n v="125.40066777963271"/>
    <n v="142.83464106844738"/>
    <x v="16"/>
  </r>
  <r>
    <x v="41"/>
    <x v="1"/>
    <x v="6"/>
    <x v="4"/>
    <s v="S015"/>
    <x v="51"/>
    <x v="51"/>
    <x v="3"/>
    <n v="273.51"/>
    <n v="1"/>
    <n v="273.51"/>
    <n v="202.65"/>
    <x v="333"/>
    <n v="0.25907645058681583"/>
    <s v="R01"/>
    <x v="14"/>
    <x v="51"/>
    <n v="188"/>
    <x v="1"/>
    <n v="2.6077348066298343"/>
    <n v="32.595338983050844"/>
    <n v="158.14478813559322"/>
    <x v="5"/>
  </r>
  <r>
    <x v="41"/>
    <x v="1"/>
    <x v="6"/>
    <x v="1"/>
    <s v="S003"/>
    <x v="51"/>
    <x v="51"/>
    <x v="3"/>
    <n v="344.78"/>
    <n v="30"/>
    <n v="10343.4"/>
    <n v="7739.83"/>
    <x v="334"/>
    <n v="0.25171316975075897"/>
    <s v="R20"/>
    <x v="13"/>
    <x v="51"/>
    <n v="188"/>
    <x v="1"/>
    <n v="2.6077348066298343"/>
    <n v="32.595338983050844"/>
    <n v="158.14478813559322"/>
    <x v="5"/>
  </r>
  <r>
    <x v="41"/>
    <x v="1"/>
    <x v="6"/>
    <x v="0"/>
    <s v="S013"/>
    <x v="7"/>
    <x v="7"/>
    <x v="1"/>
    <n v="202.52"/>
    <n v="11"/>
    <n v="2227.7199999999998"/>
    <n v="1484.47"/>
    <x v="335"/>
    <n v="0.33363708185947966"/>
    <s v="R13"/>
    <x v="12"/>
    <x v="7"/>
    <n v="90"/>
    <x v="0"/>
    <n v="1.7348066298342542"/>
    <n v="160.82484076433121"/>
    <n v="213.5890445859873"/>
    <x v="7"/>
  </r>
  <r>
    <x v="41"/>
    <x v="1"/>
    <x v="6"/>
    <x v="3"/>
    <s v="S012"/>
    <x v="86"/>
    <x v="86"/>
    <x v="0"/>
    <n v="293.81"/>
    <n v="22"/>
    <n v="6463.82"/>
    <n v="5362.76"/>
    <x v="336"/>
    <n v="0.17034199590953955"/>
    <s v="R05"/>
    <x v="6"/>
    <x v="84"/>
    <n v="126"/>
    <x v="1"/>
    <n v="2.6187845303867405"/>
    <n v="33.985232067510545"/>
    <n v="184.72071729957807"/>
    <x v="5"/>
  </r>
  <r>
    <x v="41"/>
    <x v="1"/>
    <x v="6"/>
    <x v="3"/>
    <s v="S007"/>
    <x v="81"/>
    <x v="81"/>
    <x v="1"/>
    <n v="199.77"/>
    <n v="14"/>
    <n v="2796.78"/>
    <n v="1472.55"/>
    <x v="337"/>
    <n v="0.47348379207517216"/>
    <s v="R16"/>
    <x v="1"/>
    <x v="79"/>
    <n v="131"/>
    <x v="0"/>
    <n v="1.701657458563536"/>
    <n v="157.49350649350649"/>
    <n v="155.16857142857143"/>
    <x v="64"/>
  </r>
  <r>
    <x v="42"/>
    <x v="1"/>
    <x v="0"/>
    <x v="3"/>
    <s v="S006"/>
    <x v="6"/>
    <x v="6"/>
    <x v="1"/>
    <n v="418.77"/>
    <n v="22"/>
    <n v="9212.94"/>
    <n v="6821.87"/>
    <x v="338"/>
    <n v="0.25953387300905034"/>
    <s v="R17"/>
    <x v="0"/>
    <x v="6"/>
    <n v="64"/>
    <x v="0"/>
    <n v="2.1381215469613259"/>
    <n v="220.75452196382429"/>
    <n v="200.95503875968993"/>
    <x v="6"/>
  </r>
  <r>
    <x v="42"/>
    <x v="1"/>
    <x v="0"/>
    <x v="4"/>
    <s v="S010"/>
    <x v="94"/>
    <x v="94"/>
    <x v="2"/>
    <n v="201.72"/>
    <n v="38"/>
    <n v="7665.36"/>
    <n v="6385.77"/>
    <x v="339"/>
    <n v="0.16693149441122138"/>
    <s v="R11"/>
    <x v="7"/>
    <x v="24"/>
    <n v="156"/>
    <x v="0"/>
    <n v="1.9281767955801106"/>
    <n v="97.50143266475645"/>
    <n v="201.583553008596"/>
    <x v="72"/>
  </r>
  <r>
    <x v="42"/>
    <x v="1"/>
    <x v="0"/>
    <x v="4"/>
    <s v="S004"/>
    <x v="93"/>
    <x v="93"/>
    <x v="0"/>
    <n v="40.78"/>
    <n v="43"/>
    <n v="1753.54"/>
    <n v="985.59"/>
    <x v="340"/>
    <n v="0.43794267595834713"/>
    <s v="R08"/>
    <x v="18"/>
    <x v="64"/>
    <n v="67"/>
    <x v="0"/>
    <n v="1.5027624309392265"/>
    <n v="153.0514705882353"/>
    <n v="125.94279411764707"/>
    <x v="71"/>
  </r>
  <r>
    <x v="42"/>
    <x v="1"/>
    <x v="0"/>
    <x v="3"/>
    <s v="S004"/>
    <x v="12"/>
    <x v="12"/>
    <x v="0"/>
    <n v="346.06"/>
    <n v="23"/>
    <n v="7959.38"/>
    <n v="6128.43"/>
    <x v="341"/>
    <n v="0.23003676165731501"/>
    <s v="R04"/>
    <x v="16"/>
    <x v="12"/>
    <n v="70"/>
    <x v="0"/>
    <n v="2.7679558011049723"/>
    <n v="58.88822355289421"/>
    <n v="213.25538922155687"/>
    <x v="10"/>
  </r>
  <r>
    <x v="42"/>
    <x v="1"/>
    <x v="0"/>
    <x v="2"/>
    <s v="S011"/>
    <x v="95"/>
    <x v="95"/>
    <x v="4"/>
    <n v="490.32"/>
    <n v="18"/>
    <n v="8825.76"/>
    <n v="7224.13"/>
    <x v="342"/>
    <n v="0.18147219049690905"/>
    <s v="R12"/>
    <x v="3"/>
    <x v="78"/>
    <n v="160"/>
    <x v="0"/>
    <n v="2.2651933701657461"/>
    <n v="154.51219512195121"/>
    <n v="169.51268292682926"/>
    <x v="73"/>
  </r>
  <r>
    <x v="43"/>
    <x v="1"/>
    <x v="1"/>
    <x v="3"/>
    <s v="S006"/>
    <x v="58"/>
    <x v="58"/>
    <x v="1"/>
    <n v="214.53"/>
    <n v="20"/>
    <n v="4290.6000000000004"/>
    <n v="3296.68"/>
    <x v="343"/>
    <n v="0.2316505849997669"/>
    <s v="R18"/>
    <x v="15"/>
    <x v="58"/>
    <n v="151"/>
    <x v="1"/>
    <n v="2.8508287292817678"/>
    <n v="1.4031007751937985"/>
    <n v="141.50271317829458"/>
    <x v="5"/>
  </r>
  <r>
    <x v="43"/>
    <x v="1"/>
    <x v="1"/>
    <x v="2"/>
    <s v="S001"/>
    <x v="59"/>
    <x v="59"/>
    <x v="2"/>
    <n v="19.97"/>
    <n v="15"/>
    <n v="299.55"/>
    <n v="161.78"/>
    <x v="344"/>
    <n v="0.45992321816057419"/>
    <s v="R11"/>
    <x v="7"/>
    <x v="59"/>
    <n v="194"/>
    <x v="1"/>
    <n v="2.0220994475138121"/>
    <n v="15.825136612021858"/>
    <n v="188.49956284153004"/>
    <x v="5"/>
  </r>
  <r>
    <x v="43"/>
    <x v="1"/>
    <x v="1"/>
    <x v="4"/>
    <s v="S011"/>
    <x v="10"/>
    <x v="10"/>
    <x v="2"/>
    <n v="136.78"/>
    <n v="35"/>
    <n v="4787.3"/>
    <n v="3479.03"/>
    <x v="345"/>
    <n v="0.27327930148517954"/>
    <s v="R04"/>
    <x v="16"/>
    <x v="10"/>
    <n v="97"/>
    <x v="0"/>
    <n v="2.7127071823204418"/>
    <n v="158.88187372708759"/>
    <n v="146.11568228105907"/>
    <x v="9"/>
  </r>
  <r>
    <x v="43"/>
    <x v="1"/>
    <x v="1"/>
    <x v="1"/>
    <s v="S014"/>
    <x v="73"/>
    <x v="73"/>
    <x v="2"/>
    <n v="448.13"/>
    <n v="38"/>
    <n v="17028.939999999999"/>
    <n v="10975.88"/>
    <x v="346"/>
    <n v="0.35545723926445222"/>
    <s v="R05"/>
    <x v="6"/>
    <x v="72"/>
    <n v="66"/>
    <x v="0"/>
    <n v="1.9060773480662982"/>
    <n v="238.71014492753625"/>
    <n v="187.19002898550721"/>
    <x v="57"/>
  </r>
  <r>
    <x v="43"/>
    <x v="1"/>
    <x v="1"/>
    <x v="2"/>
    <s v="S004"/>
    <x v="10"/>
    <x v="10"/>
    <x v="2"/>
    <n v="288.77999999999997"/>
    <n v="39"/>
    <n v="11262.42"/>
    <n v="6858.87"/>
    <x v="347"/>
    <n v="0.39099500817763855"/>
    <s v="R05"/>
    <x v="6"/>
    <x v="10"/>
    <n v="97"/>
    <x v="0"/>
    <n v="2.7127071823204418"/>
    <n v="158.88187372708759"/>
    <n v="146.11568228105907"/>
    <x v="9"/>
  </r>
  <r>
    <x v="43"/>
    <x v="1"/>
    <x v="1"/>
    <x v="4"/>
    <s v="S008"/>
    <x v="4"/>
    <x v="4"/>
    <x v="3"/>
    <n v="358.6"/>
    <n v="21"/>
    <n v="7530.6"/>
    <n v="6144.14"/>
    <x v="348"/>
    <n v="0.18411016386476509"/>
    <s v="R04"/>
    <x v="16"/>
    <x v="4"/>
    <n v="55"/>
    <x v="0"/>
    <n v="1.9447513812154695"/>
    <n v="197.96875"/>
    <n v="186.62428977272728"/>
    <x v="4"/>
  </r>
  <r>
    <x v="43"/>
    <x v="1"/>
    <x v="1"/>
    <x v="1"/>
    <s v="S008"/>
    <x v="36"/>
    <x v="36"/>
    <x v="0"/>
    <n v="100.7"/>
    <n v="16"/>
    <n v="1611.2"/>
    <n v="981.76"/>
    <x v="349"/>
    <n v="0.39066534260178754"/>
    <s v="R12"/>
    <x v="3"/>
    <x v="36"/>
    <n v="151"/>
    <x v="0"/>
    <n v="2.0718232044198897"/>
    <n v="208.99466666666666"/>
    <n v="166.13485333333333"/>
    <x v="28"/>
  </r>
  <r>
    <x v="43"/>
    <x v="1"/>
    <x v="1"/>
    <x v="3"/>
    <s v="S013"/>
    <x v="38"/>
    <x v="38"/>
    <x v="4"/>
    <n v="489.23"/>
    <n v="35"/>
    <n v="17123.05"/>
    <n v="12699.8"/>
    <x v="350"/>
    <n v="0.25832138550083078"/>
    <s v="R09"/>
    <x v="19"/>
    <x v="38"/>
    <n v="168"/>
    <x v="0"/>
    <n v="1.9834254143646408"/>
    <n v="206.71309192200559"/>
    <n v="222.89055710306405"/>
    <x v="30"/>
  </r>
  <r>
    <x v="43"/>
    <x v="1"/>
    <x v="1"/>
    <x v="3"/>
    <s v="S001"/>
    <x v="61"/>
    <x v="61"/>
    <x v="3"/>
    <n v="357.45"/>
    <n v="26"/>
    <n v="9293.7000000000007"/>
    <n v="4974.2"/>
    <x v="351"/>
    <n v="0.46477721467230487"/>
    <s v="R03"/>
    <x v="2"/>
    <x v="61"/>
    <n v="105"/>
    <x v="1"/>
    <n v="2"/>
    <n v="28"/>
    <n v="186.10955801104973"/>
    <x v="5"/>
  </r>
  <r>
    <x v="43"/>
    <x v="1"/>
    <x v="1"/>
    <x v="0"/>
    <s v="S004"/>
    <x v="39"/>
    <x v="39"/>
    <x v="3"/>
    <n v="179.78"/>
    <n v="34"/>
    <n v="6112.52"/>
    <n v="3357.48"/>
    <x v="352"/>
    <n v="0.45072081563741301"/>
    <s v="R01"/>
    <x v="14"/>
    <x v="39"/>
    <n v="183"/>
    <x v="1"/>
    <n v="3.2596685082872927"/>
    <n v="54.606779661016951"/>
    <n v="150.7550338983051"/>
    <x v="5"/>
  </r>
  <r>
    <x v="43"/>
    <x v="1"/>
    <x v="1"/>
    <x v="3"/>
    <s v="S011"/>
    <x v="17"/>
    <x v="17"/>
    <x v="3"/>
    <n v="287.35000000000002"/>
    <n v="30"/>
    <n v="8620.5"/>
    <n v="4931.17"/>
    <x v="353"/>
    <n v="0.42797169537729829"/>
    <s v="R11"/>
    <x v="7"/>
    <x v="17"/>
    <n v="143"/>
    <x v="1"/>
    <n v="1.2928176795580111"/>
    <n v="27.846153846153847"/>
    <n v="196.43854700854698"/>
    <x v="5"/>
  </r>
  <r>
    <x v="43"/>
    <x v="1"/>
    <x v="1"/>
    <x v="0"/>
    <s v="S015"/>
    <x v="97"/>
    <x v="97"/>
    <x v="0"/>
    <n v="5.77"/>
    <n v="19"/>
    <n v="109.63"/>
    <n v="65.44"/>
    <x v="354"/>
    <n v="0.40308309769223755"/>
    <s v="R14"/>
    <x v="11"/>
    <x v="91"/>
    <n v="130"/>
    <x v="0"/>
    <n v="1.6464088397790055"/>
    <n v="173.10402684563758"/>
    <n v="196.83761744966441"/>
    <x v="75"/>
  </r>
  <r>
    <x v="43"/>
    <x v="1"/>
    <x v="1"/>
    <x v="2"/>
    <s v="S006"/>
    <x v="73"/>
    <x v="73"/>
    <x v="2"/>
    <n v="267.16000000000003"/>
    <n v="47"/>
    <n v="12556.52"/>
    <n v="8993.2999999999993"/>
    <x v="355"/>
    <n v="0.2837744852873248"/>
    <s v="R07"/>
    <x v="5"/>
    <x v="72"/>
    <n v="66"/>
    <x v="0"/>
    <n v="1.9060773480662982"/>
    <n v="238.71014492753625"/>
    <n v="187.19002898550721"/>
    <x v="57"/>
  </r>
  <r>
    <x v="44"/>
    <x v="1"/>
    <x v="2"/>
    <x v="3"/>
    <s v="S009"/>
    <x v="77"/>
    <x v="77"/>
    <x v="1"/>
    <n v="459.31"/>
    <n v="7"/>
    <n v="3215.17"/>
    <n v="1952.31"/>
    <x v="356"/>
    <n v="0.3927817191625948"/>
    <s v="R20"/>
    <x v="13"/>
    <x v="75"/>
    <n v="53"/>
    <x v="0"/>
    <n v="1.3922651933701657"/>
    <n v="262.16269841269843"/>
    <n v="124.21837301587303"/>
    <x v="61"/>
  </r>
  <r>
    <x v="44"/>
    <x v="1"/>
    <x v="2"/>
    <x v="1"/>
    <s v="S012"/>
    <x v="3"/>
    <x v="3"/>
    <x v="1"/>
    <n v="10.64"/>
    <n v="45"/>
    <n v="478.8"/>
    <n v="292.57"/>
    <x v="357"/>
    <n v="0.38895154553049288"/>
    <s v="R09"/>
    <x v="19"/>
    <x v="3"/>
    <n v="57"/>
    <x v="0"/>
    <n v="1.9337016574585635"/>
    <n v="191.34285714285716"/>
    <n v="130.95322857142858"/>
    <x v="3"/>
  </r>
  <r>
    <x v="44"/>
    <x v="1"/>
    <x v="2"/>
    <x v="4"/>
    <s v="S012"/>
    <x v="57"/>
    <x v="57"/>
    <x v="4"/>
    <n v="39.21"/>
    <n v="5"/>
    <n v="196.05"/>
    <n v="147.44"/>
    <x v="358"/>
    <n v="0.24794695230808467"/>
    <s v="R16"/>
    <x v="1"/>
    <x v="57"/>
    <n v="148"/>
    <x v="0"/>
    <n v="2.4198895027624308"/>
    <n v="150.42009132420091"/>
    <n v="198.74710045662104"/>
    <x v="46"/>
  </r>
  <r>
    <x v="44"/>
    <x v="1"/>
    <x v="2"/>
    <x v="0"/>
    <s v="S002"/>
    <x v="59"/>
    <x v="59"/>
    <x v="2"/>
    <n v="171.73"/>
    <n v="23"/>
    <n v="3949.79"/>
    <n v="2508.41"/>
    <x v="359"/>
    <n v="0.36492573022869573"/>
    <s v="R12"/>
    <x v="3"/>
    <x v="59"/>
    <n v="194"/>
    <x v="1"/>
    <n v="2.0220994475138121"/>
    <n v="15.825136612021858"/>
    <n v="188.49956284153004"/>
    <x v="5"/>
  </r>
  <r>
    <x v="44"/>
    <x v="1"/>
    <x v="2"/>
    <x v="1"/>
    <s v="S007"/>
    <x v="64"/>
    <x v="64"/>
    <x v="3"/>
    <n v="57.76"/>
    <n v="28"/>
    <n v="1617.28"/>
    <n v="898.8"/>
    <x v="360"/>
    <n v="0.44425207756232687"/>
    <s v="R06"/>
    <x v="4"/>
    <x v="64"/>
    <n v="70"/>
    <x v="0"/>
    <n v="1.4419889502762431"/>
    <n v="159.50191570881228"/>
    <n v="196.03318007662833"/>
    <x v="50"/>
  </r>
  <r>
    <x v="44"/>
    <x v="1"/>
    <x v="2"/>
    <x v="4"/>
    <s v="S015"/>
    <x v="49"/>
    <x v="49"/>
    <x v="1"/>
    <n v="209.16"/>
    <n v="46"/>
    <n v="9621.36"/>
    <n v="7687.48"/>
    <x v="361"/>
    <n v="0.20099861142291733"/>
    <s v="R08"/>
    <x v="18"/>
    <x v="49"/>
    <n v="59"/>
    <x v="0"/>
    <n v="2.1215469613259668"/>
    <n v="205.98177083333334"/>
    <n v="182.79481770833334"/>
    <x v="40"/>
  </r>
  <r>
    <x v="44"/>
    <x v="1"/>
    <x v="2"/>
    <x v="4"/>
    <s v="S006"/>
    <x v="28"/>
    <x v="28"/>
    <x v="2"/>
    <n v="178.18"/>
    <n v="48"/>
    <n v="8552.64"/>
    <n v="6869.64"/>
    <x v="362"/>
    <n v="0.19678134470759906"/>
    <s v="R02"/>
    <x v="10"/>
    <x v="28"/>
    <n v="78"/>
    <x v="0"/>
    <n v="2.6353591160220993"/>
    <n v="96.761006289308185"/>
    <n v="146.7044025157233"/>
    <x v="22"/>
  </r>
  <r>
    <x v="44"/>
    <x v="1"/>
    <x v="2"/>
    <x v="4"/>
    <s v="S009"/>
    <x v="36"/>
    <x v="36"/>
    <x v="0"/>
    <n v="16.61"/>
    <n v="26"/>
    <n v="431.86"/>
    <n v="319.19"/>
    <x v="363"/>
    <n v="0.26089473440466815"/>
    <s v="R12"/>
    <x v="3"/>
    <x v="36"/>
    <n v="151"/>
    <x v="0"/>
    <n v="2.0718232044198897"/>
    <n v="208.99466666666666"/>
    <n v="166.13485333333333"/>
    <x v="28"/>
  </r>
  <r>
    <x v="44"/>
    <x v="1"/>
    <x v="2"/>
    <x v="4"/>
    <s v="S006"/>
    <x v="80"/>
    <x v="80"/>
    <x v="3"/>
    <n v="159.69"/>
    <n v="30"/>
    <n v="4790.7"/>
    <n v="3820.17"/>
    <x v="364"/>
    <n v="0.20258626088045589"/>
    <s v="R04"/>
    <x v="16"/>
    <x v="78"/>
    <n v="174"/>
    <x v="0"/>
    <n v="2.8232044198895028"/>
    <n v="123.97260273972603"/>
    <n v="176.50516634050879"/>
    <x v="63"/>
  </r>
  <r>
    <x v="44"/>
    <x v="1"/>
    <x v="2"/>
    <x v="4"/>
    <s v="S005"/>
    <x v="63"/>
    <x v="63"/>
    <x v="2"/>
    <n v="374.75"/>
    <n v="47"/>
    <n v="17613.25"/>
    <n v="12689.2"/>
    <x v="365"/>
    <n v="0.27956510013768043"/>
    <s v="R08"/>
    <x v="18"/>
    <x v="63"/>
    <n v="119"/>
    <x v="0"/>
    <n v="1.7237569060773481"/>
    <n v="96.881410256410248"/>
    <n v="164.31121794871791"/>
    <x v="49"/>
  </r>
  <r>
    <x v="44"/>
    <x v="1"/>
    <x v="2"/>
    <x v="1"/>
    <s v="S008"/>
    <x v="98"/>
    <x v="98"/>
    <x v="0"/>
    <n v="353.6"/>
    <n v="8"/>
    <n v="2828.8"/>
    <n v="2007.38"/>
    <x v="366"/>
    <n v="0.29037754524886872"/>
    <s v="R09"/>
    <x v="19"/>
    <x v="92"/>
    <n v="155"/>
    <x v="0"/>
    <n v="1.3646408839779005"/>
    <n v="189.06072874493927"/>
    <n v="226.45655870445347"/>
    <x v="76"/>
  </r>
  <r>
    <x v="44"/>
    <x v="1"/>
    <x v="2"/>
    <x v="0"/>
    <s v="S009"/>
    <x v="81"/>
    <x v="81"/>
    <x v="1"/>
    <n v="22.2"/>
    <n v="1"/>
    <n v="22.2"/>
    <n v="16.45"/>
    <x v="367"/>
    <n v="0.25900900900900903"/>
    <s v="R07"/>
    <x v="5"/>
    <x v="79"/>
    <n v="131"/>
    <x v="0"/>
    <n v="1.701657458563536"/>
    <n v="157.49350649350649"/>
    <n v="155.16857142857143"/>
    <x v="64"/>
  </r>
  <r>
    <x v="44"/>
    <x v="1"/>
    <x v="2"/>
    <x v="4"/>
    <s v="S007"/>
    <x v="79"/>
    <x v="79"/>
    <x v="4"/>
    <n v="172.29"/>
    <n v="4"/>
    <n v="689.16"/>
    <n v="561.59"/>
    <x v="368"/>
    <n v="0.18510940855534275"/>
    <s v="R06"/>
    <x v="4"/>
    <x v="77"/>
    <n v="59"/>
    <x v="1"/>
    <n v="1.6906077348066297"/>
    <n v="24.843137254901961"/>
    <n v="182.07738562091507"/>
    <x v="5"/>
  </r>
  <r>
    <x v="45"/>
    <x v="1"/>
    <x v="3"/>
    <x v="4"/>
    <s v="S005"/>
    <x v="18"/>
    <x v="18"/>
    <x v="2"/>
    <n v="276.2"/>
    <n v="41"/>
    <n v="11324.2"/>
    <n v="6948.74"/>
    <x v="369"/>
    <n v="0.38638137793398208"/>
    <s v="R03"/>
    <x v="2"/>
    <x v="18"/>
    <n v="197"/>
    <x v="0"/>
    <n v="2.298342541436464"/>
    <n v="133.13942307692309"/>
    <n v="144.58235576923079"/>
    <x v="14"/>
  </r>
  <r>
    <x v="45"/>
    <x v="1"/>
    <x v="3"/>
    <x v="0"/>
    <s v="S002"/>
    <x v="28"/>
    <x v="28"/>
    <x v="2"/>
    <n v="496.88"/>
    <n v="25"/>
    <n v="12422"/>
    <n v="6266.16"/>
    <x v="370"/>
    <n v="0.49555949122524556"/>
    <s v="R20"/>
    <x v="13"/>
    <x v="28"/>
    <n v="78"/>
    <x v="0"/>
    <n v="2.6353591160220993"/>
    <n v="96.761006289308185"/>
    <n v="146.7044025157233"/>
    <x v="22"/>
  </r>
  <r>
    <x v="45"/>
    <x v="1"/>
    <x v="3"/>
    <x v="3"/>
    <s v="S013"/>
    <x v="31"/>
    <x v="31"/>
    <x v="0"/>
    <n v="169.72"/>
    <n v="13"/>
    <n v="2206.36"/>
    <n v="1836.41"/>
    <x v="371"/>
    <n v="0.16767435957867255"/>
    <s v="R18"/>
    <x v="15"/>
    <x v="31"/>
    <n v="181"/>
    <x v="1"/>
    <n v="1.8729281767955801"/>
    <n v="66.740412979351035"/>
    <n v="142.94654867256637"/>
    <x v="5"/>
  </r>
  <r>
    <x v="45"/>
    <x v="1"/>
    <x v="3"/>
    <x v="0"/>
    <s v="S011"/>
    <x v="34"/>
    <x v="34"/>
    <x v="3"/>
    <n v="83.83"/>
    <n v="25"/>
    <n v="2095.75"/>
    <n v="1685.02"/>
    <x v="372"/>
    <n v="0.19598234522247407"/>
    <s v="R08"/>
    <x v="18"/>
    <x v="34"/>
    <n v="124"/>
    <x v="0"/>
    <n v="2.7734806629834252"/>
    <n v="171.98605577689244"/>
    <n v="146.86141434262947"/>
    <x v="26"/>
  </r>
  <r>
    <x v="45"/>
    <x v="1"/>
    <x v="3"/>
    <x v="2"/>
    <s v="S012"/>
    <x v="36"/>
    <x v="36"/>
    <x v="0"/>
    <n v="492.07"/>
    <n v="1"/>
    <n v="492.07"/>
    <n v="407"/>
    <x v="373"/>
    <n v="0.17288190704574552"/>
    <s v="R09"/>
    <x v="19"/>
    <x v="36"/>
    <n v="151"/>
    <x v="0"/>
    <n v="2.0718232044198897"/>
    <n v="208.99466666666666"/>
    <n v="166.13485333333333"/>
    <x v="28"/>
  </r>
  <r>
    <x v="45"/>
    <x v="1"/>
    <x v="3"/>
    <x v="1"/>
    <s v="S001"/>
    <x v="75"/>
    <x v="75"/>
    <x v="0"/>
    <n v="104.88"/>
    <n v="10"/>
    <n v="1048.8"/>
    <n v="688.2"/>
    <x v="374"/>
    <n v="0.34382151029748287"/>
    <s v="R02"/>
    <x v="10"/>
    <x v="74"/>
    <n v="117"/>
    <x v="0"/>
    <n v="1.7403314917127073"/>
    <n v="246.50476190476189"/>
    <n v="227.47676190476187"/>
    <x v="59"/>
  </r>
  <r>
    <x v="46"/>
    <x v="1"/>
    <x v="4"/>
    <x v="4"/>
    <s v="S007"/>
    <x v="10"/>
    <x v="10"/>
    <x v="2"/>
    <n v="272.89"/>
    <n v="27"/>
    <n v="7368.03"/>
    <n v="5670.08"/>
    <x v="375"/>
    <n v="0.23044830164915181"/>
    <s v="R05"/>
    <x v="6"/>
    <x v="10"/>
    <n v="97"/>
    <x v="0"/>
    <n v="2.7127071823204418"/>
    <n v="158.88187372708759"/>
    <n v="146.11568228105907"/>
    <x v="9"/>
  </r>
  <r>
    <x v="47"/>
    <x v="1"/>
    <x v="5"/>
    <x v="4"/>
    <s v="S005"/>
    <x v="40"/>
    <x v="40"/>
    <x v="2"/>
    <n v="44.02"/>
    <n v="12"/>
    <n v="528.24"/>
    <n v="439.85"/>
    <x v="376"/>
    <n v="0.16732924428290172"/>
    <s v="R08"/>
    <x v="18"/>
    <x v="40"/>
    <n v="128"/>
    <x v="0"/>
    <n v="1.580110497237569"/>
    <n v="310.73776223776224"/>
    <n v="152.67353146853142"/>
    <x v="31"/>
  </r>
  <r>
    <x v="47"/>
    <x v="1"/>
    <x v="5"/>
    <x v="2"/>
    <s v="S014"/>
    <x v="36"/>
    <x v="36"/>
    <x v="0"/>
    <n v="169.81"/>
    <n v="20"/>
    <n v="3396.2"/>
    <n v="2171.7600000000002"/>
    <x v="377"/>
    <n v="0.36053235969613101"/>
    <s v="R01"/>
    <x v="14"/>
    <x v="36"/>
    <n v="151"/>
    <x v="0"/>
    <n v="2.0718232044198897"/>
    <n v="208.99466666666666"/>
    <n v="166.13485333333333"/>
    <x v="28"/>
  </r>
  <r>
    <x v="47"/>
    <x v="1"/>
    <x v="5"/>
    <x v="3"/>
    <s v="S012"/>
    <x v="72"/>
    <x v="72"/>
    <x v="1"/>
    <n v="403.56"/>
    <n v="8"/>
    <n v="3228.48"/>
    <n v="2489.31"/>
    <x v="378"/>
    <n v="0.22895294380017839"/>
    <s v="R10"/>
    <x v="8"/>
    <x v="71"/>
    <n v="95"/>
    <x v="0"/>
    <n v="1.2209944751381216"/>
    <n v="269.45248868778276"/>
    <n v="155.78972850678733"/>
    <x v="56"/>
  </r>
  <r>
    <x v="47"/>
    <x v="1"/>
    <x v="5"/>
    <x v="0"/>
    <s v="S013"/>
    <x v="17"/>
    <x v="17"/>
    <x v="3"/>
    <n v="440.64"/>
    <n v="12"/>
    <n v="5287.68"/>
    <n v="3882.17"/>
    <x v="379"/>
    <n v="0.26580844529169689"/>
    <s v="R01"/>
    <x v="14"/>
    <x v="17"/>
    <n v="143"/>
    <x v="1"/>
    <n v="1.2928176795580111"/>
    <n v="27.846153846153847"/>
    <n v="196.43854700854698"/>
    <x v="5"/>
  </r>
  <r>
    <x v="47"/>
    <x v="1"/>
    <x v="5"/>
    <x v="3"/>
    <s v="S007"/>
    <x v="5"/>
    <x v="5"/>
    <x v="3"/>
    <n v="174.09"/>
    <n v="22"/>
    <n v="3829.98"/>
    <n v="2107.15"/>
    <x v="380"/>
    <n v="0.44982741424237199"/>
    <s v="R01"/>
    <x v="14"/>
    <x v="5"/>
    <n v="194"/>
    <x v="1"/>
    <n v="3.5635359116022101"/>
    <n v="31.148837209302325"/>
    <n v="147.48975193798449"/>
    <x v="5"/>
  </r>
  <r>
    <x v="47"/>
    <x v="1"/>
    <x v="5"/>
    <x v="0"/>
    <s v="S010"/>
    <x v="40"/>
    <x v="40"/>
    <x v="2"/>
    <n v="265.49"/>
    <n v="1"/>
    <n v="265.49"/>
    <n v="151.71"/>
    <x v="381"/>
    <n v="0.42856604768541184"/>
    <s v="R17"/>
    <x v="0"/>
    <x v="40"/>
    <n v="128"/>
    <x v="0"/>
    <n v="1.580110497237569"/>
    <n v="310.73776223776224"/>
    <n v="152.67353146853142"/>
    <x v="31"/>
  </r>
  <r>
    <x v="47"/>
    <x v="1"/>
    <x v="5"/>
    <x v="3"/>
    <s v="S007"/>
    <x v="62"/>
    <x v="62"/>
    <x v="3"/>
    <n v="480.34"/>
    <n v="21"/>
    <n v="10087.14"/>
    <n v="6533.64"/>
    <x v="382"/>
    <n v="0.35228023007512538"/>
    <s v="R17"/>
    <x v="0"/>
    <x v="62"/>
    <n v="58"/>
    <x v="0"/>
    <n v="1.6906077348066297"/>
    <n v="212.94117647058826"/>
    <n v="165.00016339869282"/>
    <x v="48"/>
  </r>
  <r>
    <x v="47"/>
    <x v="1"/>
    <x v="5"/>
    <x v="2"/>
    <s v="S012"/>
    <x v="16"/>
    <x v="16"/>
    <x v="0"/>
    <n v="423.84"/>
    <n v="33"/>
    <n v="13986.72"/>
    <n v="10915.1"/>
    <x v="383"/>
    <n v="0.21960974410011783"/>
    <s v="R11"/>
    <x v="7"/>
    <x v="16"/>
    <n v="195"/>
    <x v="0"/>
    <n v="2.0441988950276242"/>
    <n v="223.55945945945948"/>
    <n v="148.73581081081082"/>
    <x v="13"/>
  </r>
  <r>
    <x v="47"/>
    <x v="1"/>
    <x v="5"/>
    <x v="0"/>
    <s v="S001"/>
    <x v="91"/>
    <x v="91"/>
    <x v="3"/>
    <n v="21.4"/>
    <n v="11"/>
    <n v="235.4"/>
    <n v="200.05"/>
    <x v="384"/>
    <n v="0.15016992353440953"/>
    <s v="R12"/>
    <x v="3"/>
    <x v="88"/>
    <n v="81"/>
    <x v="1"/>
    <n v="2.3204419889502761"/>
    <n v="2.5857142857142859"/>
    <n v="171.29180952380952"/>
    <x v="5"/>
  </r>
  <r>
    <x v="48"/>
    <x v="1"/>
    <x v="6"/>
    <x v="1"/>
    <s v="S015"/>
    <x v="20"/>
    <x v="20"/>
    <x v="0"/>
    <n v="71.22"/>
    <n v="26"/>
    <n v="1851.72"/>
    <n v="1146.76"/>
    <x v="385"/>
    <n v="0.38070550623204374"/>
    <s v="R16"/>
    <x v="1"/>
    <x v="20"/>
    <n v="60"/>
    <x v="0"/>
    <n v="2.0883977900552488"/>
    <n v="53.629629629629626"/>
    <n v="99.967328042328063"/>
    <x v="15"/>
  </r>
  <r>
    <x v="48"/>
    <x v="1"/>
    <x v="6"/>
    <x v="1"/>
    <s v="S015"/>
    <x v="1"/>
    <x v="1"/>
    <x v="1"/>
    <n v="221.74"/>
    <n v="19"/>
    <n v="4213.0600000000004"/>
    <n v="3570.21"/>
    <x v="386"/>
    <n v="0.15258505694198515"/>
    <s v="R01"/>
    <x v="14"/>
    <x v="1"/>
    <n v="186"/>
    <x v="0"/>
    <n v="2.2541436464088398"/>
    <n v="142.40441176470588"/>
    <n v="218.83095588235298"/>
    <x v="1"/>
  </r>
  <r>
    <x v="48"/>
    <x v="1"/>
    <x v="6"/>
    <x v="4"/>
    <s v="S008"/>
    <x v="73"/>
    <x v="73"/>
    <x v="2"/>
    <n v="297.25"/>
    <n v="4"/>
    <n v="1189"/>
    <n v="942.08"/>
    <x v="387"/>
    <n v="0.20767031118587048"/>
    <s v="R17"/>
    <x v="0"/>
    <x v="72"/>
    <n v="66"/>
    <x v="0"/>
    <n v="1.9060773480662982"/>
    <n v="238.71014492753625"/>
    <n v="187.19002898550721"/>
    <x v="57"/>
  </r>
  <r>
    <x v="48"/>
    <x v="1"/>
    <x v="6"/>
    <x v="0"/>
    <s v="S008"/>
    <x v="84"/>
    <x v="84"/>
    <x v="4"/>
    <n v="456.73"/>
    <n v="47"/>
    <n v="21466.31"/>
    <n v="16010.1"/>
    <x v="388"/>
    <n v="0.25417549639411707"/>
    <s v="R17"/>
    <x v="0"/>
    <x v="82"/>
    <n v="142"/>
    <x v="0"/>
    <n v="3.5745856353591159"/>
    <n v="92.59814528593509"/>
    <n v="209.60302936630598"/>
    <x v="67"/>
  </r>
  <r>
    <x v="48"/>
    <x v="1"/>
    <x v="6"/>
    <x v="0"/>
    <s v="S005"/>
    <x v="31"/>
    <x v="31"/>
    <x v="0"/>
    <n v="177.42"/>
    <n v="26"/>
    <n v="4612.92"/>
    <n v="2530.25"/>
    <x v="389"/>
    <n v="0.4514862603296827"/>
    <s v="R10"/>
    <x v="8"/>
    <x v="31"/>
    <n v="181"/>
    <x v="1"/>
    <n v="1.8729281767955801"/>
    <n v="66.740412979351035"/>
    <n v="142.94654867256637"/>
    <x v="5"/>
  </r>
  <r>
    <x v="48"/>
    <x v="1"/>
    <x v="6"/>
    <x v="0"/>
    <s v="S004"/>
    <x v="25"/>
    <x v="25"/>
    <x v="4"/>
    <n v="225.51"/>
    <n v="8"/>
    <n v="1804.08"/>
    <n v="1191"/>
    <x v="390"/>
    <n v="0.33982971930291345"/>
    <s v="R02"/>
    <x v="10"/>
    <x v="25"/>
    <n v="67"/>
    <x v="0"/>
    <n v="1.7790055248618784"/>
    <n v="224.84472049689441"/>
    <n v="145.31583850931676"/>
    <x v="20"/>
  </r>
  <r>
    <x v="48"/>
    <x v="1"/>
    <x v="6"/>
    <x v="4"/>
    <s v="S002"/>
    <x v="84"/>
    <x v="84"/>
    <x v="4"/>
    <n v="478.42"/>
    <n v="44"/>
    <n v="21050.48"/>
    <n v="12172.99"/>
    <x v="391"/>
    <n v="0.42172387518004339"/>
    <s v="R20"/>
    <x v="13"/>
    <x v="82"/>
    <n v="142"/>
    <x v="0"/>
    <n v="3.5745856353591159"/>
    <n v="92.59814528593509"/>
    <n v="209.60302936630598"/>
    <x v="67"/>
  </r>
  <r>
    <x v="49"/>
    <x v="1"/>
    <x v="0"/>
    <x v="0"/>
    <s v="S013"/>
    <x v="0"/>
    <x v="0"/>
    <x v="0"/>
    <n v="204.98"/>
    <n v="35"/>
    <n v="7174.3"/>
    <n v="6033.55"/>
    <x v="392"/>
    <n v="0.15900505972708137"/>
    <s v="R11"/>
    <x v="7"/>
    <x v="0"/>
    <n v="82"/>
    <x v="0"/>
    <n v="1.3149171270718232"/>
    <n v="100.38655462184875"/>
    <n v="148.74588235294115"/>
    <x v="0"/>
  </r>
  <r>
    <x v="49"/>
    <x v="1"/>
    <x v="0"/>
    <x v="4"/>
    <s v="S012"/>
    <x v="11"/>
    <x v="11"/>
    <x v="0"/>
    <n v="95.79"/>
    <n v="34"/>
    <n v="3256.86"/>
    <n v="2064.84"/>
    <x v="393"/>
    <n v="0.36600283708848397"/>
    <s v="R02"/>
    <x v="10"/>
    <x v="11"/>
    <n v="179"/>
    <x v="1"/>
    <n v="3.9834254143646408"/>
    <n v="25.35506241331484"/>
    <n v="171.84160887656034"/>
    <x v="5"/>
  </r>
  <r>
    <x v="49"/>
    <x v="1"/>
    <x v="0"/>
    <x v="1"/>
    <s v="S010"/>
    <x v="87"/>
    <x v="87"/>
    <x v="1"/>
    <n v="456.28"/>
    <n v="29"/>
    <n v="13232.12"/>
    <n v="11011.35"/>
    <x v="394"/>
    <n v="0.16783176089696888"/>
    <s v="R05"/>
    <x v="6"/>
    <x v="85"/>
    <n v="116"/>
    <x v="0"/>
    <n v="1.729281767955801"/>
    <n v="171.16932907348243"/>
    <n v="207.01076677316297"/>
    <x v="68"/>
  </r>
  <r>
    <x v="49"/>
    <x v="1"/>
    <x v="0"/>
    <x v="0"/>
    <s v="S005"/>
    <x v="67"/>
    <x v="67"/>
    <x v="0"/>
    <n v="228.92"/>
    <n v="25"/>
    <n v="5723"/>
    <n v="4566.51"/>
    <x v="395"/>
    <n v="0.20207758168792592"/>
    <s v="R10"/>
    <x v="8"/>
    <x v="24"/>
    <n v="173"/>
    <x v="0"/>
    <n v="2.1491712707182322"/>
    <n v="87.47557840616966"/>
    <n v="187.86791773778924"/>
    <x v="52"/>
  </r>
  <r>
    <x v="49"/>
    <x v="1"/>
    <x v="0"/>
    <x v="3"/>
    <s v="S002"/>
    <x v="46"/>
    <x v="46"/>
    <x v="2"/>
    <n v="359.81"/>
    <n v="30"/>
    <n v="10794.3"/>
    <n v="7960.65"/>
    <x v="396"/>
    <n v="0.26251354881743144"/>
    <s v="R12"/>
    <x v="3"/>
    <x v="46"/>
    <n v="182"/>
    <x v="0"/>
    <n v="2.0497237569060776"/>
    <n v="237.5929919137466"/>
    <n v="142.78312668463613"/>
    <x v="37"/>
  </r>
  <r>
    <x v="49"/>
    <x v="1"/>
    <x v="0"/>
    <x v="2"/>
    <s v="S001"/>
    <x v="49"/>
    <x v="49"/>
    <x v="1"/>
    <n v="338.14"/>
    <n v="27"/>
    <n v="9129.7800000000007"/>
    <n v="6496.58"/>
    <x v="397"/>
    <n v="0.28841877898481666"/>
    <s v="R07"/>
    <x v="5"/>
    <x v="49"/>
    <n v="59"/>
    <x v="0"/>
    <n v="2.1215469613259668"/>
    <n v="205.98177083333334"/>
    <n v="182.79481770833334"/>
    <x v="40"/>
  </r>
  <r>
    <x v="49"/>
    <x v="1"/>
    <x v="0"/>
    <x v="0"/>
    <s v="S013"/>
    <x v="3"/>
    <x v="3"/>
    <x v="1"/>
    <n v="50.44"/>
    <n v="42"/>
    <n v="2118.48"/>
    <n v="1348.59"/>
    <x v="398"/>
    <n v="0.36341622295230541"/>
    <s v="R01"/>
    <x v="14"/>
    <x v="3"/>
    <n v="57"/>
    <x v="0"/>
    <n v="1.9337016574585635"/>
    <n v="191.34285714285716"/>
    <n v="130.95322857142858"/>
    <x v="3"/>
  </r>
  <r>
    <x v="49"/>
    <x v="1"/>
    <x v="0"/>
    <x v="0"/>
    <s v="S010"/>
    <x v="65"/>
    <x v="65"/>
    <x v="0"/>
    <n v="427.9"/>
    <n v="36"/>
    <n v="15404.4"/>
    <n v="11617.27"/>
    <x v="399"/>
    <n v="0.24584729038456546"/>
    <s v="R19"/>
    <x v="9"/>
    <x v="65"/>
    <n v="83"/>
    <x v="0"/>
    <n v="2.4198895027624308"/>
    <n v="148.35388127853884"/>
    <n v="157.05917808219178"/>
    <x v="51"/>
  </r>
  <r>
    <x v="50"/>
    <x v="1"/>
    <x v="1"/>
    <x v="2"/>
    <s v="S001"/>
    <x v="70"/>
    <x v="70"/>
    <x v="1"/>
    <n v="14.49"/>
    <n v="26"/>
    <n v="376.74"/>
    <n v="227.81"/>
    <x v="400"/>
    <n v="0.39531241705154752"/>
    <s v="R08"/>
    <x v="18"/>
    <x v="69"/>
    <n v="87"/>
    <x v="0"/>
    <n v="3.3204419889502761"/>
    <n v="47.885191347753747"/>
    <n v="126.12717138103163"/>
    <x v="54"/>
  </r>
  <r>
    <x v="50"/>
    <x v="1"/>
    <x v="1"/>
    <x v="2"/>
    <s v="S012"/>
    <x v="28"/>
    <x v="28"/>
    <x v="2"/>
    <n v="457.07"/>
    <n v="3"/>
    <n v="1371.21"/>
    <n v="965.18"/>
    <x v="401"/>
    <n v="0.29611073431494811"/>
    <s v="R02"/>
    <x v="10"/>
    <x v="28"/>
    <n v="78"/>
    <x v="0"/>
    <n v="2.6353591160220993"/>
    <n v="96.761006289308185"/>
    <n v="146.7044025157233"/>
    <x v="22"/>
  </r>
  <r>
    <x v="50"/>
    <x v="1"/>
    <x v="1"/>
    <x v="0"/>
    <s v="S007"/>
    <x v="21"/>
    <x v="21"/>
    <x v="3"/>
    <n v="36.39"/>
    <n v="30"/>
    <n v="1091.7"/>
    <n v="704.14"/>
    <x v="402"/>
    <n v="0.35500595401667123"/>
    <s v="R03"/>
    <x v="2"/>
    <x v="21"/>
    <n v="67"/>
    <x v="0"/>
    <n v="3.3093922651933703"/>
    <n v="125.40066777963271"/>
    <n v="142.83464106844738"/>
    <x v="16"/>
  </r>
  <r>
    <x v="50"/>
    <x v="1"/>
    <x v="1"/>
    <x v="1"/>
    <s v="S008"/>
    <x v="9"/>
    <x v="9"/>
    <x v="3"/>
    <n v="134.63999999999999"/>
    <n v="41"/>
    <n v="5520.24"/>
    <n v="3662.18"/>
    <x v="403"/>
    <n v="0.33659043809689432"/>
    <s v="R20"/>
    <x v="13"/>
    <x v="9"/>
    <n v="119"/>
    <x v="0"/>
    <n v="2.3204419889502761"/>
    <n v="209.44285714285715"/>
    <n v="196.53238095238089"/>
    <x v="8"/>
  </r>
  <r>
    <x v="50"/>
    <x v="1"/>
    <x v="1"/>
    <x v="3"/>
    <s v="S008"/>
    <x v="5"/>
    <x v="5"/>
    <x v="3"/>
    <n v="464.85"/>
    <n v="24"/>
    <n v="11156.4"/>
    <n v="5793.1"/>
    <x v="404"/>
    <n v="0.48073751389337066"/>
    <s v="R07"/>
    <x v="5"/>
    <x v="5"/>
    <n v="194"/>
    <x v="1"/>
    <n v="3.5635359116022101"/>
    <n v="31.148837209302325"/>
    <n v="147.48975193798449"/>
    <x v="5"/>
  </r>
  <r>
    <x v="50"/>
    <x v="1"/>
    <x v="1"/>
    <x v="4"/>
    <s v="S011"/>
    <x v="12"/>
    <x v="12"/>
    <x v="0"/>
    <n v="160.65"/>
    <n v="3"/>
    <n v="481.95"/>
    <n v="339.63"/>
    <x v="405"/>
    <n v="0.29530034235916586"/>
    <s v="R16"/>
    <x v="1"/>
    <x v="12"/>
    <n v="70"/>
    <x v="0"/>
    <n v="2.7679558011049723"/>
    <n v="58.88822355289421"/>
    <n v="213.25538922155687"/>
    <x v="10"/>
  </r>
  <r>
    <x v="51"/>
    <x v="1"/>
    <x v="2"/>
    <x v="2"/>
    <s v="S002"/>
    <x v="49"/>
    <x v="49"/>
    <x v="1"/>
    <n v="241.26"/>
    <n v="39"/>
    <n v="9409.14"/>
    <n v="5046.91"/>
    <x v="406"/>
    <n v="0.46361622847571615"/>
    <s v="R02"/>
    <x v="10"/>
    <x v="49"/>
    <n v="59"/>
    <x v="0"/>
    <n v="2.1215469613259668"/>
    <n v="205.98177083333334"/>
    <n v="182.79481770833334"/>
    <x v="40"/>
  </r>
  <r>
    <x v="51"/>
    <x v="1"/>
    <x v="2"/>
    <x v="3"/>
    <s v="S014"/>
    <x v="87"/>
    <x v="87"/>
    <x v="1"/>
    <n v="498.07"/>
    <n v="40"/>
    <n v="19922.8"/>
    <n v="10796.45"/>
    <x v="407"/>
    <n v="0.4580857108438573"/>
    <s v="R07"/>
    <x v="5"/>
    <x v="85"/>
    <n v="116"/>
    <x v="0"/>
    <n v="1.729281767955801"/>
    <n v="171.16932907348243"/>
    <n v="207.01076677316297"/>
    <x v="68"/>
  </r>
  <r>
    <x v="51"/>
    <x v="1"/>
    <x v="2"/>
    <x v="1"/>
    <s v="S015"/>
    <x v="22"/>
    <x v="22"/>
    <x v="0"/>
    <n v="466.85"/>
    <n v="43"/>
    <n v="20074.55"/>
    <n v="16790.23"/>
    <x v="408"/>
    <n v="0.16360615804588399"/>
    <s v="R08"/>
    <x v="18"/>
    <x v="22"/>
    <n v="96"/>
    <x v="0"/>
    <n v="1.4364640883977902"/>
    <n v="189.35384615384615"/>
    <n v="192.4608076923077"/>
    <x v="17"/>
  </r>
  <r>
    <x v="51"/>
    <x v="1"/>
    <x v="2"/>
    <x v="2"/>
    <s v="S003"/>
    <x v="70"/>
    <x v="70"/>
    <x v="1"/>
    <n v="291.74"/>
    <n v="43"/>
    <n v="12544.82"/>
    <n v="8810.76"/>
    <x v="409"/>
    <n v="0.2976575191991595"/>
    <s v="R03"/>
    <x v="2"/>
    <x v="69"/>
    <n v="87"/>
    <x v="0"/>
    <n v="3.3204419889502761"/>
    <n v="47.885191347753747"/>
    <n v="126.12717138103163"/>
    <x v="54"/>
  </r>
  <r>
    <x v="51"/>
    <x v="1"/>
    <x v="2"/>
    <x v="3"/>
    <s v="S004"/>
    <x v="48"/>
    <x v="48"/>
    <x v="4"/>
    <n v="412.97"/>
    <n v="11"/>
    <n v="4542.67"/>
    <n v="3376.7"/>
    <x v="410"/>
    <n v="0.25667063643187815"/>
    <s v="R08"/>
    <x v="18"/>
    <x v="48"/>
    <n v="54"/>
    <x v="0"/>
    <n v="2.0220994475138121"/>
    <n v="127.09562841530055"/>
    <n v="160.93450819672134"/>
    <x v="39"/>
  </r>
  <r>
    <x v="51"/>
    <x v="1"/>
    <x v="2"/>
    <x v="3"/>
    <s v="S008"/>
    <x v="19"/>
    <x v="19"/>
    <x v="4"/>
    <n v="86.55"/>
    <n v="12"/>
    <n v="1038.5999999999999"/>
    <n v="680.29"/>
    <x v="411"/>
    <n v="0.34499326015790488"/>
    <s v="R08"/>
    <x v="18"/>
    <x v="19"/>
    <n v="71"/>
    <x v="1"/>
    <n v="2.6077348066298343"/>
    <n v="19.557203389830509"/>
    <n v="223.37980932203388"/>
    <x v="5"/>
  </r>
  <r>
    <x v="51"/>
    <x v="1"/>
    <x v="2"/>
    <x v="3"/>
    <s v="S014"/>
    <x v="40"/>
    <x v="40"/>
    <x v="2"/>
    <n v="372.61"/>
    <n v="26"/>
    <n v="9687.86"/>
    <n v="5458.99"/>
    <x v="412"/>
    <n v="0.43651229476891695"/>
    <s v="R07"/>
    <x v="5"/>
    <x v="40"/>
    <n v="128"/>
    <x v="0"/>
    <n v="1.580110497237569"/>
    <n v="310.73776223776224"/>
    <n v="152.67353146853142"/>
    <x v="31"/>
  </r>
  <r>
    <x v="51"/>
    <x v="1"/>
    <x v="2"/>
    <x v="0"/>
    <s v="S002"/>
    <x v="70"/>
    <x v="70"/>
    <x v="1"/>
    <n v="121.65"/>
    <n v="46"/>
    <n v="5595.9"/>
    <n v="3734.84"/>
    <x v="413"/>
    <n v="0.33257563573330473"/>
    <s v="R06"/>
    <x v="4"/>
    <x v="69"/>
    <n v="87"/>
    <x v="0"/>
    <n v="3.3204419889502761"/>
    <n v="47.885191347753747"/>
    <n v="126.12717138103163"/>
    <x v="54"/>
  </r>
  <r>
    <x v="51"/>
    <x v="1"/>
    <x v="2"/>
    <x v="1"/>
    <s v="S005"/>
    <x v="32"/>
    <x v="32"/>
    <x v="4"/>
    <n v="253.07"/>
    <n v="33"/>
    <n v="8351.31"/>
    <n v="5790.47"/>
    <x v="414"/>
    <n v="0.30663931766393537"/>
    <s v="R03"/>
    <x v="2"/>
    <x v="32"/>
    <n v="83"/>
    <x v="0"/>
    <n v="2.2872928176795582"/>
    <n v="93.560386473429944"/>
    <n v="128.51939613526571"/>
    <x v="24"/>
  </r>
  <r>
    <x v="52"/>
    <x v="1"/>
    <x v="3"/>
    <x v="4"/>
    <s v="S012"/>
    <x v="51"/>
    <x v="51"/>
    <x v="3"/>
    <n v="194.33"/>
    <n v="49"/>
    <n v="9522.17"/>
    <n v="4935.09"/>
    <x v="415"/>
    <n v="0.48172632918756964"/>
    <s v="R01"/>
    <x v="14"/>
    <x v="51"/>
    <n v="188"/>
    <x v="1"/>
    <n v="2.6077348066298343"/>
    <n v="32.595338983050844"/>
    <n v="158.14478813559322"/>
    <x v="5"/>
  </r>
  <r>
    <x v="52"/>
    <x v="1"/>
    <x v="3"/>
    <x v="1"/>
    <s v="S003"/>
    <x v="75"/>
    <x v="75"/>
    <x v="0"/>
    <n v="494.78"/>
    <n v="15"/>
    <n v="7421.7"/>
    <n v="5648.88"/>
    <x v="416"/>
    <n v="0.23886980071951169"/>
    <s v="R10"/>
    <x v="8"/>
    <x v="74"/>
    <n v="117"/>
    <x v="0"/>
    <n v="1.7403314917127073"/>
    <n v="246.50476190476189"/>
    <n v="227.47676190476187"/>
    <x v="59"/>
  </r>
  <r>
    <x v="52"/>
    <x v="1"/>
    <x v="3"/>
    <x v="4"/>
    <s v="S015"/>
    <x v="38"/>
    <x v="38"/>
    <x v="4"/>
    <n v="175.12"/>
    <n v="11"/>
    <n v="1926.32"/>
    <n v="1572.51"/>
    <x v="417"/>
    <n v="0.18367145645583288"/>
    <s v="R15"/>
    <x v="17"/>
    <x v="38"/>
    <n v="168"/>
    <x v="0"/>
    <n v="1.9834254143646408"/>
    <n v="206.71309192200559"/>
    <n v="222.89055710306405"/>
    <x v="30"/>
  </r>
  <r>
    <x v="52"/>
    <x v="1"/>
    <x v="3"/>
    <x v="2"/>
    <s v="S002"/>
    <x v="23"/>
    <x v="23"/>
    <x v="4"/>
    <n v="50.09"/>
    <n v="24"/>
    <n v="1202.1600000000001"/>
    <n v="984.88"/>
    <x v="418"/>
    <n v="0.18074133226858322"/>
    <s v="R20"/>
    <x v="13"/>
    <x v="23"/>
    <n v="53"/>
    <x v="0"/>
    <n v="1.9447513812154695"/>
    <n v="144.49147727272728"/>
    <n v="208.21113636363637"/>
    <x v="18"/>
  </r>
  <r>
    <x v="52"/>
    <x v="1"/>
    <x v="3"/>
    <x v="1"/>
    <s v="S007"/>
    <x v="82"/>
    <x v="82"/>
    <x v="0"/>
    <n v="364.67"/>
    <n v="10"/>
    <n v="3646.7"/>
    <n v="2256.81"/>
    <x v="419"/>
    <n v="0.38113636986864841"/>
    <s v="R14"/>
    <x v="11"/>
    <x v="80"/>
    <n v="137"/>
    <x v="0"/>
    <n v="3.3149171270718232"/>
    <n v="81.148333333333341"/>
    <n v="202.9247"/>
    <x v="65"/>
  </r>
  <r>
    <x v="52"/>
    <x v="1"/>
    <x v="3"/>
    <x v="2"/>
    <s v="S015"/>
    <x v="54"/>
    <x v="54"/>
    <x v="3"/>
    <n v="377.77"/>
    <n v="7"/>
    <n v="2644.39"/>
    <n v="2114.27"/>
    <x v="420"/>
    <n v="0.20046967353529549"/>
    <s v="R05"/>
    <x v="6"/>
    <x v="54"/>
    <n v="182"/>
    <x v="1"/>
    <n v="1.8729281767955801"/>
    <n v="3.7374631268436578"/>
    <n v="201.74427728613568"/>
    <x v="5"/>
  </r>
  <r>
    <x v="52"/>
    <x v="1"/>
    <x v="3"/>
    <x v="3"/>
    <s v="S009"/>
    <x v="7"/>
    <x v="7"/>
    <x v="1"/>
    <n v="498.77"/>
    <n v="43"/>
    <n v="21447.11"/>
    <n v="16713.72"/>
    <x v="421"/>
    <n v="0.22070059788941263"/>
    <s v="R06"/>
    <x v="4"/>
    <x v="7"/>
    <n v="90"/>
    <x v="0"/>
    <n v="1.7348066298342542"/>
    <n v="160.82484076433121"/>
    <n v="213.5890445859873"/>
    <x v="7"/>
  </r>
  <r>
    <x v="52"/>
    <x v="1"/>
    <x v="3"/>
    <x v="0"/>
    <s v="S003"/>
    <x v="95"/>
    <x v="95"/>
    <x v="4"/>
    <n v="234.11"/>
    <n v="49"/>
    <n v="11471.39"/>
    <n v="6613.01"/>
    <x v="422"/>
    <n v="0.42352147385800676"/>
    <s v="R10"/>
    <x v="8"/>
    <x v="78"/>
    <n v="160"/>
    <x v="0"/>
    <n v="2.2651933701657461"/>
    <n v="154.51219512195121"/>
    <n v="169.51268292682926"/>
    <x v="73"/>
  </r>
  <r>
    <x v="53"/>
    <x v="1"/>
    <x v="4"/>
    <x v="1"/>
    <s v="S013"/>
    <x v="43"/>
    <x v="43"/>
    <x v="1"/>
    <n v="84.85"/>
    <n v="28"/>
    <n v="2375.8000000000002"/>
    <n v="1633.97"/>
    <x v="423"/>
    <n v="0.31224429665796782"/>
    <s v="R16"/>
    <x v="1"/>
    <x v="43"/>
    <n v="131"/>
    <x v="0"/>
    <n v="2.0718232044198897"/>
    <n v="232.64533333333333"/>
    <n v="136.04730666666669"/>
    <x v="34"/>
  </r>
  <r>
    <x v="53"/>
    <x v="1"/>
    <x v="4"/>
    <x v="0"/>
    <s v="S005"/>
    <x v="24"/>
    <x v="24"/>
    <x v="2"/>
    <n v="98.92"/>
    <n v="21"/>
    <n v="2077.3200000000002"/>
    <n v="1520.62"/>
    <x v="424"/>
    <n v="0.26798952496485856"/>
    <s v="R02"/>
    <x v="10"/>
    <x v="24"/>
    <n v="140"/>
    <x v="0"/>
    <n v="1.7348066298342542"/>
    <n v="108.36942675159236"/>
    <n v="190.52901273885351"/>
    <x v="19"/>
  </r>
  <r>
    <x v="53"/>
    <x v="1"/>
    <x v="4"/>
    <x v="3"/>
    <s v="S007"/>
    <x v="60"/>
    <x v="60"/>
    <x v="2"/>
    <n v="244.52"/>
    <n v="10"/>
    <n v="2445.1999999999998"/>
    <n v="2061.83"/>
    <x v="425"/>
    <n v="0.15678472108620972"/>
    <s v="R01"/>
    <x v="14"/>
    <x v="60"/>
    <n v="110"/>
    <x v="0"/>
    <n v="1.9116022099447514"/>
    <n v="181.52312138728323"/>
    <n v="120.45384393063586"/>
    <x v="47"/>
  </r>
  <r>
    <x v="53"/>
    <x v="1"/>
    <x v="4"/>
    <x v="3"/>
    <s v="S002"/>
    <x v="8"/>
    <x v="8"/>
    <x v="4"/>
    <n v="237.07"/>
    <n v="34"/>
    <n v="8060.38"/>
    <n v="4511.93"/>
    <x v="426"/>
    <n v="0.44023358700210163"/>
    <s v="R03"/>
    <x v="2"/>
    <x v="8"/>
    <n v="123"/>
    <x v="1"/>
    <n v="1.0994475138121547"/>
    <n v="18.190954773869347"/>
    <n v="163.90492462311559"/>
    <x v="5"/>
  </r>
  <r>
    <x v="53"/>
    <x v="1"/>
    <x v="4"/>
    <x v="2"/>
    <s v="S002"/>
    <x v="79"/>
    <x v="79"/>
    <x v="4"/>
    <n v="117.83"/>
    <n v="21"/>
    <n v="2474.4299999999998"/>
    <n v="1703.73"/>
    <x v="427"/>
    <n v="0.3114656708817789"/>
    <s v="R12"/>
    <x v="3"/>
    <x v="77"/>
    <n v="59"/>
    <x v="1"/>
    <n v="1.6906077348066297"/>
    <n v="24.843137254901961"/>
    <n v="182.07738562091507"/>
    <x v="5"/>
  </r>
  <r>
    <x v="54"/>
    <x v="1"/>
    <x v="5"/>
    <x v="4"/>
    <s v="S015"/>
    <x v="15"/>
    <x v="15"/>
    <x v="1"/>
    <n v="44.89"/>
    <n v="9"/>
    <n v="404.01"/>
    <n v="295.3"/>
    <x v="428"/>
    <n v="0.26907749808173065"/>
    <s v="R11"/>
    <x v="7"/>
    <x v="15"/>
    <n v="171"/>
    <x v="1"/>
    <n v="1.5193370165745856"/>
    <n v="101.36"/>
    <n v="185.58029090909088"/>
    <x v="5"/>
  </r>
  <r>
    <x v="54"/>
    <x v="1"/>
    <x v="5"/>
    <x v="0"/>
    <s v="S008"/>
    <x v="65"/>
    <x v="65"/>
    <x v="0"/>
    <n v="142.94"/>
    <n v="24"/>
    <n v="3430.56"/>
    <n v="1887.93"/>
    <x v="429"/>
    <n v="0.44967293969497696"/>
    <s v="R01"/>
    <x v="14"/>
    <x v="65"/>
    <n v="83"/>
    <x v="0"/>
    <n v="2.4198895027624308"/>
    <n v="148.35388127853884"/>
    <n v="157.05917808219178"/>
    <x v="51"/>
  </r>
  <r>
    <x v="54"/>
    <x v="1"/>
    <x v="5"/>
    <x v="2"/>
    <s v="S004"/>
    <x v="54"/>
    <x v="54"/>
    <x v="3"/>
    <n v="256.36"/>
    <n v="28"/>
    <n v="7178.08"/>
    <n v="3631.19"/>
    <x v="430"/>
    <n v="0.49412795622227668"/>
    <s v="R01"/>
    <x v="14"/>
    <x v="54"/>
    <n v="182"/>
    <x v="1"/>
    <n v="1.8729281767955801"/>
    <n v="3.7374631268436578"/>
    <n v="201.74427728613568"/>
    <x v="5"/>
  </r>
  <r>
    <x v="54"/>
    <x v="1"/>
    <x v="5"/>
    <x v="3"/>
    <s v="S003"/>
    <x v="66"/>
    <x v="66"/>
    <x v="2"/>
    <n v="38.380000000000003"/>
    <n v="37"/>
    <n v="1420.06"/>
    <n v="840.14"/>
    <x v="431"/>
    <n v="0.40837711082630312"/>
    <s v="R15"/>
    <x v="17"/>
    <x v="66"/>
    <n v="189"/>
    <x v="1"/>
    <n v="1.9337016574585635"/>
    <n v="35.682857142857145"/>
    <n v="151.44962857142858"/>
    <x v="5"/>
  </r>
  <r>
    <x v="54"/>
    <x v="1"/>
    <x v="5"/>
    <x v="4"/>
    <s v="S008"/>
    <x v="12"/>
    <x v="12"/>
    <x v="0"/>
    <n v="419.47"/>
    <n v="36"/>
    <n v="15100.92"/>
    <n v="11663.96"/>
    <x v="432"/>
    <n v="0.22759937805113861"/>
    <s v="R06"/>
    <x v="4"/>
    <x v="12"/>
    <n v="70"/>
    <x v="0"/>
    <n v="2.7679558011049723"/>
    <n v="58.88822355289421"/>
    <n v="213.25538922155687"/>
    <x v="10"/>
  </r>
  <r>
    <x v="54"/>
    <x v="1"/>
    <x v="5"/>
    <x v="1"/>
    <s v="S015"/>
    <x v="12"/>
    <x v="12"/>
    <x v="0"/>
    <n v="103.32"/>
    <n v="15"/>
    <n v="1549.8"/>
    <n v="1050.0899999999999"/>
    <x v="433"/>
    <n v="0.32243515292295782"/>
    <s v="R17"/>
    <x v="0"/>
    <x v="12"/>
    <n v="70"/>
    <x v="0"/>
    <n v="2.7679558011049723"/>
    <n v="58.88822355289421"/>
    <n v="213.25538922155687"/>
    <x v="10"/>
  </r>
  <r>
    <x v="54"/>
    <x v="1"/>
    <x v="5"/>
    <x v="1"/>
    <s v="S002"/>
    <x v="49"/>
    <x v="49"/>
    <x v="1"/>
    <n v="226.67"/>
    <n v="39"/>
    <n v="8840.1299999999992"/>
    <n v="5798.75"/>
    <x v="434"/>
    <n v="0.34404245186439569"/>
    <s v="R03"/>
    <x v="2"/>
    <x v="49"/>
    <n v="59"/>
    <x v="0"/>
    <n v="2.1215469613259668"/>
    <n v="205.98177083333334"/>
    <n v="182.79481770833334"/>
    <x v="40"/>
  </r>
  <r>
    <x v="54"/>
    <x v="1"/>
    <x v="5"/>
    <x v="3"/>
    <s v="S007"/>
    <x v="0"/>
    <x v="0"/>
    <x v="0"/>
    <n v="75.680000000000007"/>
    <n v="43"/>
    <n v="3254.24"/>
    <n v="2627.57"/>
    <x v="435"/>
    <n v="0.19257030827474311"/>
    <s v="R11"/>
    <x v="7"/>
    <x v="0"/>
    <n v="82"/>
    <x v="0"/>
    <n v="1.3149171270718232"/>
    <n v="100.38655462184875"/>
    <n v="148.74588235294115"/>
    <x v="0"/>
  </r>
  <r>
    <x v="54"/>
    <x v="1"/>
    <x v="5"/>
    <x v="4"/>
    <s v="S001"/>
    <x v="95"/>
    <x v="95"/>
    <x v="4"/>
    <n v="440.6"/>
    <n v="11"/>
    <n v="4846.6000000000004"/>
    <n v="2816.36"/>
    <x v="436"/>
    <n v="0.41889984731564395"/>
    <s v="R03"/>
    <x v="2"/>
    <x v="78"/>
    <n v="160"/>
    <x v="0"/>
    <n v="2.2651933701657461"/>
    <n v="154.51219512195121"/>
    <n v="169.51268292682926"/>
    <x v="73"/>
  </r>
  <r>
    <x v="55"/>
    <x v="1"/>
    <x v="6"/>
    <x v="4"/>
    <s v="S002"/>
    <x v="76"/>
    <x v="76"/>
    <x v="1"/>
    <n v="36.270000000000003"/>
    <n v="12"/>
    <n v="435.24"/>
    <n v="280.42"/>
    <x v="437"/>
    <n v="0.35571179119566215"/>
    <s v="R13"/>
    <x v="12"/>
    <x v="28"/>
    <n v="61"/>
    <x v="0"/>
    <n v="1.8121546961325967"/>
    <n v="140.71646341463415"/>
    <n v="130.25945121951221"/>
    <x v="60"/>
  </r>
  <r>
    <x v="55"/>
    <x v="1"/>
    <x v="6"/>
    <x v="4"/>
    <s v="S001"/>
    <x v="97"/>
    <x v="97"/>
    <x v="0"/>
    <n v="175.31"/>
    <n v="12"/>
    <n v="2103.7199999999998"/>
    <n v="1126.8399999999999"/>
    <x v="438"/>
    <n v="0.46435837468864682"/>
    <s v="R14"/>
    <x v="11"/>
    <x v="91"/>
    <n v="130"/>
    <x v="0"/>
    <n v="1.6464088397790055"/>
    <n v="173.10402684563758"/>
    <n v="196.83761744966441"/>
    <x v="75"/>
  </r>
  <r>
    <x v="55"/>
    <x v="1"/>
    <x v="6"/>
    <x v="2"/>
    <s v="S014"/>
    <x v="39"/>
    <x v="39"/>
    <x v="3"/>
    <n v="37.18"/>
    <n v="5"/>
    <n v="185.9"/>
    <n v="147.13"/>
    <x v="439"/>
    <n v="0.20855298547606241"/>
    <s v="R14"/>
    <x v="11"/>
    <x v="39"/>
    <n v="183"/>
    <x v="1"/>
    <n v="3.2596685082872927"/>
    <n v="54.606779661016951"/>
    <n v="150.7550338983051"/>
    <x v="5"/>
  </r>
  <r>
    <x v="55"/>
    <x v="1"/>
    <x v="6"/>
    <x v="2"/>
    <s v="S011"/>
    <x v="39"/>
    <x v="39"/>
    <x v="3"/>
    <n v="405.07"/>
    <n v="35"/>
    <n v="14177.45"/>
    <n v="8901.41"/>
    <x v="440"/>
    <n v="0.37214308638013183"/>
    <s v="R18"/>
    <x v="15"/>
    <x v="39"/>
    <n v="183"/>
    <x v="1"/>
    <n v="3.2596685082872927"/>
    <n v="54.606779661016951"/>
    <n v="150.7550338983051"/>
    <x v="5"/>
  </r>
  <r>
    <x v="55"/>
    <x v="1"/>
    <x v="6"/>
    <x v="1"/>
    <s v="S007"/>
    <x v="85"/>
    <x v="85"/>
    <x v="0"/>
    <n v="242.66"/>
    <n v="20"/>
    <n v="4853.2"/>
    <n v="2622.01"/>
    <x v="441"/>
    <n v="0.45973584439132947"/>
    <s v="R20"/>
    <x v="13"/>
    <x v="83"/>
    <n v="193"/>
    <x v="1"/>
    <n v="1.7127071823204421"/>
    <n v="10.509677419354839"/>
    <n v="171.93148387096775"/>
    <x v="5"/>
  </r>
  <r>
    <x v="55"/>
    <x v="1"/>
    <x v="6"/>
    <x v="1"/>
    <s v="S002"/>
    <x v="39"/>
    <x v="39"/>
    <x v="3"/>
    <n v="67.47"/>
    <n v="33"/>
    <n v="2226.5100000000002"/>
    <n v="1630.92"/>
    <x v="442"/>
    <n v="0.26749935998490909"/>
    <s v="R09"/>
    <x v="19"/>
    <x v="39"/>
    <n v="183"/>
    <x v="1"/>
    <n v="3.2596685082872927"/>
    <n v="54.606779661016951"/>
    <n v="150.7550338983051"/>
    <x v="5"/>
  </r>
  <r>
    <x v="55"/>
    <x v="1"/>
    <x v="6"/>
    <x v="0"/>
    <s v="S007"/>
    <x v="33"/>
    <x v="33"/>
    <x v="0"/>
    <n v="195.14"/>
    <n v="23"/>
    <n v="4488.22"/>
    <n v="2709.22"/>
    <x v="443"/>
    <n v="0.39637094438329668"/>
    <s v="R09"/>
    <x v="19"/>
    <x v="33"/>
    <n v="105"/>
    <x v="0"/>
    <n v="0.72375690607734811"/>
    <n v="299.82442748091603"/>
    <n v="173.86885496183206"/>
    <x v="25"/>
  </r>
  <r>
    <x v="55"/>
    <x v="1"/>
    <x v="6"/>
    <x v="4"/>
    <s v="S003"/>
    <x v="90"/>
    <x v="90"/>
    <x v="1"/>
    <n v="333.68"/>
    <n v="23"/>
    <n v="7674.64"/>
    <n v="6026.54"/>
    <x v="444"/>
    <n v="0.21474622913908664"/>
    <s v="R10"/>
    <x v="8"/>
    <x v="32"/>
    <n v="101"/>
    <x v="0"/>
    <n v="1.8342541436464088"/>
    <n v="116.66867469879519"/>
    <n v="232.51328313253009"/>
    <x v="70"/>
  </r>
  <r>
    <x v="55"/>
    <x v="1"/>
    <x v="6"/>
    <x v="1"/>
    <s v="S015"/>
    <x v="67"/>
    <x v="67"/>
    <x v="0"/>
    <n v="412.75"/>
    <n v="43"/>
    <n v="17748.25"/>
    <n v="8952.26"/>
    <x v="445"/>
    <n v="0.49559759412899862"/>
    <s v="R06"/>
    <x v="4"/>
    <x v="24"/>
    <n v="173"/>
    <x v="0"/>
    <n v="2.1491712707182322"/>
    <n v="87.47557840616966"/>
    <n v="187.86791773778924"/>
    <x v="52"/>
  </r>
  <r>
    <x v="55"/>
    <x v="1"/>
    <x v="6"/>
    <x v="3"/>
    <s v="S014"/>
    <x v="75"/>
    <x v="75"/>
    <x v="0"/>
    <n v="222.16"/>
    <n v="29"/>
    <n v="6442.64"/>
    <n v="5299.3"/>
    <x v="446"/>
    <n v="0.17746451765114921"/>
    <s v="R20"/>
    <x v="13"/>
    <x v="74"/>
    <n v="117"/>
    <x v="0"/>
    <n v="1.7403314917127073"/>
    <n v="246.50476190476189"/>
    <n v="227.47676190476187"/>
    <x v="59"/>
  </r>
  <r>
    <x v="55"/>
    <x v="1"/>
    <x v="6"/>
    <x v="0"/>
    <s v="S004"/>
    <x v="75"/>
    <x v="75"/>
    <x v="0"/>
    <n v="159.55000000000001"/>
    <n v="8"/>
    <n v="1276.4000000000001"/>
    <n v="808.92"/>
    <x v="447"/>
    <n v="0.3662488248198057"/>
    <s v="R09"/>
    <x v="19"/>
    <x v="74"/>
    <n v="117"/>
    <x v="0"/>
    <n v="1.7403314917127073"/>
    <n v="246.50476190476189"/>
    <n v="227.47676190476187"/>
    <x v="59"/>
  </r>
  <r>
    <x v="55"/>
    <x v="1"/>
    <x v="6"/>
    <x v="3"/>
    <s v="S013"/>
    <x v="73"/>
    <x v="73"/>
    <x v="2"/>
    <n v="329.91"/>
    <n v="20"/>
    <n v="6598.2"/>
    <n v="5020.8900000000003"/>
    <x v="448"/>
    <n v="0.23905155951623169"/>
    <s v="R13"/>
    <x v="12"/>
    <x v="72"/>
    <n v="66"/>
    <x v="0"/>
    <n v="1.9060773480662982"/>
    <n v="238.71014492753625"/>
    <n v="187.19002898550721"/>
    <x v="57"/>
  </r>
  <r>
    <x v="56"/>
    <x v="1"/>
    <x v="0"/>
    <x v="0"/>
    <s v="S014"/>
    <x v="85"/>
    <x v="85"/>
    <x v="0"/>
    <n v="289.13"/>
    <n v="48"/>
    <n v="13878.24"/>
    <n v="9552.65"/>
    <x v="449"/>
    <n v="0.31168145240318657"/>
    <s v="R18"/>
    <x v="15"/>
    <x v="83"/>
    <n v="193"/>
    <x v="1"/>
    <n v="1.7127071823204421"/>
    <n v="10.509677419354839"/>
    <n v="171.93148387096775"/>
    <x v="5"/>
  </r>
  <r>
    <x v="56"/>
    <x v="1"/>
    <x v="0"/>
    <x v="1"/>
    <s v="S011"/>
    <x v="26"/>
    <x v="26"/>
    <x v="0"/>
    <n v="485.04"/>
    <n v="6"/>
    <n v="2910.24"/>
    <n v="2305.09"/>
    <x v="450"/>
    <n v="0.20793817692011657"/>
    <s v="R15"/>
    <x v="17"/>
    <x v="26"/>
    <n v="136"/>
    <x v="1"/>
    <n v="2.3591160220994474"/>
    <n v="32.215456674473067"/>
    <n v="164.18552693208429"/>
    <x v="5"/>
  </r>
  <r>
    <x v="56"/>
    <x v="1"/>
    <x v="0"/>
    <x v="4"/>
    <s v="S015"/>
    <x v="82"/>
    <x v="82"/>
    <x v="0"/>
    <n v="441.18"/>
    <n v="8"/>
    <n v="3529.44"/>
    <n v="2896.35"/>
    <x v="451"/>
    <n v="0.17937406500747993"/>
    <s v="R20"/>
    <x v="13"/>
    <x v="80"/>
    <n v="137"/>
    <x v="0"/>
    <n v="3.3149171270718232"/>
    <n v="81.148333333333341"/>
    <n v="202.9247"/>
    <x v="65"/>
  </r>
  <r>
    <x v="56"/>
    <x v="1"/>
    <x v="0"/>
    <x v="3"/>
    <s v="S011"/>
    <x v="10"/>
    <x v="10"/>
    <x v="2"/>
    <n v="139.34"/>
    <n v="35"/>
    <n v="4876.8999999999996"/>
    <n v="3181.11"/>
    <x v="452"/>
    <n v="0.3477188377862987"/>
    <s v="R19"/>
    <x v="9"/>
    <x v="10"/>
    <n v="97"/>
    <x v="0"/>
    <n v="2.7127071823204418"/>
    <n v="158.88187372708759"/>
    <n v="146.11568228105907"/>
    <x v="9"/>
  </r>
  <r>
    <x v="56"/>
    <x v="1"/>
    <x v="0"/>
    <x v="3"/>
    <s v="S006"/>
    <x v="5"/>
    <x v="5"/>
    <x v="3"/>
    <n v="476.97"/>
    <n v="20"/>
    <n v="9539.4"/>
    <n v="4962.24"/>
    <x v="453"/>
    <n v="0.47981634065035539"/>
    <s v="R10"/>
    <x v="8"/>
    <x v="5"/>
    <n v="194"/>
    <x v="1"/>
    <n v="3.5635359116022101"/>
    <n v="31.148837209302325"/>
    <n v="147.48975193798449"/>
    <x v="5"/>
  </r>
  <r>
    <x v="56"/>
    <x v="1"/>
    <x v="0"/>
    <x v="0"/>
    <s v="S013"/>
    <x v="95"/>
    <x v="95"/>
    <x v="4"/>
    <n v="66.569999999999993"/>
    <n v="14"/>
    <n v="931.98"/>
    <n v="695.53"/>
    <x v="454"/>
    <n v="0.25370716109787761"/>
    <s v="R14"/>
    <x v="11"/>
    <x v="78"/>
    <n v="160"/>
    <x v="0"/>
    <n v="2.2651933701657461"/>
    <n v="154.51219512195121"/>
    <n v="169.51268292682926"/>
    <x v="73"/>
  </r>
  <r>
    <x v="56"/>
    <x v="1"/>
    <x v="0"/>
    <x v="3"/>
    <s v="S013"/>
    <x v="21"/>
    <x v="21"/>
    <x v="3"/>
    <n v="54.26"/>
    <n v="31"/>
    <n v="1682.06"/>
    <n v="948.58"/>
    <x v="455"/>
    <n v="0.43606054480815193"/>
    <s v="R06"/>
    <x v="4"/>
    <x v="21"/>
    <n v="67"/>
    <x v="0"/>
    <n v="3.3093922651933703"/>
    <n v="125.40066777963271"/>
    <n v="142.83464106844738"/>
    <x v="16"/>
  </r>
  <r>
    <x v="56"/>
    <x v="1"/>
    <x v="0"/>
    <x v="2"/>
    <s v="S014"/>
    <x v="62"/>
    <x v="62"/>
    <x v="3"/>
    <n v="316.69"/>
    <n v="47"/>
    <n v="14884.43"/>
    <n v="9693.66"/>
    <x v="456"/>
    <n v="0.34873824526703412"/>
    <s v="R08"/>
    <x v="18"/>
    <x v="62"/>
    <n v="58"/>
    <x v="0"/>
    <n v="1.6906077348066297"/>
    <n v="212.94117647058826"/>
    <n v="165.00016339869282"/>
    <x v="48"/>
  </r>
  <r>
    <x v="56"/>
    <x v="1"/>
    <x v="0"/>
    <x v="3"/>
    <s v="S015"/>
    <x v="86"/>
    <x v="86"/>
    <x v="0"/>
    <n v="244.76"/>
    <n v="33"/>
    <n v="8077.08"/>
    <n v="5424.4"/>
    <x v="457"/>
    <n v="0.32842066687466259"/>
    <s v="R17"/>
    <x v="0"/>
    <x v="84"/>
    <n v="126"/>
    <x v="1"/>
    <n v="2.6187845303867405"/>
    <n v="33.985232067510545"/>
    <n v="184.72071729957807"/>
    <x v="5"/>
  </r>
  <r>
    <x v="57"/>
    <x v="1"/>
    <x v="1"/>
    <x v="4"/>
    <s v="S008"/>
    <x v="22"/>
    <x v="22"/>
    <x v="0"/>
    <n v="27.63"/>
    <n v="23"/>
    <n v="635.49"/>
    <n v="504"/>
    <x v="458"/>
    <n v="0.20691120237926641"/>
    <s v="R19"/>
    <x v="9"/>
    <x v="22"/>
    <n v="96"/>
    <x v="0"/>
    <n v="1.4364640883977902"/>
    <n v="189.35384615384615"/>
    <n v="192.4608076923077"/>
    <x v="17"/>
  </r>
  <r>
    <x v="57"/>
    <x v="1"/>
    <x v="1"/>
    <x v="3"/>
    <s v="S015"/>
    <x v="49"/>
    <x v="49"/>
    <x v="1"/>
    <n v="282.22000000000003"/>
    <n v="16"/>
    <n v="4515.5200000000004"/>
    <n v="3587.23"/>
    <x v="459"/>
    <n v="0.20557765218623766"/>
    <s v="R16"/>
    <x v="1"/>
    <x v="49"/>
    <n v="59"/>
    <x v="0"/>
    <n v="2.1215469613259668"/>
    <n v="205.98177083333334"/>
    <n v="182.79481770833334"/>
    <x v="40"/>
  </r>
  <r>
    <x v="57"/>
    <x v="1"/>
    <x v="1"/>
    <x v="2"/>
    <s v="S013"/>
    <x v="60"/>
    <x v="60"/>
    <x v="2"/>
    <n v="225.47"/>
    <n v="13"/>
    <n v="2931.11"/>
    <n v="2282.25"/>
    <x v="460"/>
    <n v="0.2213700611713651"/>
    <s v="R03"/>
    <x v="2"/>
    <x v="60"/>
    <n v="110"/>
    <x v="0"/>
    <n v="1.9116022099447514"/>
    <n v="181.52312138728323"/>
    <n v="120.45384393063586"/>
    <x v="47"/>
  </r>
  <r>
    <x v="57"/>
    <x v="1"/>
    <x v="1"/>
    <x v="0"/>
    <s v="S005"/>
    <x v="73"/>
    <x v="73"/>
    <x v="2"/>
    <n v="75.59"/>
    <n v="39"/>
    <n v="2948.01"/>
    <n v="1557.77"/>
    <x v="461"/>
    <n v="0.4715859172797921"/>
    <s v="R09"/>
    <x v="19"/>
    <x v="72"/>
    <n v="66"/>
    <x v="0"/>
    <n v="1.9060773480662982"/>
    <n v="238.71014492753625"/>
    <n v="187.19002898550721"/>
    <x v="57"/>
  </r>
  <r>
    <x v="57"/>
    <x v="1"/>
    <x v="1"/>
    <x v="1"/>
    <s v="S004"/>
    <x v="29"/>
    <x v="29"/>
    <x v="4"/>
    <n v="189.3"/>
    <n v="48"/>
    <n v="9086.4"/>
    <n v="7443.53"/>
    <x v="462"/>
    <n v="0.18080537946821623"/>
    <s v="R01"/>
    <x v="14"/>
    <x v="29"/>
    <n v="150"/>
    <x v="1"/>
    <n v="2.596685082872928"/>
    <n v="30.038297872340429"/>
    <n v="177.40974468085105"/>
    <x v="5"/>
  </r>
  <r>
    <x v="57"/>
    <x v="1"/>
    <x v="1"/>
    <x v="1"/>
    <s v="S002"/>
    <x v="49"/>
    <x v="49"/>
    <x v="1"/>
    <n v="235.62"/>
    <n v="34"/>
    <n v="8011.08"/>
    <n v="5811.19"/>
    <x v="463"/>
    <n v="0.27460592079969243"/>
    <s v="R05"/>
    <x v="6"/>
    <x v="49"/>
    <n v="59"/>
    <x v="0"/>
    <n v="2.1215469613259668"/>
    <n v="205.98177083333334"/>
    <n v="182.79481770833334"/>
    <x v="40"/>
  </r>
  <r>
    <x v="57"/>
    <x v="1"/>
    <x v="1"/>
    <x v="3"/>
    <s v="S012"/>
    <x v="48"/>
    <x v="48"/>
    <x v="4"/>
    <n v="231.65"/>
    <n v="3"/>
    <n v="694.95"/>
    <n v="353.63"/>
    <x v="464"/>
    <n v="0.49114324771566298"/>
    <s v="R18"/>
    <x v="15"/>
    <x v="48"/>
    <n v="54"/>
    <x v="0"/>
    <n v="2.0220994475138121"/>
    <n v="127.09562841530055"/>
    <n v="160.93450819672134"/>
    <x v="39"/>
  </r>
  <r>
    <x v="57"/>
    <x v="1"/>
    <x v="1"/>
    <x v="2"/>
    <s v="S014"/>
    <x v="35"/>
    <x v="35"/>
    <x v="2"/>
    <n v="23.18"/>
    <n v="32"/>
    <n v="741.76"/>
    <n v="514.82000000000005"/>
    <x v="465"/>
    <n v="0.30594801553062984"/>
    <s v="R17"/>
    <x v="0"/>
    <x v="35"/>
    <n v="144"/>
    <x v="0"/>
    <n v="1.4751381215469612"/>
    <n v="196.59176029962549"/>
    <n v="187.97531835205993"/>
    <x v="27"/>
  </r>
  <r>
    <x v="57"/>
    <x v="1"/>
    <x v="1"/>
    <x v="0"/>
    <s v="S012"/>
    <x v="48"/>
    <x v="48"/>
    <x v="4"/>
    <n v="302.27999999999997"/>
    <n v="45"/>
    <n v="13602.6"/>
    <n v="8663.5499999999993"/>
    <x v="466"/>
    <n v="0.36309602575978123"/>
    <s v="R09"/>
    <x v="19"/>
    <x v="48"/>
    <n v="54"/>
    <x v="0"/>
    <n v="2.0220994475138121"/>
    <n v="127.09562841530055"/>
    <n v="160.93450819672134"/>
    <x v="39"/>
  </r>
  <r>
    <x v="57"/>
    <x v="1"/>
    <x v="1"/>
    <x v="1"/>
    <s v="S003"/>
    <x v="85"/>
    <x v="85"/>
    <x v="0"/>
    <n v="390.09"/>
    <n v="15"/>
    <n v="5851.35"/>
    <n v="3345.84"/>
    <x v="467"/>
    <n v="0.42819349380912097"/>
    <s v="R11"/>
    <x v="7"/>
    <x v="83"/>
    <n v="193"/>
    <x v="1"/>
    <n v="1.7127071823204421"/>
    <n v="10.509677419354839"/>
    <n v="171.93148387096775"/>
    <x v="5"/>
  </r>
  <r>
    <x v="57"/>
    <x v="1"/>
    <x v="1"/>
    <x v="4"/>
    <s v="S008"/>
    <x v="94"/>
    <x v="94"/>
    <x v="2"/>
    <n v="354.78"/>
    <n v="14"/>
    <n v="4966.92"/>
    <n v="4066.15"/>
    <x v="468"/>
    <n v="0.18135383698549604"/>
    <s v="R06"/>
    <x v="4"/>
    <x v="24"/>
    <n v="156"/>
    <x v="0"/>
    <n v="1.9281767955801106"/>
    <n v="97.50143266475645"/>
    <n v="201.583553008596"/>
    <x v="72"/>
  </r>
  <r>
    <x v="57"/>
    <x v="1"/>
    <x v="1"/>
    <x v="0"/>
    <s v="S014"/>
    <x v="79"/>
    <x v="79"/>
    <x v="4"/>
    <n v="320.26"/>
    <n v="4"/>
    <n v="1281.04"/>
    <n v="648.17999999999995"/>
    <x v="469"/>
    <n v="0.49402048335727222"/>
    <s v="R11"/>
    <x v="7"/>
    <x v="77"/>
    <n v="59"/>
    <x v="1"/>
    <n v="1.6906077348066297"/>
    <n v="24.843137254901961"/>
    <n v="182.07738562091507"/>
    <x v="5"/>
  </r>
  <r>
    <x v="57"/>
    <x v="1"/>
    <x v="1"/>
    <x v="3"/>
    <s v="S005"/>
    <x v="13"/>
    <x v="13"/>
    <x v="2"/>
    <n v="376.88"/>
    <n v="23"/>
    <n v="8668.24"/>
    <n v="5146.4799999999996"/>
    <x v="470"/>
    <n v="0.40628316705582684"/>
    <s v="R14"/>
    <x v="11"/>
    <x v="13"/>
    <n v="183"/>
    <x v="0"/>
    <n v="2.9447513812154695"/>
    <n v="134.81613508442777"/>
    <n v="151.03679174484051"/>
    <x v="11"/>
  </r>
  <r>
    <x v="57"/>
    <x v="1"/>
    <x v="1"/>
    <x v="4"/>
    <s v="S005"/>
    <x v="97"/>
    <x v="97"/>
    <x v="0"/>
    <n v="324.93"/>
    <n v="49"/>
    <n v="15921.57"/>
    <n v="11379.04"/>
    <x v="471"/>
    <n v="0.28530666259671628"/>
    <s v="R10"/>
    <x v="8"/>
    <x v="91"/>
    <n v="130"/>
    <x v="0"/>
    <n v="1.6464088397790055"/>
    <n v="173.10402684563758"/>
    <n v="196.83761744966441"/>
    <x v="75"/>
  </r>
  <r>
    <x v="58"/>
    <x v="1"/>
    <x v="2"/>
    <x v="1"/>
    <s v="S010"/>
    <x v="7"/>
    <x v="7"/>
    <x v="1"/>
    <n v="113.78"/>
    <n v="17"/>
    <n v="1934.26"/>
    <n v="972.86"/>
    <x v="472"/>
    <n v="0.49703762679267521"/>
    <s v="R04"/>
    <x v="16"/>
    <x v="7"/>
    <n v="90"/>
    <x v="0"/>
    <n v="1.7348066298342542"/>
    <n v="160.82484076433121"/>
    <n v="213.5890445859873"/>
    <x v="7"/>
  </r>
  <r>
    <x v="58"/>
    <x v="1"/>
    <x v="2"/>
    <x v="0"/>
    <s v="S015"/>
    <x v="0"/>
    <x v="0"/>
    <x v="0"/>
    <n v="270.39"/>
    <n v="28"/>
    <n v="7570.92"/>
    <n v="5911.32"/>
    <x v="473"/>
    <n v="0.21920717693490355"/>
    <s v="R12"/>
    <x v="3"/>
    <x v="0"/>
    <n v="82"/>
    <x v="0"/>
    <n v="1.3149171270718232"/>
    <n v="100.38655462184875"/>
    <n v="148.74588235294115"/>
    <x v="0"/>
  </r>
  <r>
    <x v="58"/>
    <x v="1"/>
    <x v="2"/>
    <x v="0"/>
    <s v="S001"/>
    <x v="18"/>
    <x v="18"/>
    <x v="2"/>
    <n v="59.71"/>
    <n v="27"/>
    <n v="1612.17"/>
    <n v="906.95"/>
    <x v="474"/>
    <n v="0.43743525806831784"/>
    <s v="R04"/>
    <x v="16"/>
    <x v="18"/>
    <n v="197"/>
    <x v="0"/>
    <n v="2.298342541436464"/>
    <n v="133.13942307692309"/>
    <n v="144.58235576923079"/>
    <x v="14"/>
  </r>
  <r>
    <x v="58"/>
    <x v="1"/>
    <x v="2"/>
    <x v="0"/>
    <s v="S013"/>
    <x v="52"/>
    <x v="52"/>
    <x v="0"/>
    <n v="337.39"/>
    <n v="47"/>
    <n v="15857.33"/>
    <n v="8011.8"/>
    <x v="475"/>
    <n v="0.49475731412539187"/>
    <s v="R18"/>
    <x v="15"/>
    <x v="52"/>
    <n v="124"/>
    <x v="0"/>
    <n v="2.0883977900552488"/>
    <n v="108.69576719576719"/>
    <n v="176.40235449735448"/>
    <x v="42"/>
  </r>
  <r>
    <x v="58"/>
    <x v="1"/>
    <x v="2"/>
    <x v="3"/>
    <s v="S006"/>
    <x v="10"/>
    <x v="10"/>
    <x v="2"/>
    <n v="368.16"/>
    <n v="10"/>
    <n v="3681.6"/>
    <n v="2294.65"/>
    <x v="476"/>
    <n v="0.37672479356801392"/>
    <s v="R20"/>
    <x v="13"/>
    <x v="10"/>
    <n v="97"/>
    <x v="0"/>
    <n v="2.7127071823204418"/>
    <n v="158.88187372708759"/>
    <n v="146.11568228105907"/>
    <x v="9"/>
  </r>
  <r>
    <x v="58"/>
    <x v="1"/>
    <x v="2"/>
    <x v="4"/>
    <s v="S002"/>
    <x v="23"/>
    <x v="23"/>
    <x v="4"/>
    <n v="16.72"/>
    <n v="8"/>
    <n v="133.76"/>
    <n v="87.95"/>
    <x v="477"/>
    <n v="0.34247906698564595"/>
    <s v="R06"/>
    <x v="4"/>
    <x v="23"/>
    <n v="53"/>
    <x v="0"/>
    <n v="1.9447513812154695"/>
    <n v="144.49147727272728"/>
    <n v="208.21113636363637"/>
    <x v="18"/>
  </r>
  <r>
    <x v="58"/>
    <x v="1"/>
    <x v="2"/>
    <x v="4"/>
    <s v="S013"/>
    <x v="49"/>
    <x v="49"/>
    <x v="1"/>
    <n v="247.86"/>
    <n v="49"/>
    <n v="12145.14"/>
    <n v="8556.11"/>
    <x v="478"/>
    <n v="0.2955116202859745"/>
    <s v="R10"/>
    <x v="8"/>
    <x v="49"/>
    <n v="59"/>
    <x v="0"/>
    <n v="2.1215469613259668"/>
    <n v="205.98177083333334"/>
    <n v="182.79481770833334"/>
    <x v="40"/>
  </r>
  <r>
    <x v="58"/>
    <x v="1"/>
    <x v="2"/>
    <x v="1"/>
    <s v="S007"/>
    <x v="69"/>
    <x v="69"/>
    <x v="0"/>
    <n v="103.2"/>
    <n v="7"/>
    <n v="722.4"/>
    <n v="401.98"/>
    <x v="479"/>
    <n v="0.4435492801771872"/>
    <s v="R01"/>
    <x v="14"/>
    <x v="68"/>
    <n v="143"/>
    <x v="1"/>
    <n v="1.3314917127071824"/>
    <n v="33.796680497925308"/>
    <n v="160.20572614107883"/>
    <x v="5"/>
  </r>
  <r>
    <x v="58"/>
    <x v="1"/>
    <x v="2"/>
    <x v="1"/>
    <s v="S005"/>
    <x v="88"/>
    <x v="88"/>
    <x v="1"/>
    <n v="176.6"/>
    <n v="48"/>
    <n v="8476.7999999999993"/>
    <n v="4986.33"/>
    <x v="480"/>
    <n v="0.41176741223103058"/>
    <s v="R20"/>
    <x v="13"/>
    <x v="86"/>
    <n v="178"/>
    <x v="1"/>
    <n v="1.6408839779005524"/>
    <n v="98.727272727272734"/>
    <n v="127.32447811447813"/>
    <x v="5"/>
  </r>
  <r>
    <x v="58"/>
    <x v="1"/>
    <x v="2"/>
    <x v="2"/>
    <s v="S005"/>
    <x v="71"/>
    <x v="71"/>
    <x v="4"/>
    <n v="147.28"/>
    <n v="23"/>
    <n v="3387.44"/>
    <n v="2597.88"/>
    <x v="481"/>
    <n v="0.23308457123963816"/>
    <s v="R19"/>
    <x v="9"/>
    <x v="70"/>
    <n v="57"/>
    <x v="0"/>
    <n v="1.5303867403314917"/>
    <n v="263.985559566787"/>
    <n v="112.46043321299639"/>
    <x v="55"/>
  </r>
  <r>
    <x v="59"/>
    <x v="2"/>
    <x v="3"/>
    <x v="2"/>
    <s v="S003"/>
    <x v="84"/>
    <x v="84"/>
    <x v="4"/>
    <n v="273.8"/>
    <n v="38"/>
    <n v="10404.4"/>
    <n v="8026.45"/>
    <x v="482"/>
    <n v="0.22855234323939871"/>
    <s v="R09"/>
    <x v="19"/>
    <x v="82"/>
    <n v="142"/>
    <x v="0"/>
    <n v="3.5745856353591159"/>
    <n v="92.59814528593509"/>
    <n v="209.60302936630598"/>
    <x v="67"/>
  </r>
  <r>
    <x v="59"/>
    <x v="2"/>
    <x v="3"/>
    <x v="2"/>
    <s v="S011"/>
    <x v="24"/>
    <x v="24"/>
    <x v="2"/>
    <n v="427.99"/>
    <n v="14"/>
    <n v="5991.86"/>
    <n v="3957.36"/>
    <x v="483"/>
    <n v="0.33954398133467739"/>
    <s v="R12"/>
    <x v="3"/>
    <x v="24"/>
    <n v="140"/>
    <x v="0"/>
    <n v="1.7348066298342542"/>
    <n v="108.36942675159236"/>
    <n v="190.52901273885351"/>
    <x v="19"/>
  </r>
  <r>
    <x v="59"/>
    <x v="2"/>
    <x v="3"/>
    <x v="3"/>
    <s v="S003"/>
    <x v="53"/>
    <x v="53"/>
    <x v="0"/>
    <n v="398.52"/>
    <n v="6"/>
    <n v="2391.12"/>
    <n v="1618.07"/>
    <x v="484"/>
    <n v="0.32330037806550904"/>
    <s v="R10"/>
    <x v="8"/>
    <x v="53"/>
    <n v="154"/>
    <x v="0"/>
    <n v="2.0773480662983426"/>
    <n v="217.10372340425531"/>
    <n v="170.89151595744681"/>
    <x v="43"/>
  </r>
  <r>
    <x v="59"/>
    <x v="2"/>
    <x v="3"/>
    <x v="4"/>
    <s v="S015"/>
    <x v="5"/>
    <x v="5"/>
    <x v="3"/>
    <n v="372.99"/>
    <n v="3"/>
    <n v="1118.97"/>
    <n v="769.84"/>
    <x v="485"/>
    <n v="0.31201015219353512"/>
    <s v="R02"/>
    <x v="10"/>
    <x v="5"/>
    <n v="194"/>
    <x v="1"/>
    <n v="3.5635359116022101"/>
    <n v="31.148837209302325"/>
    <n v="147.48975193798449"/>
    <x v="5"/>
  </r>
  <r>
    <x v="59"/>
    <x v="2"/>
    <x v="3"/>
    <x v="1"/>
    <s v="S012"/>
    <x v="17"/>
    <x v="17"/>
    <x v="3"/>
    <n v="71.569999999999993"/>
    <n v="4"/>
    <n v="286.27999999999997"/>
    <n v="169.91"/>
    <x v="486"/>
    <n v="0.40649014950398216"/>
    <s v="R17"/>
    <x v="0"/>
    <x v="17"/>
    <n v="143"/>
    <x v="1"/>
    <n v="1.2928176795580111"/>
    <n v="27.846153846153847"/>
    <n v="196.43854700854698"/>
    <x v="5"/>
  </r>
  <r>
    <x v="59"/>
    <x v="2"/>
    <x v="3"/>
    <x v="4"/>
    <s v="S008"/>
    <x v="49"/>
    <x v="49"/>
    <x v="1"/>
    <n v="329.02"/>
    <n v="7"/>
    <n v="2303.14"/>
    <n v="1796.43"/>
    <x v="487"/>
    <n v="0.22000833644502724"/>
    <s v="R13"/>
    <x v="12"/>
    <x v="49"/>
    <n v="59"/>
    <x v="0"/>
    <n v="2.1215469613259668"/>
    <n v="205.98177083333334"/>
    <n v="182.79481770833334"/>
    <x v="40"/>
  </r>
  <r>
    <x v="60"/>
    <x v="2"/>
    <x v="4"/>
    <x v="3"/>
    <s v="S004"/>
    <x v="41"/>
    <x v="41"/>
    <x v="4"/>
    <n v="363.94"/>
    <n v="10"/>
    <n v="3639.4"/>
    <n v="2863.24"/>
    <x v="488"/>
    <n v="0.21326592295433311"/>
    <s v="R16"/>
    <x v="1"/>
    <x v="41"/>
    <n v="165"/>
    <x v="0"/>
    <n v="2.2928176795580111"/>
    <n v="164.4265060240964"/>
    <n v="219.61922891566269"/>
    <x v="32"/>
  </r>
  <r>
    <x v="60"/>
    <x v="2"/>
    <x v="4"/>
    <x v="2"/>
    <s v="S001"/>
    <x v="86"/>
    <x v="86"/>
    <x v="0"/>
    <n v="128.63"/>
    <n v="30"/>
    <n v="3858.9"/>
    <n v="2166.5"/>
    <x v="489"/>
    <n v="0.43857057710746589"/>
    <s v="R04"/>
    <x v="16"/>
    <x v="84"/>
    <n v="126"/>
    <x v="1"/>
    <n v="2.6187845303867405"/>
    <n v="33.985232067510545"/>
    <n v="184.72071729957807"/>
    <x v="5"/>
  </r>
  <r>
    <x v="60"/>
    <x v="2"/>
    <x v="4"/>
    <x v="2"/>
    <s v="S006"/>
    <x v="5"/>
    <x v="5"/>
    <x v="3"/>
    <n v="132.27000000000001"/>
    <n v="47"/>
    <n v="6216.69"/>
    <n v="3477.71"/>
    <x v="490"/>
    <n v="0.44058494150424105"/>
    <s v="R05"/>
    <x v="6"/>
    <x v="5"/>
    <n v="194"/>
    <x v="1"/>
    <n v="3.5635359116022101"/>
    <n v="31.148837209302325"/>
    <n v="147.48975193798449"/>
    <x v="5"/>
  </r>
  <r>
    <x v="60"/>
    <x v="2"/>
    <x v="4"/>
    <x v="2"/>
    <s v="S012"/>
    <x v="86"/>
    <x v="86"/>
    <x v="0"/>
    <n v="266.54000000000002"/>
    <n v="27"/>
    <n v="7196.58"/>
    <n v="4160.32"/>
    <x v="491"/>
    <n v="0.42190318178912767"/>
    <s v="R16"/>
    <x v="1"/>
    <x v="84"/>
    <n v="126"/>
    <x v="1"/>
    <n v="2.6187845303867405"/>
    <n v="33.985232067510545"/>
    <n v="184.72071729957807"/>
    <x v="5"/>
  </r>
  <r>
    <x v="60"/>
    <x v="2"/>
    <x v="4"/>
    <x v="0"/>
    <s v="S001"/>
    <x v="58"/>
    <x v="58"/>
    <x v="1"/>
    <n v="129.13"/>
    <n v="15"/>
    <n v="1936.95"/>
    <n v="1575.49"/>
    <x v="492"/>
    <n v="0.18661297400552412"/>
    <s v="R12"/>
    <x v="3"/>
    <x v="58"/>
    <n v="151"/>
    <x v="1"/>
    <n v="2.8508287292817678"/>
    <n v="1.4031007751937985"/>
    <n v="141.50271317829458"/>
    <x v="5"/>
  </r>
  <r>
    <x v="60"/>
    <x v="2"/>
    <x v="4"/>
    <x v="2"/>
    <s v="S009"/>
    <x v="46"/>
    <x v="46"/>
    <x v="2"/>
    <n v="49.85"/>
    <n v="41"/>
    <n v="2043.85"/>
    <n v="1375.37"/>
    <x v="493"/>
    <n v="0.32706901191379018"/>
    <s v="R16"/>
    <x v="1"/>
    <x v="46"/>
    <n v="182"/>
    <x v="0"/>
    <n v="2.0497237569060776"/>
    <n v="237.5929919137466"/>
    <n v="142.78312668463613"/>
    <x v="37"/>
  </r>
  <r>
    <x v="60"/>
    <x v="2"/>
    <x v="4"/>
    <x v="0"/>
    <s v="S014"/>
    <x v="42"/>
    <x v="42"/>
    <x v="4"/>
    <n v="6.89"/>
    <n v="43"/>
    <n v="296.27"/>
    <n v="201.27"/>
    <x v="494"/>
    <n v="0.32065345799439704"/>
    <s v="R17"/>
    <x v="0"/>
    <x v="42"/>
    <n v="63"/>
    <x v="0"/>
    <n v="2.4917127071823204"/>
    <n v="93.108647450110865"/>
    <n v="147.25665188470066"/>
    <x v="33"/>
  </r>
  <r>
    <x v="61"/>
    <x v="2"/>
    <x v="5"/>
    <x v="0"/>
    <s v="S002"/>
    <x v="19"/>
    <x v="19"/>
    <x v="4"/>
    <n v="441.18"/>
    <n v="28"/>
    <n v="12353.04"/>
    <n v="8460.74"/>
    <x v="495"/>
    <n v="0.31508843167349898"/>
    <s v="R04"/>
    <x v="16"/>
    <x v="19"/>
    <n v="71"/>
    <x v="1"/>
    <n v="2.6077348066298343"/>
    <n v="19.557203389830509"/>
    <n v="223.37980932203388"/>
    <x v="5"/>
  </r>
  <r>
    <x v="61"/>
    <x v="2"/>
    <x v="5"/>
    <x v="3"/>
    <s v="S011"/>
    <x v="94"/>
    <x v="94"/>
    <x v="2"/>
    <n v="115.57"/>
    <n v="17"/>
    <n v="1964.69"/>
    <n v="1530.65"/>
    <x v="496"/>
    <n v="0.22092034875731031"/>
    <s v="R07"/>
    <x v="5"/>
    <x v="24"/>
    <n v="156"/>
    <x v="0"/>
    <n v="1.9281767955801106"/>
    <n v="97.50143266475645"/>
    <n v="201.583553008596"/>
    <x v="72"/>
  </r>
  <r>
    <x v="61"/>
    <x v="2"/>
    <x v="5"/>
    <x v="4"/>
    <s v="S001"/>
    <x v="84"/>
    <x v="84"/>
    <x v="4"/>
    <n v="309.33999999999997"/>
    <n v="10"/>
    <n v="3093.4"/>
    <n v="2623.03"/>
    <x v="497"/>
    <n v="0.15205599017262558"/>
    <s v="R12"/>
    <x v="3"/>
    <x v="82"/>
    <n v="142"/>
    <x v="0"/>
    <n v="3.5745856353591159"/>
    <n v="92.59814528593509"/>
    <n v="209.60302936630598"/>
    <x v="67"/>
  </r>
  <r>
    <x v="61"/>
    <x v="2"/>
    <x v="5"/>
    <x v="1"/>
    <s v="S014"/>
    <x v="51"/>
    <x v="51"/>
    <x v="3"/>
    <n v="85.4"/>
    <n v="24"/>
    <n v="2049.6"/>
    <n v="1054.52"/>
    <x v="498"/>
    <n v="0.4854996096799376"/>
    <s v="R02"/>
    <x v="10"/>
    <x v="51"/>
    <n v="188"/>
    <x v="1"/>
    <n v="2.6077348066298343"/>
    <n v="32.595338983050844"/>
    <n v="158.14478813559322"/>
    <x v="5"/>
  </r>
  <r>
    <x v="61"/>
    <x v="2"/>
    <x v="5"/>
    <x v="2"/>
    <s v="S005"/>
    <x v="34"/>
    <x v="34"/>
    <x v="3"/>
    <n v="308.81"/>
    <n v="31"/>
    <n v="9573.11"/>
    <n v="5236.7"/>
    <x v="499"/>
    <n v="0.45297818577243965"/>
    <s v="R01"/>
    <x v="14"/>
    <x v="34"/>
    <n v="124"/>
    <x v="0"/>
    <n v="2.7734806629834252"/>
    <n v="171.98605577689244"/>
    <n v="146.86141434262947"/>
    <x v="26"/>
  </r>
  <r>
    <x v="61"/>
    <x v="2"/>
    <x v="5"/>
    <x v="0"/>
    <s v="S012"/>
    <x v="55"/>
    <x v="55"/>
    <x v="0"/>
    <n v="113.8"/>
    <n v="34"/>
    <n v="3869.2"/>
    <n v="2782.1"/>
    <x v="500"/>
    <n v="0.28096247286260723"/>
    <s v="R13"/>
    <x v="12"/>
    <x v="55"/>
    <n v="59"/>
    <x v="0"/>
    <n v="1.6519337016574585"/>
    <n v="101.6989966555184"/>
    <n v="99.711739130434793"/>
    <x v="44"/>
  </r>
  <r>
    <x v="61"/>
    <x v="2"/>
    <x v="5"/>
    <x v="0"/>
    <s v="S014"/>
    <x v="10"/>
    <x v="10"/>
    <x v="2"/>
    <n v="173.52"/>
    <n v="7"/>
    <n v="1214.6400000000001"/>
    <n v="856.42"/>
    <x v="501"/>
    <n v="0.29491865902654285"/>
    <s v="R10"/>
    <x v="8"/>
    <x v="10"/>
    <n v="97"/>
    <x v="0"/>
    <n v="2.7127071823204418"/>
    <n v="158.88187372708759"/>
    <n v="146.11568228105907"/>
    <x v="9"/>
  </r>
  <r>
    <x v="62"/>
    <x v="2"/>
    <x v="6"/>
    <x v="0"/>
    <s v="S006"/>
    <x v="71"/>
    <x v="71"/>
    <x v="4"/>
    <n v="100.06"/>
    <n v="48"/>
    <n v="4802.88"/>
    <n v="3494.61"/>
    <x v="345"/>
    <n v="0.27239281431141316"/>
    <s v="R18"/>
    <x v="15"/>
    <x v="70"/>
    <n v="57"/>
    <x v="0"/>
    <n v="1.5303867403314917"/>
    <n v="263.985559566787"/>
    <n v="112.46043321299639"/>
    <x v="55"/>
  </r>
  <r>
    <x v="62"/>
    <x v="2"/>
    <x v="6"/>
    <x v="4"/>
    <s v="S013"/>
    <x v="29"/>
    <x v="29"/>
    <x v="4"/>
    <n v="152.08000000000001"/>
    <n v="39"/>
    <n v="5931.12"/>
    <n v="3091.48"/>
    <x v="502"/>
    <n v="0.47876960843820388"/>
    <s v="R02"/>
    <x v="10"/>
    <x v="29"/>
    <n v="150"/>
    <x v="1"/>
    <n v="2.596685082872928"/>
    <n v="30.038297872340429"/>
    <n v="177.40974468085105"/>
    <x v="5"/>
  </r>
  <r>
    <x v="62"/>
    <x v="2"/>
    <x v="6"/>
    <x v="0"/>
    <s v="S003"/>
    <x v="85"/>
    <x v="85"/>
    <x v="0"/>
    <n v="223.03"/>
    <n v="4"/>
    <n v="892.12"/>
    <n v="448.03"/>
    <x v="503"/>
    <n v="0.49779177689100118"/>
    <s v="R01"/>
    <x v="14"/>
    <x v="83"/>
    <n v="193"/>
    <x v="1"/>
    <n v="1.7127071823204421"/>
    <n v="10.509677419354839"/>
    <n v="171.93148387096775"/>
    <x v="5"/>
  </r>
  <r>
    <x v="62"/>
    <x v="2"/>
    <x v="6"/>
    <x v="0"/>
    <s v="S011"/>
    <x v="47"/>
    <x v="47"/>
    <x v="4"/>
    <n v="176.7"/>
    <n v="31"/>
    <n v="5477.7"/>
    <n v="3382.07"/>
    <x v="504"/>
    <n v="0.38257480329335308"/>
    <s v="R09"/>
    <x v="19"/>
    <x v="47"/>
    <n v="135"/>
    <x v="0"/>
    <n v="2.1823204419889501"/>
    <n v="107.2253164556962"/>
    <n v="159.33501265822784"/>
    <x v="38"/>
  </r>
  <r>
    <x v="62"/>
    <x v="2"/>
    <x v="6"/>
    <x v="0"/>
    <s v="S009"/>
    <x v="89"/>
    <x v="89"/>
    <x v="0"/>
    <n v="355.98"/>
    <n v="49"/>
    <n v="17443.02"/>
    <n v="12184.98"/>
    <x v="505"/>
    <n v="0.30144092020762459"/>
    <s v="R10"/>
    <x v="8"/>
    <x v="87"/>
    <n v="136"/>
    <x v="0"/>
    <n v="1.7348066298342542"/>
    <n v="186.76433121019107"/>
    <n v="151.90401273885354"/>
    <x v="69"/>
  </r>
  <r>
    <x v="62"/>
    <x v="2"/>
    <x v="6"/>
    <x v="3"/>
    <s v="S002"/>
    <x v="82"/>
    <x v="82"/>
    <x v="0"/>
    <n v="498.37"/>
    <n v="2"/>
    <n v="996.74"/>
    <n v="808.83"/>
    <x v="506"/>
    <n v="0.18852459016393441"/>
    <s v="R19"/>
    <x v="9"/>
    <x v="80"/>
    <n v="137"/>
    <x v="0"/>
    <n v="3.3149171270718232"/>
    <n v="81.148333333333341"/>
    <n v="202.9247"/>
    <x v="65"/>
  </r>
  <r>
    <x v="62"/>
    <x v="2"/>
    <x v="6"/>
    <x v="1"/>
    <s v="S007"/>
    <x v="50"/>
    <x v="50"/>
    <x v="1"/>
    <n v="15.93"/>
    <n v="13"/>
    <n v="207.09"/>
    <n v="118.07"/>
    <x v="507"/>
    <n v="0.42986141291226032"/>
    <s v="R09"/>
    <x v="19"/>
    <x v="50"/>
    <n v="85"/>
    <x v="0"/>
    <n v="1.5966850828729282"/>
    <n v="106.47058823529412"/>
    <n v="206.92532871972318"/>
    <x v="41"/>
  </r>
  <r>
    <x v="62"/>
    <x v="2"/>
    <x v="6"/>
    <x v="1"/>
    <s v="S014"/>
    <x v="44"/>
    <x v="44"/>
    <x v="4"/>
    <n v="448.69"/>
    <n v="40"/>
    <n v="17947.599999999999"/>
    <n v="12233.34"/>
    <x v="508"/>
    <n v="0.3183857451692706"/>
    <s v="R05"/>
    <x v="6"/>
    <x v="44"/>
    <n v="149"/>
    <x v="0"/>
    <n v="2.5193370165745854"/>
    <n v="125.03289473684211"/>
    <n v="200.06271929824564"/>
    <x v="35"/>
  </r>
  <r>
    <x v="62"/>
    <x v="2"/>
    <x v="6"/>
    <x v="1"/>
    <s v="S008"/>
    <x v="91"/>
    <x v="91"/>
    <x v="3"/>
    <n v="91.58"/>
    <n v="24"/>
    <n v="2197.92"/>
    <n v="1170.9000000000001"/>
    <x v="509"/>
    <n v="0.46726905437868527"/>
    <s v="R02"/>
    <x v="10"/>
    <x v="88"/>
    <n v="81"/>
    <x v="1"/>
    <n v="2.3204419889502761"/>
    <n v="2.5857142857142859"/>
    <n v="171.29180952380952"/>
    <x v="5"/>
  </r>
  <r>
    <x v="62"/>
    <x v="2"/>
    <x v="6"/>
    <x v="4"/>
    <s v="S001"/>
    <x v="26"/>
    <x v="26"/>
    <x v="0"/>
    <n v="92.12"/>
    <n v="1"/>
    <n v="92.12"/>
    <n v="64.680000000000007"/>
    <x v="510"/>
    <n v="0.2978723404255319"/>
    <s v="R01"/>
    <x v="14"/>
    <x v="26"/>
    <n v="136"/>
    <x v="1"/>
    <n v="2.3591160220994474"/>
    <n v="32.215456674473067"/>
    <n v="164.18552693208429"/>
    <x v="5"/>
  </r>
  <r>
    <x v="63"/>
    <x v="2"/>
    <x v="0"/>
    <x v="1"/>
    <s v="S007"/>
    <x v="65"/>
    <x v="65"/>
    <x v="0"/>
    <n v="363.68"/>
    <n v="42"/>
    <n v="15274.56"/>
    <n v="8388.83"/>
    <x v="511"/>
    <n v="0.45079727337481407"/>
    <s v="R11"/>
    <x v="7"/>
    <x v="65"/>
    <n v="83"/>
    <x v="0"/>
    <n v="2.4198895027624308"/>
    <n v="148.35388127853884"/>
    <n v="157.05917808219178"/>
    <x v="51"/>
  </r>
  <r>
    <x v="63"/>
    <x v="2"/>
    <x v="0"/>
    <x v="2"/>
    <s v="S009"/>
    <x v="30"/>
    <x v="30"/>
    <x v="0"/>
    <n v="127.62"/>
    <n v="3"/>
    <n v="382.86"/>
    <n v="246.29"/>
    <x v="512"/>
    <n v="0.35671002455205553"/>
    <s v="R16"/>
    <x v="1"/>
    <x v="30"/>
    <n v="160"/>
    <x v="0"/>
    <n v="1.2928176795580111"/>
    <n v="257.57692307692309"/>
    <n v="189.53205128205127"/>
    <x v="23"/>
  </r>
  <r>
    <x v="63"/>
    <x v="2"/>
    <x v="0"/>
    <x v="3"/>
    <s v="S005"/>
    <x v="75"/>
    <x v="75"/>
    <x v="0"/>
    <n v="412.7"/>
    <n v="39"/>
    <n v="16095.3"/>
    <n v="8347.52"/>
    <x v="513"/>
    <n v="0.48136909532596472"/>
    <s v="R18"/>
    <x v="15"/>
    <x v="74"/>
    <n v="117"/>
    <x v="0"/>
    <n v="1.7403314917127073"/>
    <n v="246.50476190476189"/>
    <n v="227.47676190476187"/>
    <x v="59"/>
  </r>
  <r>
    <x v="63"/>
    <x v="2"/>
    <x v="0"/>
    <x v="1"/>
    <s v="S008"/>
    <x v="54"/>
    <x v="54"/>
    <x v="3"/>
    <n v="476"/>
    <n v="15"/>
    <n v="7140"/>
    <n v="5469.32"/>
    <x v="514"/>
    <n v="0.23398879551820728"/>
    <s v="R15"/>
    <x v="17"/>
    <x v="54"/>
    <n v="182"/>
    <x v="1"/>
    <n v="1.8729281767955801"/>
    <n v="3.7374631268436578"/>
    <n v="201.74427728613568"/>
    <x v="5"/>
  </r>
  <r>
    <x v="63"/>
    <x v="2"/>
    <x v="0"/>
    <x v="3"/>
    <s v="S014"/>
    <x v="13"/>
    <x v="13"/>
    <x v="2"/>
    <n v="135.02000000000001"/>
    <n v="33"/>
    <n v="4455.66"/>
    <n v="2613.5500000000002"/>
    <x v="515"/>
    <n v="0.41343145572148682"/>
    <s v="R08"/>
    <x v="18"/>
    <x v="13"/>
    <n v="183"/>
    <x v="0"/>
    <n v="2.9447513812154695"/>
    <n v="134.81613508442777"/>
    <n v="151.03679174484051"/>
    <x v="11"/>
  </r>
  <r>
    <x v="63"/>
    <x v="2"/>
    <x v="0"/>
    <x v="1"/>
    <s v="S010"/>
    <x v="12"/>
    <x v="12"/>
    <x v="0"/>
    <n v="413.53"/>
    <n v="34"/>
    <n v="14060.02"/>
    <n v="10645.25"/>
    <x v="516"/>
    <n v="0.24287092052500636"/>
    <s v="R19"/>
    <x v="9"/>
    <x v="12"/>
    <n v="70"/>
    <x v="0"/>
    <n v="2.7679558011049723"/>
    <n v="58.88822355289421"/>
    <n v="213.25538922155687"/>
    <x v="10"/>
  </r>
  <r>
    <x v="64"/>
    <x v="2"/>
    <x v="1"/>
    <x v="3"/>
    <s v="S006"/>
    <x v="46"/>
    <x v="46"/>
    <x v="2"/>
    <n v="67.37"/>
    <n v="41"/>
    <n v="2762.17"/>
    <n v="2337.4299999999998"/>
    <x v="517"/>
    <n v="0.1537704051524707"/>
    <s v="R19"/>
    <x v="9"/>
    <x v="46"/>
    <n v="182"/>
    <x v="0"/>
    <n v="2.0497237569060776"/>
    <n v="237.5929919137466"/>
    <n v="142.78312668463613"/>
    <x v="37"/>
  </r>
  <r>
    <x v="64"/>
    <x v="2"/>
    <x v="1"/>
    <x v="3"/>
    <s v="S011"/>
    <x v="12"/>
    <x v="12"/>
    <x v="0"/>
    <n v="160.37"/>
    <n v="48"/>
    <n v="7697.76"/>
    <n v="4580.72"/>
    <x v="518"/>
    <n v="0.40492818690112448"/>
    <s v="R02"/>
    <x v="10"/>
    <x v="12"/>
    <n v="70"/>
    <x v="0"/>
    <n v="2.7679558011049723"/>
    <n v="58.88822355289421"/>
    <n v="213.25538922155687"/>
    <x v="10"/>
  </r>
  <r>
    <x v="64"/>
    <x v="2"/>
    <x v="1"/>
    <x v="3"/>
    <s v="S004"/>
    <x v="56"/>
    <x v="56"/>
    <x v="1"/>
    <n v="411.71"/>
    <n v="17"/>
    <n v="6999.07"/>
    <n v="5632.17"/>
    <x v="519"/>
    <n v="0.19529737522270818"/>
    <s v="R20"/>
    <x v="13"/>
    <x v="56"/>
    <n v="183"/>
    <x v="0"/>
    <n v="2.7237569060773481"/>
    <n v="181.7342799188641"/>
    <n v="142.07393509127789"/>
    <x v="45"/>
  </r>
  <r>
    <x v="64"/>
    <x v="2"/>
    <x v="1"/>
    <x v="2"/>
    <s v="S015"/>
    <x v="1"/>
    <x v="1"/>
    <x v="1"/>
    <n v="405.75"/>
    <n v="5"/>
    <n v="2028.75"/>
    <n v="1692.15"/>
    <x v="520"/>
    <n v="0.16591497227356747"/>
    <s v="R13"/>
    <x v="12"/>
    <x v="1"/>
    <n v="186"/>
    <x v="0"/>
    <n v="2.2541436464088398"/>
    <n v="142.40441176470588"/>
    <n v="218.83095588235298"/>
    <x v="1"/>
  </r>
  <r>
    <x v="64"/>
    <x v="2"/>
    <x v="1"/>
    <x v="2"/>
    <s v="S013"/>
    <x v="78"/>
    <x v="78"/>
    <x v="0"/>
    <n v="230.6"/>
    <n v="45"/>
    <n v="10377"/>
    <n v="6173.75"/>
    <x v="521"/>
    <n v="0.40505444733545343"/>
    <s v="R17"/>
    <x v="0"/>
    <x v="76"/>
    <n v="113"/>
    <x v="0"/>
    <n v="1.4861878453038675"/>
    <n v="329.02973977695166"/>
    <n v="191.13044609665431"/>
    <x v="62"/>
  </r>
  <r>
    <x v="64"/>
    <x v="2"/>
    <x v="1"/>
    <x v="1"/>
    <s v="S012"/>
    <x v="11"/>
    <x v="11"/>
    <x v="0"/>
    <n v="267.37"/>
    <n v="14"/>
    <n v="3743.18"/>
    <n v="2849.32"/>
    <x v="522"/>
    <n v="0.23879695873562054"/>
    <s v="R15"/>
    <x v="17"/>
    <x v="11"/>
    <n v="179"/>
    <x v="1"/>
    <n v="3.9834254143646408"/>
    <n v="25.35506241331484"/>
    <n v="171.84160887656034"/>
    <x v="5"/>
  </r>
  <r>
    <x v="64"/>
    <x v="2"/>
    <x v="1"/>
    <x v="4"/>
    <s v="S006"/>
    <x v="34"/>
    <x v="34"/>
    <x v="3"/>
    <n v="291.79000000000002"/>
    <n v="44"/>
    <n v="12838.76"/>
    <n v="10487.66"/>
    <x v="523"/>
    <n v="0.18312516161996953"/>
    <s v="R04"/>
    <x v="16"/>
    <x v="34"/>
    <n v="124"/>
    <x v="0"/>
    <n v="2.7734806629834252"/>
    <n v="171.98605577689244"/>
    <n v="146.86141434262947"/>
    <x v="26"/>
  </r>
  <r>
    <x v="64"/>
    <x v="2"/>
    <x v="1"/>
    <x v="2"/>
    <s v="S001"/>
    <x v="80"/>
    <x v="80"/>
    <x v="3"/>
    <n v="342.68"/>
    <n v="33"/>
    <n v="11308.44"/>
    <n v="9495.58"/>
    <x v="524"/>
    <n v="0.16031035226786364"/>
    <s v="R16"/>
    <x v="1"/>
    <x v="78"/>
    <n v="174"/>
    <x v="0"/>
    <n v="2.8232044198895028"/>
    <n v="123.97260273972603"/>
    <n v="176.50516634050879"/>
    <x v="63"/>
  </r>
  <r>
    <x v="64"/>
    <x v="2"/>
    <x v="1"/>
    <x v="3"/>
    <s v="S001"/>
    <x v="42"/>
    <x v="42"/>
    <x v="4"/>
    <n v="304.81"/>
    <n v="14"/>
    <n v="4267.34"/>
    <n v="2623.62"/>
    <x v="525"/>
    <n v="0.38518608782051583"/>
    <s v="R01"/>
    <x v="14"/>
    <x v="42"/>
    <n v="63"/>
    <x v="0"/>
    <n v="2.4917127071823204"/>
    <n v="93.108647450110865"/>
    <n v="147.25665188470066"/>
    <x v="33"/>
  </r>
  <r>
    <x v="64"/>
    <x v="2"/>
    <x v="1"/>
    <x v="2"/>
    <s v="S011"/>
    <x v="29"/>
    <x v="29"/>
    <x v="4"/>
    <n v="459.71"/>
    <n v="25"/>
    <n v="11492.75"/>
    <n v="6414.91"/>
    <x v="526"/>
    <n v="0.44182984925278984"/>
    <s v="R04"/>
    <x v="16"/>
    <x v="29"/>
    <n v="150"/>
    <x v="1"/>
    <n v="2.596685082872928"/>
    <n v="30.038297872340429"/>
    <n v="177.40974468085105"/>
    <x v="5"/>
  </r>
  <r>
    <x v="64"/>
    <x v="2"/>
    <x v="1"/>
    <x v="2"/>
    <s v="S015"/>
    <x v="2"/>
    <x v="2"/>
    <x v="2"/>
    <n v="11.04"/>
    <n v="36"/>
    <n v="397.44"/>
    <n v="274.22000000000003"/>
    <x v="527"/>
    <n v="0.31003421900161032"/>
    <s v="R11"/>
    <x v="7"/>
    <x v="2"/>
    <n v="53"/>
    <x v="0"/>
    <n v="2.0552486187845305"/>
    <n v="216.03225806451613"/>
    <n v="142.85685483870967"/>
    <x v="2"/>
  </r>
  <r>
    <x v="65"/>
    <x v="2"/>
    <x v="2"/>
    <x v="3"/>
    <s v="S005"/>
    <x v="20"/>
    <x v="20"/>
    <x v="0"/>
    <n v="9.01"/>
    <n v="27"/>
    <n v="243.27"/>
    <n v="167.58"/>
    <x v="528"/>
    <n v="0.31113577506474288"/>
    <s v="R04"/>
    <x v="16"/>
    <x v="20"/>
    <n v="60"/>
    <x v="0"/>
    <n v="2.0883977900552488"/>
    <n v="53.629629629629626"/>
    <n v="99.967328042328063"/>
    <x v="15"/>
  </r>
  <r>
    <x v="65"/>
    <x v="2"/>
    <x v="2"/>
    <x v="2"/>
    <s v="S014"/>
    <x v="79"/>
    <x v="79"/>
    <x v="4"/>
    <n v="286.58"/>
    <n v="37"/>
    <n v="10603.46"/>
    <n v="5472.88"/>
    <x v="529"/>
    <n v="0.48385904223715659"/>
    <s v="R18"/>
    <x v="15"/>
    <x v="77"/>
    <n v="59"/>
    <x v="1"/>
    <n v="1.6906077348066297"/>
    <n v="24.843137254901961"/>
    <n v="182.07738562091507"/>
    <x v="5"/>
  </r>
  <r>
    <x v="65"/>
    <x v="2"/>
    <x v="2"/>
    <x v="4"/>
    <s v="S003"/>
    <x v="6"/>
    <x v="6"/>
    <x v="1"/>
    <n v="435.6"/>
    <n v="22"/>
    <n v="9583.2000000000007"/>
    <n v="6569.53"/>
    <x v="530"/>
    <n v="0.31447428833792468"/>
    <s v="R13"/>
    <x v="12"/>
    <x v="6"/>
    <n v="64"/>
    <x v="0"/>
    <n v="2.1381215469613259"/>
    <n v="220.75452196382429"/>
    <n v="200.95503875968993"/>
    <x v="6"/>
  </r>
  <r>
    <x v="65"/>
    <x v="2"/>
    <x v="2"/>
    <x v="1"/>
    <s v="S013"/>
    <x v="41"/>
    <x v="41"/>
    <x v="4"/>
    <n v="475.03"/>
    <n v="29"/>
    <n v="13775.87"/>
    <n v="9214.5300000000007"/>
    <x v="531"/>
    <n v="0.33111084817147662"/>
    <s v="R18"/>
    <x v="15"/>
    <x v="41"/>
    <n v="165"/>
    <x v="0"/>
    <n v="2.2928176795580111"/>
    <n v="164.4265060240964"/>
    <n v="219.61922891566269"/>
    <x v="32"/>
  </r>
  <r>
    <x v="65"/>
    <x v="2"/>
    <x v="2"/>
    <x v="3"/>
    <s v="S003"/>
    <x v="56"/>
    <x v="56"/>
    <x v="1"/>
    <n v="13.57"/>
    <n v="31"/>
    <n v="420.67"/>
    <n v="347.89"/>
    <x v="532"/>
    <n v="0.17300972258539948"/>
    <s v="R07"/>
    <x v="5"/>
    <x v="56"/>
    <n v="183"/>
    <x v="0"/>
    <n v="2.7237569060773481"/>
    <n v="181.7342799188641"/>
    <n v="142.07393509127789"/>
    <x v="45"/>
  </r>
  <r>
    <x v="65"/>
    <x v="2"/>
    <x v="2"/>
    <x v="2"/>
    <s v="S004"/>
    <x v="1"/>
    <x v="1"/>
    <x v="1"/>
    <n v="376.09"/>
    <n v="44"/>
    <n v="16547.96"/>
    <n v="13910.28"/>
    <x v="533"/>
    <n v="0.15939608265913138"/>
    <s v="R12"/>
    <x v="3"/>
    <x v="1"/>
    <n v="186"/>
    <x v="0"/>
    <n v="2.2541436464088398"/>
    <n v="142.40441176470588"/>
    <n v="218.83095588235298"/>
    <x v="1"/>
  </r>
  <r>
    <x v="65"/>
    <x v="2"/>
    <x v="2"/>
    <x v="0"/>
    <s v="S002"/>
    <x v="21"/>
    <x v="21"/>
    <x v="3"/>
    <n v="240.21"/>
    <n v="28"/>
    <n v="6725.88"/>
    <n v="5166.8599999999997"/>
    <x v="534"/>
    <n v="0.23179420388112781"/>
    <s v="R10"/>
    <x v="8"/>
    <x v="21"/>
    <n v="67"/>
    <x v="0"/>
    <n v="3.3093922651933703"/>
    <n v="125.40066777963271"/>
    <n v="142.83464106844738"/>
    <x v="16"/>
  </r>
  <r>
    <x v="65"/>
    <x v="2"/>
    <x v="2"/>
    <x v="4"/>
    <s v="S004"/>
    <x v="12"/>
    <x v="12"/>
    <x v="0"/>
    <n v="462.48"/>
    <n v="10"/>
    <n v="4624.8"/>
    <n v="2321.5700000000002"/>
    <x v="535"/>
    <n v="0.49801721155509426"/>
    <s v="R09"/>
    <x v="19"/>
    <x v="12"/>
    <n v="70"/>
    <x v="0"/>
    <n v="2.7679558011049723"/>
    <n v="58.88822355289421"/>
    <n v="213.25538922155687"/>
    <x v="10"/>
  </r>
  <r>
    <x v="66"/>
    <x v="2"/>
    <x v="3"/>
    <x v="1"/>
    <s v="S012"/>
    <x v="57"/>
    <x v="57"/>
    <x v="4"/>
    <n v="443.72"/>
    <n v="23"/>
    <n v="10205.56"/>
    <n v="8177.11"/>
    <x v="536"/>
    <n v="0.1987593037520724"/>
    <s v="R10"/>
    <x v="8"/>
    <x v="57"/>
    <n v="148"/>
    <x v="0"/>
    <n v="2.4198895027624308"/>
    <n v="150.42009132420091"/>
    <n v="198.74710045662104"/>
    <x v="46"/>
  </r>
  <r>
    <x v="66"/>
    <x v="2"/>
    <x v="3"/>
    <x v="0"/>
    <s v="S009"/>
    <x v="38"/>
    <x v="38"/>
    <x v="4"/>
    <n v="307.04000000000002"/>
    <n v="13"/>
    <n v="3991.52"/>
    <n v="2635"/>
    <x v="537"/>
    <n v="0.33985048302401089"/>
    <s v="R10"/>
    <x v="8"/>
    <x v="38"/>
    <n v="168"/>
    <x v="0"/>
    <n v="1.9834254143646408"/>
    <n v="206.71309192200559"/>
    <n v="222.89055710306405"/>
    <x v="30"/>
  </r>
  <r>
    <x v="66"/>
    <x v="2"/>
    <x v="3"/>
    <x v="1"/>
    <s v="S014"/>
    <x v="16"/>
    <x v="16"/>
    <x v="0"/>
    <n v="30.28"/>
    <n v="49"/>
    <n v="1483.72"/>
    <n v="966.61"/>
    <x v="538"/>
    <n v="0.34852263230259078"/>
    <s v="R17"/>
    <x v="0"/>
    <x v="16"/>
    <n v="195"/>
    <x v="0"/>
    <n v="2.0441988950276242"/>
    <n v="223.55945945945948"/>
    <n v="148.73581081081082"/>
    <x v="13"/>
  </r>
  <r>
    <x v="66"/>
    <x v="2"/>
    <x v="3"/>
    <x v="0"/>
    <s v="S011"/>
    <x v="94"/>
    <x v="94"/>
    <x v="2"/>
    <n v="340.38"/>
    <n v="2"/>
    <n v="680.76"/>
    <n v="410.05"/>
    <x v="539"/>
    <n v="0.3976584993242846"/>
    <s v="R10"/>
    <x v="8"/>
    <x v="24"/>
    <n v="156"/>
    <x v="0"/>
    <n v="1.9281767955801106"/>
    <n v="97.50143266475645"/>
    <n v="201.583553008596"/>
    <x v="72"/>
  </r>
  <r>
    <x v="66"/>
    <x v="2"/>
    <x v="3"/>
    <x v="1"/>
    <s v="S013"/>
    <x v="21"/>
    <x v="21"/>
    <x v="3"/>
    <n v="84.72"/>
    <n v="33"/>
    <n v="2795.76"/>
    <n v="1850.42"/>
    <x v="540"/>
    <n v="0.33813345923827509"/>
    <s v="R18"/>
    <x v="15"/>
    <x v="21"/>
    <n v="67"/>
    <x v="0"/>
    <n v="3.3093922651933703"/>
    <n v="125.40066777963271"/>
    <n v="142.83464106844738"/>
    <x v="16"/>
  </r>
  <r>
    <x v="66"/>
    <x v="2"/>
    <x v="3"/>
    <x v="2"/>
    <s v="S014"/>
    <x v="45"/>
    <x v="45"/>
    <x v="4"/>
    <n v="85.06"/>
    <n v="34"/>
    <n v="2892.04"/>
    <n v="2440.94"/>
    <x v="541"/>
    <n v="0.15597986196594793"/>
    <s v="R20"/>
    <x v="13"/>
    <x v="45"/>
    <n v="156"/>
    <x v="0"/>
    <n v="2.458563535911602"/>
    <n v="172.45842696629214"/>
    <n v="179.92377528089884"/>
    <x v="36"/>
  </r>
  <r>
    <x v="66"/>
    <x v="2"/>
    <x v="3"/>
    <x v="4"/>
    <s v="S001"/>
    <x v="3"/>
    <x v="3"/>
    <x v="1"/>
    <n v="55.86"/>
    <n v="49"/>
    <n v="2737.14"/>
    <n v="1858.23"/>
    <x v="542"/>
    <n v="0.3211052412372038"/>
    <s v="R18"/>
    <x v="15"/>
    <x v="3"/>
    <n v="57"/>
    <x v="0"/>
    <n v="1.9337016574585635"/>
    <n v="191.34285714285716"/>
    <n v="130.95322857142858"/>
    <x v="3"/>
  </r>
  <r>
    <x v="66"/>
    <x v="2"/>
    <x v="3"/>
    <x v="3"/>
    <s v="S014"/>
    <x v="4"/>
    <x v="4"/>
    <x v="3"/>
    <n v="448.17"/>
    <n v="3"/>
    <n v="1344.51"/>
    <n v="764.43"/>
    <x v="543"/>
    <n v="0.43144342548586478"/>
    <s v="R02"/>
    <x v="10"/>
    <x v="4"/>
    <n v="55"/>
    <x v="0"/>
    <n v="1.9447513812154695"/>
    <n v="197.96875"/>
    <n v="186.62428977272728"/>
    <x v="4"/>
  </r>
  <r>
    <x v="66"/>
    <x v="2"/>
    <x v="3"/>
    <x v="0"/>
    <s v="S006"/>
    <x v="63"/>
    <x v="63"/>
    <x v="2"/>
    <n v="115.2"/>
    <n v="48"/>
    <n v="5529.6"/>
    <n v="4409.34"/>
    <x v="544"/>
    <n v="0.20259331597222222"/>
    <s v="R16"/>
    <x v="1"/>
    <x v="63"/>
    <n v="119"/>
    <x v="0"/>
    <n v="1.7237569060773481"/>
    <n v="96.881410256410248"/>
    <n v="164.31121794871791"/>
    <x v="49"/>
  </r>
  <r>
    <x v="66"/>
    <x v="2"/>
    <x v="3"/>
    <x v="4"/>
    <s v="S006"/>
    <x v="21"/>
    <x v="21"/>
    <x v="3"/>
    <n v="26.74"/>
    <n v="49"/>
    <n v="1310.26"/>
    <n v="884.97"/>
    <x v="545"/>
    <n v="0.32458443362386091"/>
    <s v="R08"/>
    <x v="18"/>
    <x v="21"/>
    <n v="67"/>
    <x v="0"/>
    <n v="3.3093922651933703"/>
    <n v="125.40066777963271"/>
    <n v="142.83464106844738"/>
    <x v="16"/>
  </r>
  <r>
    <x v="66"/>
    <x v="2"/>
    <x v="3"/>
    <x v="3"/>
    <s v="S006"/>
    <x v="37"/>
    <x v="37"/>
    <x v="2"/>
    <n v="66.87"/>
    <n v="39"/>
    <n v="2607.9299999999998"/>
    <n v="2185.79"/>
    <x v="546"/>
    <n v="0.16186784154482675"/>
    <s v="R12"/>
    <x v="3"/>
    <x v="37"/>
    <n v="118"/>
    <x v="0"/>
    <n v="1.9447513812154695"/>
    <n v="81.244318181818187"/>
    <n v="164.3787784090909"/>
    <x v="29"/>
  </r>
  <r>
    <x v="67"/>
    <x v="2"/>
    <x v="4"/>
    <x v="0"/>
    <s v="S014"/>
    <x v="71"/>
    <x v="71"/>
    <x v="4"/>
    <n v="377.98"/>
    <n v="31"/>
    <n v="11717.38"/>
    <n v="7228.26"/>
    <x v="547"/>
    <n v="0.38311636219018247"/>
    <s v="R07"/>
    <x v="5"/>
    <x v="70"/>
    <n v="57"/>
    <x v="0"/>
    <n v="1.5303867403314917"/>
    <n v="263.985559566787"/>
    <n v="112.46043321299639"/>
    <x v="55"/>
  </r>
  <r>
    <x v="67"/>
    <x v="2"/>
    <x v="4"/>
    <x v="3"/>
    <s v="S012"/>
    <x v="91"/>
    <x v="91"/>
    <x v="3"/>
    <n v="155.5"/>
    <n v="15"/>
    <n v="2332.5"/>
    <n v="1631.26"/>
    <x v="548"/>
    <n v="0.30063879957127548"/>
    <s v="R17"/>
    <x v="0"/>
    <x v="88"/>
    <n v="81"/>
    <x v="1"/>
    <n v="2.3204419889502761"/>
    <n v="2.5857142857142859"/>
    <n v="171.29180952380952"/>
    <x v="5"/>
  </r>
  <r>
    <x v="67"/>
    <x v="2"/>
    <x v="4"/>
    <x v="4"/>
    <s v="S009"/>
    <x v="26"/>
    <x v="26"/>
    <x v="0"/>
    <n v="67.95"/>
    <n v="26"/>
    <n v="1766.7"/>
    <n v="1181.98"/>
    <x v="549"/>
    <n v="0.33096734023886343"/>
    <s v="R10"/>
    <x v="8"/>
    <x v="26"/>
    <n v="136"/>
    <x v="1"/>
    <n v="2.3591160220994474"/>
    <n v="32.215456674473067"/>
    <n v="164.18552693208429"/>
    <x v="5"/>
  </r>
  <r>
    <x v="67"/>
    <x v="2"/>
    <x v="4"/>
    <x v="1"/>
    <s v="S002"/>
    <x v="4"/>
    <x v="4"/>
    <x v="3"/>
    <n v="413.03"/>
    <n v="21"/>
    <n v="8673.6299999999992"/>
    <n v="5306.17"/>
    <x v="550"/>
    <n v="0.38824114009935867"/>
    <s v="R04"/>
    <x v="16"/>
    <x v="4"/>
    <n v="55"/>
    <x v="0"/>
    <n v="1.9447513812154695"/>
    <n v="197.96875"/>
    <n v="186.62428977272728"/>
    <x v="4"/>
  </r>
  <r>
    <x v="67"/>
    <x v="2"/>
    <x v="4"/>
    <x v="4"/>
    <s v="S015"/>
    <x v="3"/>
    <x v="3"/>
    <x v="1"/>
    <n v="393.29"/>
    <n v="28"/>
    <n v="11012.12"/>
    <n v="9075.84"/>
    <x v="551"/>
    <n v="0.17583171995946284"/>
    <s v="R10"/>
    <x v="8"/>
    <x v="3"/>
    <n v="57"/>
    <x v="0"/>
    <n v="1.9337016574585635"/>
    <n v="191.34285714285716"/>
    <n v="130.95322857142858"/>
    <x v="3"/>
  </r>
  <r>
    <x v="68"/>
    <x v="2"/>
    <x v="5"/>
    <x v="3"/>
    <s v="S012"/>
    <x v="89"/>
    <x v="89"/>
    <x v="0"/>
    <n v="76.25"/>
    <n v="3"/>
    <n v="228.75"/>
    <n v="184.48"/>
    <x v="552"/>
    <n v="0.19353005464480877"/>
    <s v="R13"/>
    <x v="12"/>
    <x v="87"/>
    <n v="136"/>
    <x v="0"/>
    <n v="1.7348066298342542"/>
    <n v="186.76433121019107"/>
    <n v="151.90401273885354"/>
    <x v="69"/>
  </r>
  <r>
    <x v="68"/>
    <x v="2"/>
    <x v="5"/>
    <x v="4"/>
    <s v="S003"/>
    <x v="78"/>
    <x v="78"/>
    <x v="0"/>
    <n v="165.9"/>
    <n v="41"/>
    <n v="6801.9"/>
    <n v="4654.8100000000004"/>
    <x v="553"/>
    <n v="0.31566033020185541"/>
    <s v="R18"/>
    <x v="15"/>
    <x v="76"/>
    <n v="113"/>
    <x v="0"/>
    <n v="1.4861878453038675"/>
    <n v="329.02973977695166"/>
    <n v="191.13044609665431"/>
    <x v="62"/>
  </r>
  <r>
    <x v="68"/>
    <x v="2"/>
    <x v="5"/>
    <x v="3"/>
    <s v="S007"/>
    <x v="99"/>
    <x v="99"/>
    <x v="1"/>
    <n v="16.899999999999999"/>
    <n v="2"/>
    <n v="33.799999999999997"/>
    <n v="22.22"/>
    <x v="554"/>
    <n v="0.34260355029585804"/>
    <s v="R04"/>
    <x v="16"/>
    <x v="93"/>
    <n v="107"/>
    <x v="0"/>
    <n v="1.0939226519337018"/>
    <n v="227.6212121212121"/>
    <n v="127.59262626262628"/>
    <x v="77"/>
  </r>
  <r>
    <x v="68"/>
    <x v="2"/>
    <x v="5"/>
    <x v="2"/>
    <s v="S009"/>
    <x v="64"/>
    <x v="64"/>
    <x v="3"/>
    <n v="482.2"/>
    <n v="14"/>
    <n v="6750.8"/>
    <n v="4801.74"/>
    <x v="555"/>
    <n v="0.28871541150678437"/>
    <s v="R07"/>
    <x v="5"/>
    <x v="64"/>
    <n v="70"/>
    <x v="0"/>
    <n v="1.4419889502762431"/>
    <n v="159.50191570881228"/>
    <n v="196.03318007662833"/>
    <x v="50"/>
  </r>
  <r>
    <x v="68"/>
    <x v="2"/>
    <x v="5"/>
    <x v="1"/>
    <s v="S002"/>
    <x v="58"/>
    <x v="58"/>
    <x v="1"/>
    <n v="368.57"/>
    <n v="4"/>
    <n v="1474.28"/>
    <n v="1231.48"/>
    <x v="556"/>
    <n v="0.16469056081612721"/>
    <s v="R06"/>
    <x v="4"/>
    <x v="58"/>
    <n v="151"/>
    <x v="1"/>
    <n v="2.8508287292817678"/>
    <n v="1.4031007751937985"/>
    <n v="141.50271317829458"/>
    <x v="5"/>
  </r>
  <r>
    <x v="68"/>
    <x v="2"/>
    <x v="5"/>
    <x v="4"/>
    <s v="S012"/>
    <x v="37"/>
    <x v="37"/>
    <x v="2"/>
    <n v="44.01"/>
    <n v="1"/>
    <n v="44.01"/>
    <n v="28.53"/>
    <x v="557"/>
    <n v="0.3517382413087935"/>
    <s v="R13"/>
    <x v="12"/>
    <x v="37"/>
    <n v="118"/>
    <x v="0"/>
    <n v="1.9447513812154695"/>
    <n v="81.244318181818187"/>
    <n v="164.3787784090909"/>
    <x v="29"/>
  </r>
  <r>
    <x v="68"/>
    <x v="2"/>
    <x v="5"/>
    <x v="3"/>
    <s v="S006"/>
    <x v="27"/>
    <x v="27"/>
    <x v="3"/>
    <n v="452.22"/>
    <n v="10"/>
    <n v="4522.2"/>
    <n v="3650.83"/>
    <x v="558"/>
    <n v="0.19268718765202777"/>
    <s v="R19"/>
    <x v="9"/>
    <x v="27"/>
    <n v="179"/>
    <x v="0"/>
    <n v="3.6353591160220993"/>
    <n v="62.717325227963528"/>
    <n v="194.48913373860182"/>
    <x v="21"/>
  </r>
  <r>
    <x v="69"/>
    <x v="2"/>
    <x v="6"/>
    <x v="1"/>
    <s v="S014"/>
    <x v="29"/>
    <x v="29"/>
    <x v="4"/>
    <n v="496.68"/>
    <n v="12"/>
    <n v="5960.16"/>
    <n v="3606.97"/>
    <x v="559"/>
    <n v="0.39481993771979279"/>
    <s v="R12"/>
    <x v="3"/>
    <x v="29"/>
    <n v="150"/>
    <x v="1"/>
    <n v="2.596685082872928"/>
    <n v="30.038297872340429"/>
    <n v="177.40974468085105"/>
    <x v="5"/>
  </r>
  <r>
    <x v="69"/>
    <x v="2"/>
    <x v="6"/>
    <x v="3"/>
    <s v="S011"/>
    <x v="84"/>
    <x v="84"/>
    <x v="4"/>
    <n v="191.41"/>
    <n v="24"/>
    <n v="4593.84"/>
    <n v="3299.46"/>
    <x v="560"/>
    <n v="0.28176427563868139"/>
    <s v="R15"/>
    <x v="17"/>
    <x v="82"/>
    <n v="142"/>
    <x v="0"/>
    <n v="3.5745856353591159"/>
    <n v="92.59814528593509"/>
    <n v="209.60302936630598"/>
    <x v="67"/>
  </r>
  <r>
    <x v="69"/>
    <x v="2"/>
    <x v="6"/>
    <x v="1"/>
    <s v="S005"/>
    <x v="70"/>
    <x v="70"/>
    <x v="1"/>
    <n v="22.56"/>
    <n v="20"/>
    <n v="451.2"/>
    <n v="252.38"/>
    <x v="561"/>
    <n v="0.4406471631205674"/>
    <s v="R14"/>
    <x v="11"/>
    <x v="69"/>
    <n v="87"/>
    <x v="0"/>
    <n v="3.3204419889502761"/>
    <n v="47.885191347753747"/>
    <n v="126.12717138103163"/>
    <x v="54"/>
  </r>
  <r>
    <x v="69"/>
    <x v="2"/>
    <x v="6"/>
    <x v="2"/>
    <s v="S002"/>
    <x v="32"/>
    <x v="32"/>
    <x v="4"/>
    <n v="161.96"/>
    <n v="12"/>
    <n v="1943.52"/>
    <n v="1469.35"/>
    <x v="562"/>
    <n v="0.2439748497571417"/>
    <s v="R04"/>
    <x v="16"/>
    <x v="32"/>
    <n v="83"/>
    <x v="0"/>
    <n v="2.2872928176795582"/>
    <n v="93.560386473429944"/>
    <n v="128.51939613526571"/>
    <x v="24"/>
  </r>
  <r>
    <x v="69"/>
    <x v="2"/>
    <x v="6"/>
    <x v="0"/>
    <s v="S014"/>
    <x v="93"/>
    <x v="93"/>
    <x v="0"/>
    <n v="165.15"/>
    <n v="47"/>
    <n v="7762.05"/>
    <n v="5146.67"/>
    <x v="563"/>
    <n v="0.33694449275642391"/>
    <s v="R18"/>
    <x v="15"/>
    <x v="64"/>
    <n v="67"/>
    <x v="0"/>
    <n v="1.5027624309392265"/>
    <n v="153.0514705882353"/>
    <n v="125.94279411764707"/>
    <x v="71"/>
  </r>
  <r>
    <x v="69"/>
    <x v="2"/>
    <x v="6"/>
    <x v="0"/>
    <s v="S012"/>
    <x v="64"/>
    <x v="64"/>
    <x v="3"/>
    <n v="387.15"/>
    <n v="2"/>
    <n v="774.3"/>
    <n v="404.82"/>
    <x v="564"/>
    <n v="0.47717938783417285"/>
    <s v="R03"/>
    <x v="2"/>
    <x v="64"/>
    <n v="70"/>
    <x v="0"/>
    <n v="1.4419889502762431"/>
    <n v="159.50191570881228"/>
    <n v="196.03318007662833"/>
    <x v="50"/>
  </r>
  <r>
    <x v="70"/>
    <x v="2"/>
    <x v="0"/>
    <x v="1"/>
    <s v="S011"/>
    <x v="84"/>
    <x v="84"/>
    <x v="4"/>
    <n v="455.74"/>
    <n v="18"/>
    <n v="8203.32"/>
    <n v="6337.57"/>
    <x v="565"/>
    <n v="0.22743840298805851"/>
    <s v="R19"/>
    <x v="9"/>
    <x v="82"/>
    <n v="142"/>
    <x v="0"/>
    <n v="3.5745856353591159"/>
    <n v="92.59814528593509"/>
    <n v="209.60302936630598"/>
    <x v="67"/>
  </r>
  <r>
    <x v="70"/>
    <x v="2"/>
    <x v="0"/>
    <x v="0"/>
    <s v="S014"/>
    <x v="6"/>
    <x v="6"/>
    <x v="1"/>
    <n v="358.66"/>
    <n v="3"/>
    <n v="1075.98"/>
    <n v="557.26"/>
    <x v="566"/>
    <n v="0.4820907451811372"/>
    <s v="R11"/>
    <x v="7"/>
    <x v="6"/>
    <n v="64"/>
    <x v="0"/>
    <n v="2.1381215469613259"/>
    <n v="220.75452196382429"/>
    <n v="200.95503875968993"/>
    <x v="6"/>
  </r>
  <r>
    <x v="70"/>
    <x v="2"/>
    <x v="0"/>
    <x v="0"/>
    <s v="S004"/>
    <x v="52"/>
    <x v="52"/>
    <x v="0"/>
    <n v="43.99"/>
    <n v="47"/>
    <n v="2067.5300000000002"/>
    <n v="1086.21"/>
    <x v="567"/>
    <n v="0.47463398354558334"/>
    <s v="R11"/>
    <x v="7"/>
    <x v="52"/>
    <n v="124"/>
    <x v="0"/>
    <n v="2.0883977900552488"/>
    <n v="108.69576719576719"/>
    <n v="176.40235449735448"/>
    <x v="42"/>
  </r>
  <r>
    <x v="70"/>
    <x v="2"/>
    <x v="0"/>
    <x v="2"/>
    <s v="S002"/>
    <x v="81"/>
    <x v="81"/>
    <x v="1"/>
    <n v="309.89999999999998"/>
    <n v="24"/>
    <n v="7437.6"/>
    <n v="3852.01"/>
    <x v="568"/>
    <n v="0.48208965257609981"/>
    <s v="R19"/>
    <x v="9"/>
    <x v="79"/>
    <n v="131"/>
    <x v="0"/>
    <n v="1.701657458563536"/>
    <n v="157.49350649350649"/>
    <n v="155.16857142857143"/>
    <x v="64"/>
  </r>
  <r>
    <x v="70"/>
    <x v="2"/>
    <x v="0"/>
    <x v="2"/>
    <s v="S015"/>
    <x v="71"/>
    <x v="71"/>
    <x v="4"/>
    <n v="23.33"/>
    <n v="15"/>
    <n v="349.95"/>
    <n v="288.95999999999998"/>
    <x v="569"/>
    <n v="0.17428204029147021"/>
    <s v="R01"/>
    <x v="14"/>
    <x v="70"/>
    <n v="57"/>
    <x v="0"/>
    <n v="1.5303867403314917"/>
    <n v="263.985559566787"/>
    <n v="112.46043321299639"/>
    <x v="55"/>
  </r>
  <r>
    <x v="70"/>
    <x v="2"/>
    <x v="0"/>
    <x v="0"/>
    <s v="S007"/>
    <x v="95"/>
    <x v="95"/>
    <x v="4"/>
    <n v="409.08"/>
    <n v="41"/>
    <n v="16772.28"/>
    <n v="9987.32"/>
    <x v="570"/>
    <n v="0.40453414801088466"/>
    <s v="R13"/>
    <x v="12"/>
    <x v="78"/>
    <n v="160"/>
    <x v="0"/>
    <n v="2.2651933701657461"/>
    <n v="154.51219512195121"/>
    <n v="169.51268292682926"/>
    <x v="73"/>
  </r>
  <r>
    <x v="70"/>
    <x v="2"/>
    <x v="0"/>
    <x v="0"/>
    <s v="S008"/>
    <x v="50"/>
    <x v="50"/>
    <x v="1"/>
    <n v="393.67"/>
    <n v="11"/>
    <n v="4330.37"/>
    <n v="3496.4"/>
    <x v="571"/>
    <n v="0.19258631479527155"/>
    <s v="R16"/>
    <x v="1"/>
    <x v="50"/>
    <n v="85"/>
    <x v="0"/>
    <n v="1.5966850828729282"/>
    <n v="106.47058823529412"/>
    <n v="206.92532871972318"/>
    <x v="41"/>
  </r>
  <r>
    <x v="70"/>
    <x v="2"/>
    <x v="0"/>
    <x v="2"/>
    <s v="S015"/>
    <x v="61"/>
    <x v="61"/>
    <x v="3"/>
    <n v="308.5"/>
    <n v="31"/>
    <n v="9563.5"/>
    <n v="7691.34"/>
    <x v="572"/>
    <n v="0.19576096617347205"/>
    <s v="R12"/>
    <x v="3"/>
    <x v="61"/>
    <n v="105"/>
    <x v="1"/>
    <n v="2"/>
    <n v="28"/>
    <n v="186.10955801104973"/>
    <x v="5"/>
  </r>
  <r>
    <x v="70"/>
    <x v="2"/>
    <x v="0"/>
    <x v="3"/>
    <s v="S011"/>
    <x v="19"/>
    <x v="19"/>
    <x v="4"/>
    <n v="118.01"/>
    <n v="20"/>
    <n v="2360.1999999999998"/>
    <n v="1514.42"/>
    <x v="573"/>
    <n v="0.35835098720447423"/>
    <s v="R02"/>
    <x v="10"/>
    <x v="19"/>
    <n v="71"/>
    <x v="1"/>
    <n v="2.6077348066298343"/>
    <n v="19.557203389830509"/>
    <n v="223.37980932203388"/>
    <x v="5"/>
  </r>
  <r>
    <x v="70"/>
    <x v="2"/>
    <x v="0"/>
    <x v="0"/>
    <s v="S013"/>
    <x v="54"/>
    <x v="54"/>
    <x v="3"/>
    <n v="446.78"/>
    <n v="19"/>
    <n v="8488.82"/>
    <n v="6152.8"/>
    <x v="574"/>
    <n v="0.27518783529395136"/>
    <s v="R05"/>
    <x v="6"/>
    <x v="54"/>
    <n v="182"/>
    <x v="1"/>
    <n v="1.8729281767955801"/>
    <n v="3.7374631268436578"/>
    <n v="201.74427728613568"/>
    <x v="5"/>
  </r>
  <r>
    <x v="70"/>
    <x v="2"/>
    <x v="0"/>
    <x v="1"/>
    <s v="S005"/>
    <x v="36"/>
    <x v="36"/>
    <x v="0"/>
    <n v="221.23"/>
    <n v="23"/>
    <n v="5088.29"/>
    <n v="3575.36"/>
    <x v="575"/>
    <n v="0.29733564714275329"/>
    <s v="R11"/>
    <x v="7"/>
    <x v="36"/>
    <n v="151"/>
    <x v="0"/>
    <n v="2.0718232044198897"/>
    <n v="208.99466666666666"/>
    <n v="166.13485333333333"/>
    <x v="28"/>
  </r>
  <r>
    <x v="70"/>
    <x v="2"/>
    <x v="0"/>
    <x v="3"/>
    <s v="S005"/>
    <x v="77"/>
    <x v="77"/>
    <x v="1"/>
    <n v="84.48"/>
    <n v="10"/>
    <n v="844.8"/>
    <n v="684.79"/>
    <x v="576"/>
    <n v="0.1894057765151515"/>
    <s v="R04"/>
    <x v="16"/>
    <x v="75"/>
    <n v="53"/>
    <x v="0"/>
    <n v="1.3922651933701657"/>
    <n v="262.16269841269843"/>
    <n v="124.21837301587303"/>
    <x v="61"/>
  </r>
  <r>
    <x v="70"/>
    <x v="2"/>
    <x v="0"/>
    <x v="0"/>
    <s v="S001"/>
    <x v="87"/>
    <x v="87"/>
    <x v="1"/>
    <n v="52.22"/>
    <n v="38"/>
    <n v="1984.36"/>
    <n v="1331"/>
    <x v="577"/>
    <n v="0.32925477231953881"/>
    <s v="R13"/>
    <x v="12"/>
    <x v="85"/>
    <n v="116"/>
    <x v="0"/>
    <n v="1.729281767955801"/>
    <n v="171.16932907348243"/>
    <n v="207.01076677316297"/>
    <x v="68"/>
  </r>
  <r>
    <x v="70"/>
    <x v="2"/>
    <x v="0"/>
    <x v="1"/>
    <s v="S013"/>
    <x v="42"/>
    <x v="42"/>
    <x v="4"/>
    <n v="25.56"/>
    <n v="1"/>
    <n v="25.56"/>
    <n v="19.239999999999998"/>
    <x v="578"/>
    <n v="0.24726134585289516"/>
    <s v="R08"/>
    <x v="18"/>
    <x v="42"/>
    <n v="63"/>
    <x v="0"/>
    <n v="2.4917127071823204"/>
    <n v="93.108647450110865"/>
    <n v="147.25665188470066"/>
    <x v="33"/>
  </r>
  <r>
    <x v="70"/>
    <x v="2"/>
    <x v="0"/>
    <x v="3"/>
    <s v="S013"/>
    <x v="88"/>
    <x v="88"/>
    <x v="1"/>
    <n v="377.14"/>
    <n v="20"/>
    <n v="7542.8"/>
    <n v="3876.86"/>
    <x v="579"/>
    <n v="0.48601845468526278"/>
    <s v="R19"/>
    <x v="9"/>
    <x v="86"/>
    <n v="178"/>
    <x v="1"/>
    <n v="1.6408839779005524"/>
    <n v="98.727272727272734"/>
    <n v="127.32447811447813"/>
    <x v="5"/>
  </r>
  <r>
    <x v="71"/>
    <x v="2"/>
    <x v="1"/>
    <x v="2"/>
    <s v="S002"/>
    <x v="94"/>
    <x v="94"/>
    <x v="2"/>
    <n v="453.95"/>
    <n v="45"/>
    <n v="20427.75"/>
    <n v="12618.59"/>
    <x v="580"/>
    <n v="0.38228194490337897"/>
    <s v="R01"/>
    <x v="14"/>
    <x v="24"/>
    <n v="156"/>
    <x v="0"/>
    <n v="1.9281767955801106"/>
    <n v="97.50143266475645"/>
    <n v="201.583553008596"/>
    <x v="72"/>
  </r>
  <r>
    <x v="71"/>
    <x v="2"/>
    <x v="1"/>
    <x v="2"/>
    <s v="S007"/>
    <x v="59"/>
    <x v="59"/>
    <x v="2"/>
    <n v="231.47"/>
    <n v="31"/>
    <n v="7175.57"/>
    <n v="5793.88"/>
    <x v="581"/>
    <n v="0.19255473781176968"/>
    <s v="R17"/>
    <x v="0"/>
    <x v="59"/>
    <n v="194"/>
    <x v="1"/>
    <n v="2.0220994475138121"/>
    <n v="15.825136612021858"/>
    <n v="188.49956284153004"/>
    <x v="5"/>
  </r>
  <r>
    <x v="71"/>
    <x v="2"/>
    <x v="1"/>
    <x v="2"/>
    <s v="S008"/>
    <x v="44"/>
    <x v="44"/>
    <x v="4"/>
    <n v="132.05000000000001"/>
    <n v="36"/>
    <n v="4753.8"/>
    <n v="3345.91"/>
    <x v="582"/>
    <n v="0.29616096596407088"/>
    <s v="R01"/>
    <x v="14"/>
    <x v="44"/>
    <n v="149"/>
    <x v="0"/>
    <n v="2.5193370165745854"/>
    <n v="125.03289473684211"/>
    <n v="200.06271929824564"/>
    <x v="35"/>
  </r>
  <r>
    <x v="71"/>
    <x v="2"/>
    <x v="1"/>
    <x v="2"/>
    <s v="S013"/>
    <x v="14"/>
    <x v="14"/>
    <x v="2"/>
    <n v="121.93"/>
    <n v="10"/>
    <n v="1219.3"/>
    <n v="691.33"/>
    <x v="583"/>
    <n v="0.43301074386943333"/>
    <s v="R01"/>
    <x v="14"/>
    <x v="14"/>
    <n v="192"/>
    <x v="0"/>
    <n v="1.5359116022099448"/>
    <n v="247.41007194244602"/>
    <n v="131.15615107913669"/>
    <x v="12"/>
  </r>
  <r>
    <x v="71"/>
    <x v="2"/>
    <x v="1"/>
    <x v="4"/>
    <s v="S008"/>
    <x v="46"/>
    <x v="46"/>
    <x v="2"/>
    <n v="24.56"/>
    <n v="13"/>
    <n v="319.27999999999997"/>
    <n v="159.78"/>
    <x v="584"/>
    <n v="0.49956151340516164"/>
    <s v="R19"/>
    <x v="9"/>
    <x v="46"/>
    <n v="182"/>
    <x v="0"/>
    <n v="2.0497237569060776"/>
    <n v="237.5929919137466"/>
    <n v="142.78312668463613"/>
    <x v="37"/>
  </r>
  <r>
    <x v="71"/>
    <x v="2"/>
    <x v="1"/>
    <x v="1"/>
    <s v="S012"/>
    <x v="29"/>
    <x v="29"/>
    <x v="4"/>
    <n v="283.23"/>
    <n v="43"/>
    <n v="12178.89"/>
    <n v="6468.18"/>
    <x v="585"/>
    <n v="0.46890233839044448"/>
    <s v="R06"/>
    <x v="4"/>
    <x v="29"/>
    <n v="150"/>
    <x v="1"/>
    <n v="2.596685082872928"/>
    <n v="30.038297872340429"/>
    <n v="177.40974468085105"/>
    <x v="5"/>
  </r>
  <r>
    <x v="71"/>
    <x v="2"/>
    <x v="1"/>
    <x v="4"/>
    <s v="S008"/>
    <x v="98"/>
    <x v="98"/>
    <x v="0"/>
    <n v="170.93"/>
    <n v="37"/>
    <n v="6324.41"/>
    <n v="4090.18"/>
    <x v="586"/>
    <n v="0.35327089799680922"/>
    <s v="R06"/>
    <x v="4"/>
    <x v="92"/>
    <n v="155"/>
    <x v="0"/>
    <n v="1.3646408839779005"/>
    <n v="189.06072874493927"/>
    <n v="226.45655870445347"/>
    <x v="76"/>
  </r>
  <r>
    <x v="72"/>
    <x v="2"/>
    <x v="2"/>
    <x v="0"/>
    <s v="S013"/>
    <x v="99"/>
    <x v="99"/>
    <x v="1"/>
    <n v="306.94"/>
    <n v="32"/>
    <n v="9822.08"/>
    <n v="5773.12"/>
    <x v="587"/>
    <n v="0.4122304033361569"/>
    <s v="R09"/>
    <x v="19"/>
    <x v="93"/>
    <n v="107"/>
    <x v="0"/>
    <n v="1.0939226519337018"/>
    <n v="227.6212121212121"/>
    <n v="127.59262626262628"/>
    <x v="77"/>
  </r>
  <r>
    <x v="72"/>
    <x v="2"/>
    <x v="2"/>
    <x v="0"/>
    <s v="S013"/>
    <x v="67"/>
    <x v="67"/>
    <x v="0"/>
    <n v="200.52"/>
    <n v="13"/>
    <n v="2606.7600000000002"/>
    <n v="1452.89"/>
    <x v="588"/>
    <n v="0.44264527612822041"/>
    <s v="R06"/>
    <x v="4"/>
    <x v="24"/>
    <n v="173"/>
    <x v="0"/>
    <n v="2.1491712707182322"/>
    <n v="87.47557840616966"/>
    <n v="187.86791773778924"/>
    <x v="52"/>
  </r>
  <r>
    <x v="72"/>
    <x v="2"/>
    <x v="2"/>
    <x v="0"/>
    <s v="S002"/>
    <x v="60"/>
    <x v="60"/>
    <x v="2"/>
    <n v="202.02"/>
    <n v="27"/>
    <n v="5454.54"/>
    <n v="3411.45"/>
    <x v="589"/>
    <n v="0.37456687456687454"/>
    <s v="R17"/>
    <x v="0"/>
    <x v="60"/>
    <n v="110"/>
    <x v="0"/>
    <n v="1.9116022099447514"/>
    <n v="181.52312138728323"/>
    <n v="120.45384393063586"/>
    <x v="47"/>
  </r>
  <r>
    <x v="72"/>
    <x v="2"/>
    <x v="2"/>
    <x v="4"/>
    <s v="S008"/>
    <x v="5"/>
    <x v="5"/>
    <x v="3"/>
    <n v="91.45"/>
    <n v="49"/>
    <n v="4481.05"/>
    <n v="2825.29"/>
    <x v="590"/>
    <n v="0.36950268352283505"/>
    <s v="R12"/>
    <x v="3"/>
    <x v="5"/>
    <n v="194"/>
    <x v="1"/>
    <n v="3.5635359116022101"/>
    <n v="31.148837209302325"/>
    <n v="147.48975193798449"/>
    <x v="5"/>
  </r>
  <r>
    <x v="72"/>
    <x v="2"/>
    <x v="2"/>
    <x v="2"/>
    <s v="S014"/>
    <x v="38"/>
    <x v="38"/>
    <x v="4"/>
    <n v="14.7"/>
    <n v="19"/>
    <n v="279.3"/>
    <n v="191"/>
    <x v="591"/>
    <n v="0.31614751163623339"/>
    <s v="R08"/>
    <x v="18"/>
    <x v="38"/>
    <n v="168"/>
    <x v="0"/>
    <n v="1.9834254143646408"/>
    <n v="206.71309192200559"/>
    <n v="222.89055710306405"/>
    <x v="30"/>
  </r>
  <r>
    <x v="72"/>
    <x v="2"/>
    <x v="2"/>
    <x v="1"/>
    <s v="S013"/>
    <x v="26"/>
    <x v="26"/>
    <x v="0"/>
    <n v="168.66"/>
    <n v="19"/>
    <n v="3204.54"/>
    <n v="2564.8200000000002"/>
    <x v="592"/>
    <n v="0.19962927596472504"/>
    <s v="R16"/>
    <x v="1"/>
    <x v="26"/>
    <n v="136"/>
    <x v="1"/>
    <n v="2.3591160220994474"/>
    <n v="32.215456674473067"/>
    <n v="164.18552693208429"/>
    <x v="5"/>
  </r>
  <r>
    <x v="72"/>
    <x v="2"/>
    <x v="2"/>
    <x v="1"/>
    <s v="S005"/>
    <x v="59"/>
    <x v="59"/>
    <x v="2"/>
    <n v="456.9"/>
    <n v="5"/>
    <n v="2284.5"/>
    <n v="1790.1"/>
    <x v="593"/>
    <n v="0.21641497045305316"/>
    <s v="R12"/>
    <x v="3"/>
    <x v="59"/>
    <n v="194"/>
    <x v="1"/>
    <n v="2.0220994475138121"/>
    <n v="15.825136612021858"/>
    <n v="188.49956284153004"/>
    <x v="5"/>
  </r>
  <r>
    <x v="72"/>
    <x v="2"/>
    <x v="2"/>
    <x v="2"/>
    <s v="S002"/>
    <x v="25"/>
    <x v="25"/>
    <x v="4"/>
    <n v="148.19"/>
    <n v="32"/>
    <n v="4742.08"/>
    <n v="2972.43"/>
    <x v="594"/>
    <n v="0.37318012349011409"/>
    <s v="R01"/>
    <x v="14"/>
    <x v="25"/>
    <n v="67"/>
    <x v="0"/>
    <n v="1.7790055248618784"/>
    <n v="224.84472049689441"/>
    <n v="145.31583850931676"/>
    <x v="20"/>
  </r>
  <r>
    <x v="73"/>
    <x v="2"/>
    <x v="3"/>
    <x v="2"/>
    <s v="S015"/>
    <x v="65"/>
    <x v="65"/>
    <x v="0"/>
    <n v="141.35"/>
    <n v="14"/>
    <n v="1978.9"/>
    <n v="1567.85"/>
    <x v="595"/>
    <n v="0.20771640810551317"/>
    <s v="R12"/>
    <x v="3"/>
    <x v="65"/>
    <n v="83"/>
    <x v="0"/>
    <n v="2.4198895027624308"/>
    <n v="148.35388127853884"/>
    <n v="157.05917808219178"/>
    <x v="51"/>
  </r>
  <r>
    <x v="73"/>
    <x v="2"/>
    <x v="3"/>
    <x v="3"/>
    <s v="S008"/>
    <x v="19"/>
    <x v="19"/>
    <x v="4"/>
    <n v="137.43"/>
    <n v="14"/>
    <n v="1924.02"/>
    <n v="1294.02"/>
    <x v="596"/>
    <n v="0.32743942370661427"/>
    <s v="R16"/>
    <x v="1"/>
    <x v="19"/>
    <n v="71"/>
    <x v="1"/>
    <n v="2.6077348066298343"/>
    <n v="19.557203389830509"/>
    <n v="223.37980932203388"/>
    <x v="5"/>
  </r>
  <r>
    <x v="74"/>
    <x v="2"/>
    <x v="4"/>
    <x v="3"/>
    <s v="S013"/>
    <x v="40"/>
    <x v="40"/>
    <x v="2"/>
    <n v="287.39999999999998"/>
    <n v="29"/>
    <n v="8334.6"/>
    <n v="5957"/>
    <x v="597"/>
    <n v="0.28526863916684664"/>
    <s v="R06"/>
    <x v="4"/>
    <x v="40"/>
    <n v="128"/>
    <x v="0"/>
    <n v="1.580110497237569"/>
    <n v="310.73776223776224"/>
    <n v="152.67353146853142"/>
    <x v="31"/>
  </r>
  <r>
    <x v="74"/>
    <x v="2"/>
    <x v="4"/>
    <x v="0"/>
    <s v="S001"/>
    <x v="51"/>
    <x v="51"/>
    <x v="3"/>
    <n v="456.77"/>
    <n v="47"/>
    <n v="21468.19"/>
    <n v="17104.11"/>
    <x v="598"/>
    <n v="0.2032812267825094"/>
    <s v="R05"/>
    <x v="6"/>
    <x v="51"/>
    <n v="188"/>
    <x v="1"/>
    <n v="2.6077348066298343"/>
    <n v="32.595338983050844"/>
    <n v="158.14478813559322"/>
    <x v="5"/>
  </r>
  <r>
    <x v="74"/>
    <x v="2"/>
    <x v="4"/>
    <x v="4"/>
    <s v="S009"/>
    <x v="32"/>
    <x v="32"/>
    <x v="4"/>
    <n v="359.51"/>
    <n v="46"/>
    <n v="16537.46"/>
    <n v="9239.3799999999992"/>
    <x v="599"/>
    <n v="0.44130598048309716"/>
    <s v="R08"/>
    <x v="18"/>
    <x v="32"/>
    <n v="83"/>
    <x v="0"/>
    <n v="2.2872928176795582"/>
    <n v="93.560386473429944"/>
    <n v="128.51939613526571"/>
    <x v="24"/>
  </r>
  <r>
    <x v="74"/>
    <x v="2"/>
    <x v="4"/>
    <x v="2"/>
    <s v="S013"/>
    <x v="5"/>
    <x v="5"/>
    <x v="3"/>
    <n v="258.19"/>
    <n v="21"/>
    <n v="5421.99"/>
    <n v="2820.33"/>
    <x v="600"/>
    <n v="0.47983489456823047"/>
    <s v="R01"/>
    <x v="14"/>
    <x v="5"/>
    <n v="194"/>
    <x v="1"/>
    <n v="3.5635359116022101"/>
    <n v="31.148837209302325"/>
    <n v="147.48975193798449"/>
    <x v="5"/>
  </r>
  <r>
    <x v="74"/>
    <x v="2"/>
    <x v="4"/>
    <x v="3"/>
    <s v="S002"/>
    <x v="43"/>
    <x v="43"/>
    <x v="1"/>
    <n v="216"/>
    <n v="22"/>
    <n v="4752"/>
    <n v="3316.72"/>
    <x v="601"/>
    <n v="0.30203703703703705"/>
    <s v="R02"/>
    <x v="10"/>
    <x v="43"/>
    <n v="131"/>
    <x v="0"/>
    <n v="2.0718232044198897"/>
    <n v="232.64533333333333"/>
    <n v="136.04730666666669"/>
    <x v="34"/>
  </r>
  <r>
    <x v="74"/>
    <x v="2"/>
    <x v="4"/>
    <x v="4"/>
    <s v="S006"/>
    <x v="39"/>
    <x v="39"/>
    <x v="3"/>
    <n v="57.56"/>
    <n v="45"/>
    <n v="2590.1999999999998"/>
    <n v="1768.17"/>
    <x v="602"/>
    <n v="0.31736159369932826"/>
    <s v="R18"/>
    <x v="15"/>
    <x v="39"/>
    <n v="183"/>
    <x v="1"/>
    <n v="3.2596685082872927"/>
    <n v="54.606779661016951"/>
    <n v="150.7550338983051"/>
    <x v="5"/>
  </r>
  <r>
    <x v="75"/>
    <x v="2"/>
    <x v="5"/>
    <x v="3"/>
    <s v="S009"/>
    <x v="75"/>
    <x v="75"/>
    <x v="0"/>
    <n v="406.12"/>
    <n v="49"/>
    <n v="19899.88"/>
    <n v="14460.39"/>
    <x v="603"/>
    <n v="0.27334285432876981"/>
    <s v="R14"/>
    <x v="11"/>
    <x v="74"/>
    <n v="117"/>
    <x v="0"/>
    <n v="1.7403314917127073"/>
    <n v="246.50476190476189"/>
    <n v="227.47676190476187"/>
    <x v="59"/>
  </r>
  <r>
    <x v="75"/>
    <x v="2"/>
    <x v="5"/>
    <x v="3"/>
    <s v="S003"/>
    <x v="94"/>
    <x v="94"/>
    <x v="2"/>
    <n v="252.77"/>
    <n v="1"/>
    <n v="252.77"/>
    <n v="154.08000000000001"/>
    <x v="604"/>
    <n v="0.39043399137555879"/>
    <s v="R03"/>
    <x v="2"/>
    <x v="24"/>
    <n v="156"/>
    <x v="0"/>
    <n v="1.9281767955801106"/>
    <n v="97.50143266475645"/>
    <n v="201.583553008596"/>
    <x v="72"/>
  </r>
  <r>
    <x v="75"/>
    <x v="2"/>
    <x v="5"/>
    <x v="2"/>
    <s v="S003"/>
    <x v="70"/>
    <x v="70"/>
    <x v="1"/>
    <n v="57.54"/>
    <n v="32"/>
    <n v="1841.28"/>
    <n v="1114.3"/>
    <x v="605"/>
    <n v="0.39482316649287452"/>
    <s v="R20"/>
    <x v="13"/>
    <x v="69"/>
    <n v="87"/>
    <x v="0"/>
    <n v="3.3204419889502761"/>
    <n v="47.885191347753747"/>
    <n v="126.12717138103163"/>
    <x v="54"/>
  </r>
  <r>
    <x v="75"/>
    <x v="2"/>
    <x v="5"/>
    <x v="4"/>
    <s v="S004"/>
    <x v="74"/>
    <x v="74"/>
    <x v="1"/>
    <n v="100.93"/>
    <n v="48"/>
    <n v="4844.6400000000003"/>
    <n v="3960.36"/>
    <x v="606"/>
    <n v="0.18252749430298223"/>
    <s v="R16"/>
    <x v="1"/>
    <x v="73"/>
    <n v="143"/>
    <x v="0"/>
    <n v="1.7071823204419889"/>
    <n v="139.9967637540453"/>
    <n v="194.15064724919091"/>
    <x v="58"/>
  </r>
  <r>
    <x v="75"/>
    <x v="2"/>
    <x v="5"/>
    <x v="3"/>
    <s v="S002"/>
    <x v="32"/>
    <x v="32"/>
    <x v="4"/>
    <n v="208.94"/>
    <n v="33"/>
    <n v="6895.02"/>
    <n v="4727.9799999999996"/>
    <x v="607"/>
    <n v="0.31429060394313574"/>
    <s v="R17"/>
    <x v="0"/>
    <x v="32"/>
    <n v="83"/>
    <x v="0"/>
    <n v="2.2872928176795582"/>
    <n v="93.560386473429944"/>
    <n v="128.51939613526571"/>
    <x v="24"/>
  </r>
  <r>
    <x v="75"/>
    <x v="2"/>
    <x v="5"/>
    <x v="0"/>
    <s v="S011"/>
    <x v="12"/>
    <x v="12"/>
    <x v="0"/>
    <n v="426.34"/>
    <n v="30"/>
    <n v="12790.2"/>
    <n v="10589.78"/>
    <x v="608"/>
    <n v="0.17203953026535942"/>
    <s v="R02"/>
    <x v="10"/>
    <x v="12"/>
    <n v="70"/>
    <x v="0"/>
    <n v="2.7679558011049723"/>
    <n v="58.88822355289421"/>
    <n v="213.25538922155687"/>
    <x v="10"/>
  </r>
  <r>
    <x v="76"/>
    <x v="2"/>
    <x v="6"/>
    <x v="3"/>
    <s v="S001"/>
    <x v="82"/>
    <x v="82"/>
    <x v="0"/>
    <n v="471.63"/>
    <n v="28"/>
    <n v="13205.64"/>
    <n v="10923.86"/>
    <x v="609"/>
    <n v="0.17278829348672237"/>
    <s v="R12"/>
    <x v="3"/>
    <x v="80"/>
    <n v="137"/>
    <x v="0"/>
    <n v="3.3149171270718232"/>
    <n v="81.148333333333341"/>
    <n v="202.9247"/>
    <x v="65"/>
  </r>
  <r>
    <x v="76"/>
    <x v="2"/>
    <x v="6"/>
    <x v="3"/>
    <s v="S005"/>
    <x v="58"/>
    <x v="58"/>
    <x v="1"/>
    <n v="328.05"/>
    <n v="5"/>
    <n v="1640.25"/>
    <n v="1126.04"/>
    <x v="610"/>
    <n v="0.31349489407102576"/>
    <s v="R01"/>
    <x v="14"/>
    <x v="58"/>
    <n v="151"/>
    <x v="1"/>
    <n v="2.8508287292817678"/>
    <n v="1.4031007751937985"/>
    <n v="141.50271317829458"/>
    <x v="5"/>
  </r>
  <r>
    <x v="76"/>
    <x v="2"/>
    <x v="6"/>
    <x v="0"/>
    <s v="S006"/>
    <x v="30"/>
    <x v="30"/>
    <x v="0"/>
    <n v="252.6"/>
    <n v="32"/>
    <n v="8083.2"/>
    <n v="5434.54"/>
    <x v="611"/>
    <n v="0.32767468329374505"/>
    <s v="R07"/>
    <x v="5"/>
    <x v="30"/>
    <n v="160"/>
    <x v="0"/>
    <n v="1.2928176795580111"/>
    <n v="257.57692307692309"/>
    <n v="189.53205128205127"/>
    <x v="23"/>
  </r>
  <r>
    <x v="76"/>
    <x v="2"/>
    <x v="6"/>
    <x v="3"/>
    <s v="S006"/>
    <x v="71"/>
    <x v="71"/>
    <x v="4"/>
    <n v="335.98"/>
    <n v="34"/>
    <n v="11423.32"/>
    <n v="7616.38"/>
    <x v="612"/>
    <n v="0.33326038314605561"/>
    <s v="R12"/>
    <x v="3"/>
    <x v="70"/>
    <n v="57"/>
    <x v="0"/>
    <n v="1.5303867403314917"/>
    <n v="263.985559566787"/>
    <n v="112.46043321299639"/>
    <x v="55"/>
  </r>
  <r>
    <x v="76"/>
    <x v="2"/>
    <x v="6"/>
    <x v="0"/>
    <s v="S004"/>
    <x v="46"/>
    <x v="46"/>
    <x v="2"/>
    <n v="255.45"/>
    <n v="31"/>
    <n v="7918.95"/>
    <n v="5469.42"/>
    <x v="613"/>
    <n v="0.30932509991854984"/>
    <s v="R10"/>
    <x v="8"/>
    <x v="46"/>
    <n v="182"/>
    <x v="0"/>
    <n v="2.0497237569060776"/>
    <n v="237.5929919137466"/>
    <n v="142.78312668463613"/>
    <x v="37"/>
  </r>
  <r>
    <x v="76"/>
    <x v="2"/>
    <x v="6"/>
    <x v="3"/>
    <s v="S010"/>
    <x v="27"/>
    <x v="27"/>
    <x v="3"/>
    <n v="162.76"/>
    <n v="25"/>
    <n v="4069"/>
    <n v="3125.51"/>
    <x v="614"/>
    <n v="0.23187269599410174"/>
    <s v="R04"/>
    <x v="16"/>
    <x v="27"/>
    <n v="179"/>
    <x v="0"/>
    <n v="3.6353591160220993"/>
    <n v="62.717325227963528"/>
    <n v="194.48913373860182"/>
    <x v="21"/>
  </r>
  <r>
    <x v="76"/>
    <x v="2"/>
    <x v="6"/>
    <x v="2"/>
    <s v="S005"/>
    <x v="52"/>
    <x v="52"/>
    <x v="0"/>
    <n v="410.28"/>
    <n v="2"/>
    <n v="820.56"/>
    <n v="559.28"/>
    <x v="615"/>
    <n v="0.31841669104026515"/>
    <s v="R13"/>
    <x v="12"/>
    <x v="52"/>
    <n v="124"/>
    <x v="0"/>
    <n v="2.0883977900552488"/>
    <n v="108.69576719576719"/>
    <n v="176.40235449735448"/>
    <x v="42"/>
  </r>
  <r>
    <x v="76"/>
    <x v="2"/>
    <x v="6"/>
    <x v="2"/>
    <s v="S004"/>
    <x v="15"/>
    <x v="15"/>
    <x v="1"/>
    <n v="336.82"/>
    <n v="20"/>
    <n v="6736.4"/>
    <n v="5562.06"/>
    <x v="616"/>
    <n v="0.17432753399441839"/>
    <s v="R18"/>
    <x v="15"/>
    <x v="15"/>
    <n v="171"/>
    <x v="1"/>
    <n v="1.5193370165745856"/>
    <n v="101.36"/>
    <n v="185.58029090909088"/>
    <x v="5"/>
  </r>
  <r>
    <x v="77"/>
    <x v="2"/>
    <x v="0"/>
    <x v="3"/>
    <s v="S012"/>
    <x v="10"/>
    <x v="10"/>
    <x v="2"/>
    <n v="410.62"/>
    <n v="48"/>
    <n v="19709.759999999998"/>
    <n v="10681.03"/>
    <x v="617"/>
    <n v="0.45808421817414319"/>
    <s v="R18"/>
    <x v="15"/>
    <x v="10"/>
    <n v="97"/>
    <x v="0"/>
    <n v="2.7127071823204418"/>
    <n v="158.88187372708759"/>
    <n v="146.11568228105907"/>
    <x v="9"/>
  </r>
  <r>
    <x v="77"/>
    <x v="2"/>
    <x v="0"/>
    <x v="2"/>
    <s v="S011"/>
    <x v="60"/>
    <x v="60"/>
    <x v="2"/>
    <n v="469.34"/>
    <n v="11"/>
    <n v="5162.74"/>
    <n v="3970.82"/>
    <x v="618"/>
    <n v="0.23086965448579633"/>
    <s v="R07"/>
    <x v="5"/>
    <x v="60"/>
    <n v="110"/>
    <x v="0"/>
    <n v="1.9116022099447514"/>
    <n v="181.52312138728323"/>
    <n v="120.45384393063586"/>
    <x v="47"/>
  </r>
  <r>
    <x v="78"/>
    <x v="2"/>
    <x v="1"/>
    <x v="0"/>
    <s v="S007"/>
    <x v="10"/>
    <x v="10"/>
    <x v="2"/>
    <n v="178.97"/>
    <n v="16"/>
    <n v="2863.52"/>
    <n v="1787.31"/>
    <x v="619"/>
    <n v="0.37583463709001508"/>
    <s v="R09"/>
    <x v="19"/>
    <x v="10"/>
    <n v="97"/>
    <x v="0"/>
    <n v="2.7127071823204418"/>
    <n v="158.88187372708759"/>
    <n v="146.11568228105907"/>
    <x v="9"/>
  </r>
  <r>
    <x v="78"/>
    <x v="2"/>
    <x v="1"/>
    <x v="3"/>
    <s v="S011"/>
    <x v="73"/>
    <x v="73"/>
    <x v="2"/>
    <n v="447.93"/>
    <n v="4"/>
    <n v="1791.72"/>
    <n v="1270.54"/>
    <x v="620"/>
    <n v="0.29088250396267273"/>
    <s v="R03"/>
    <x v="2"/>
    <x v="72"/>
    <n v="66"/>
    <x v="0"/>
    <n v="1.9060773480662982"/>
    <n v="238.71014492753625"/>
    <n v="187.19002898550721"/>
    <x v="57"/>
  </r>
  <r>
    <x v="78"/>
    <x v="2"/>
    <x v="1"/>
    <x v="2"/>
    <s v="S003"/>
    <x v="36"/>
    <x v="36"/>
    <x v="0"/>
    <n v="418.93"/>
    <n v="29"/>
    <n v="12148.97"/>
    <n v="10026.799999999999"/>
    <x v="621"/>
    <n v="0.1746790057099491"/>
    <s v="R18"/>
    <x v="15"/>
    <x v="36"/>
    <n v="151"/>
    <x v="0"/>
    <n v="2.0718232044198897"/>
    <n v="208.99466666666666"/>
    <n v="166.13485333333333"/>
    <x v="28"/>
  </r>
  <r>
    <x v="78"/>
    <x v="2"/>
    <x v="1"/>
    <x v="3"/>
    <s v="S008"/>
    <x v="41"/>
    <x v="41"/>
    <x v="4"/>
    <n v="439.81"/>
    <n v="15"/>
    <n v="6597.15"/>
    <n v="4567.1099999999997"/>
    <x v="622"/>
    <n v="0.307714694981924"/>
    <s v="R04"/>
    <x v="16"/>
    <x v="41"/>
    <n v="165"/>
    <x v="0"/>
    <n v="2.2928176795580111"/>
    <n v="164.4265060240964"/>
    <n v="219.61922891566269"/>
    <x v="32"/>
  </r>
  <r>
    <x v="79"/>
    <x v="2"/>
    <x v="2"/>
    <x v="4"/>
    <s v="S008"/>
    <x v="58"/>
    <x v="58"/>
    <x v="1"/>
    <n v="367.76"/>
    <n v="17"/>
    <n v="6251.92"/>
    <n v="5180.0600000000004"/>
    <x v="623"/>
    <n v="0.17144493211685369"/>
    <s v="R07"/>
    <x v="5"/>
    <x v="58"/>
    <n v="151"/>
    <x v="1"/>
    <n v="2.8508287292817678"/>
    <n v="1.4031007751937985"/>
    <n v="141.50271317829458"/>
    <x v="5"/>
  </r>
  <r>
    <x v="79"/>
    <x v="2"/>
    <x v="2"/>
    <x v="2"/>
    <s v="S008"/>
    <x v="37"/>
    <x v="37"/>
    <x v="2"/>
    <n v="279.13"/>
    <n v="16"/>
    <n v="4466.08"/>
    <n v="3413.95"/>
    <x v="624"/>
    <n v="0.23558243470784226"/>
    <s v="R01"/>
    <x v="14"/>
    <x v="37"/>
    <n v="118"/>
    <x v="0"/>
    <n v="1.9447513812154695"/>
    <n v="81.244318181818187"/>
    <n v="164.3787784090909"/>
    <x v="29"/>
  </r>
  <r>
    <x v="79"/>
    <x v="2"/>
    <x v="2"/>
    <x v="1"/>
    <s v="S008"/>
    <x v="51"/>
    <x v="51"/>
    <x v="3"/>
    <n v="311.85000000000002"/>
    <n v="26"/>
    <n v="8108.1"/>
    <n v="4984.38"/>
    <x v="625"/>
    <n v="0.38525918525918523"/>
    <s v="R17"/>
    <x v="0"/>
    <x v="51"/>
    <n v="188"/>
    <x v="1"/>
    <n v="2.6077348066298343"/>
    <n v="32.595338983050844"/>
    <n v="158.14478813559322"/>
    <x v="5"/>
  </r>
  <r>
    <x v="79"/>
    <x v="2"/>
    <x v="2"/>
    <x v="3"/>
    <s v="S001"/>
    <x v="23"/>
    <x v="23"/>
    <x v="4"/>
    <n v="147.31"/>
    <n v="15"/>
    <n v="2209.65"/>
    <n v="1486.41"/>
    <x v="626"/>
    <n v="0.3273097549385649"/>
    <s v="R08"/>
    <x v="18"/>
    <x v="23"/>
    <n v="53"/>
    <x v="0"/>
    <n v="1.9447513812154695"/>
    <n v="144.49147727272728"/>
    <n v="208.21113636363637"/>
    <x v="18"/>
  </r>
  <r>
    <x v="79"/>
    <x v="2"/>
    <x v="2"/>
    <x v="3"/>
    <s v="S012"/>
    <x v="74"/>
    <x v="74"/>
    <x v="1"/>
    <n v="364.59"/>
    <n v="26"/>
    <n v="9479.34"/>
    <n v="5191.71"/>
    <x v="627"/>
    <n v="0.45231313572463905"/>
    <s v="R09"/>
    <x v="19"/>
    <x v="73"/>
    <n v="143"/>
    <x v="0"/>
    <n v="1.7071823204419889"/>
    <n v="139.9967637540453"/>
    <n v="194.15064724919091"/>
    <x v="58"/>
  </r>
  <r>
    <x v="79"/>
    <x v="2"/>
    <x v="2"/>
    <x v="1"/>
    <s v="S009"/>
    <x v="66"/>
    <x v="66"/>
    <x v="2"/>
    <n v="396.75"/>
    <n v="30"/>
    <n v="11902.5"/>
    <n v="7469.89"/>
    <x v="628"/>
    <n v="0.37240999789960089"/>
    <s v="R01"/>
    <x v="14"/>
    <x v="66"/>
    <n v="189"/>
    <x v="1"/>
    <n v="1.9337016574585635"/>
    <n v="35.682857142857145"/>
    <n v="151.44962857142858"/>
    <x v="5"/>
  </r>
  <r>
    <x v="79"/>
    <x v="2"/>
    <x v="2"/>
    <x v="2"/>
    <s v="S012"/>
    <x v="14"/>
    <x v="14"/>
    <x v="2"/>
    <n v="403.97"/>
    <n v="16"/>
    <n v="6463.52"/>
    <n v="4558.84"/>
    <x v="629"/>
    <n v="0.29468153575760575"/>
    <s v="R01"/>
    <x v="14"/>
    <x v="14"/>
    <n v="192"/>
    <x v="0"/>
    <n v="1.5359116022099448"/>
    <n v="247.41007194244602"/>
    <n v="131.15615107913669"/>
    <x v="12"/>
  </r>
  <r>
    <x v="79"/>
    <x v="2"/>
    <x v="2"/>
    <x v="4"/>
    <s v="S002"/>
    <x v="27"/>
    <x v="27"/>
    <x v="3"/>
    <n v="91.95"/>
    <n v="30"/>
    <n v="2758.5"/>
    <n v="2043.8"/>
    <x v="630"/>
    <n v="0.25909008519122712"/>
    <s v="R08"/>
    <x v="18"/>
    <x v="27"/>
    <n v="179"/>
    <x v="0"/>
    <n v="3.6353591160220993"/>
    <n v="62.717325227963528"/>
    <n v="194.48913373860182"/>
    <x v="21"/>
  </r>
  <r>
    <x v="79"/>
    <x v="2"/>
    <x v="2"/>
    <x v="3"/>
    <s v="S012"/>
    <x v="23"/>
    <x v="23"/>
    <x v="4"/>
    <n v="37.130000000000003"/>
    <n v="4"/>
    <n v="148.52000000000001"/>
    <n v="81.319999999999993"/>
    <x v="631"/>
    <n v="0.45246431457042824"/>
    <s v="R15"/>
    <x v="17"/>
    <x v="23"/>
    <n v="53"/>
    <x v="0"/>
    <n v="1.9447513812154695"/>
    <n v="144.49147727272728"/>
    <n v="208.21113636363637"/>
    <x v="18"/>
  </r>
  <r>
    <x v="79"/>
    <x v="2"/>
    <x v="2"/>
    <x v="2"/>
    <s v="S008"/>
    <x v="45"/>
    <x v="45"/>
    <x v="4"/>
    <n v="257.48"/>
    <n v="29"/>
    <n v="7466.92"/>
    <n v="4905.43"/>
    <x v="632"/>
    <n v="0.3430450573998382"/>
    <s v="R20"/>
    <x v="13"/>
    <x v="45"/>
    <n v="156"/>
    <x v="0"/>
    <n v="2.458563535911602"/>
    <n v="172.45842696629214"/>
    <n v="179.92377528089884"/>
    <x v="36"/>
  </r>
  <r>
    <x v="79"/>
    <x v="2"/>
    <x v="2"/>
    <x v="2"/>
    <s v="S015"/>
    <x v="20"/>
    <x v="20"/>
    <x v="0"/>
    <n v="16.73"/>
    <n v="2"/>
    <n v="33.46"/>
    <n v="19.260000000000002"/>
    <x v="633"/>
    <n v="0.42438732815301849"/>
    <s v="R08"/>
    <x v="18"/>
    <x v="20"/>
    <n v="60"/>
    <x v="0"/>
    <n v="2.0883977900552488"/>
    <n v="53.629629629629626"/>
    <n v="99.967328042328063"/>
    <x v="15"/>
  </r>
  <r>
    <x v="80"/>
    <x v="2"/>
    <x v="3"/>
    <x v="0"/>
    <s v="S003"/>
    <x v="35"/>
    <x v="35"/>
    <x v="2"/>
    <n v="415.06"/>
    <n v="46"/>
    <n v="19092.759999999998"/>
    <n v="10462.69"/>
    <x v="634"/>
    <n v="0.45200746251458668"/>
    <s v="R08"/>
    <x v="18"/>
    <x v="35"/>
    <n v="144"/>
    <x v="0"/>
    <n v="1.4751381215469612"/>
    <n v="196.59176029962549"/>
    <n v="187.97531835205993"/>
    <x v="27"/>
  </r>
  <r>
    <x v="80"/>
    <x v="2"/>
    <x v="3"/>
    <x v="4"/>
    <s v="S006"/>
    <x v="16"/>
    <x v="16"/>
    <x v="0"/>
    <n v="79.63"/>
    <n v="27"/>
    <n v="2150.0100000000002"/>
    <n v="1762.17"/>
    <x v="635"/>
    <n v="0.1803898586518202"/>
    <s v="R14"/>
    <x v="11"/>
    <x v="16"/>
    <n v="195"/>
    <x v="0"/>
    <n v="2.0441988950276242"/>
    <n v="223.55945945945948"/>
    <n v="148.73581081081082"/>
    <x v="13"/>
  </r>
  <r>
    <x v="80"/>
    <x v="2"/>
    <x v="3"/>
    <x v="2"/>
    <s v="S011"/>
    <x v="82"/>
    <x v="82"/>
    <x v="0"/>
    <n v="228"/>
    <n v="6"/>
    <n v="1368"/>
    <n v="1104.45"/>
    <x v="636"/>
    <n v="0.19265350877192983"/>
    <s v="R01"/>
    <x v="14"/>
    <x v="80"/>
    <n v="137"/>
    <x v="0"/>
    <n v="3.3149171270718232"/>
    <n v="81.148333333333341"/>
    <n v="202.9247"/>
    <x v="65"/>
  </r>
  <r>
    <x v="80"/>
    <x v="2"/>
    <x v="3"/>
    <x v="3"/>
    <s v="S005"/>
    <x v="15"/>
    <x v="15"/>
    <x v="1"/>
    <n v="78.930000000000007"/>
    <n v="15"/>
    <n v="1183.95"/>
    <n v="915.47"/>
    <x v="637"/>
    <n v="0.22676633303771274"/>
    <s v="R08"/>
    <x v="18"/>
    <x v="15"/>
    <n v="171"/>
    <x v="1"/>
    <n v="1.5193370165745856"/>
    <n v="101.36"/>
    <n v="185.58029090909088"/>
    <x v="5"/>
  </r>
  <r>
    <x v="80"/>
    <x v="2"/>
    <x v="3"/>
    <x v="0"/>
    <s v="S015"/>
    <x v="68"/>
    <x v="68"/>
    <x v="2"/>
    <n v="356.87"/>
    <n v="14"/>
    <n v="4996.18"/>
    <n v="4092.74"/>
    <x v="638"/>
    <n v="0.18082615117950113"/>
    <s v="R19"/>
    <x v="9"/>
    <x v="67"/>
    <n v="119"/>
    <x v="0"/>
    <n v="2.3370165745856353"/>
    <n v="187.41843971631207"/>
    <n v="151.53120567375885"/>
    <x v="53"/>
  </r>
  <r>
    <x v="81"/>
    <x v="2"/>
    <x v="4"/>
    <x v="4"/>
    <s v="S012"/>
    <x v="25"/>
    <x v="25"/>
    <x v="4"/>
    <n v="475.91"/>
    <n v="49"/>
    <n v="23319.59"/>
    <n v="18865.8"/>
    <x v="639"/>
    <n v="0.19098920692859522"/>
    <s v="R06"/>
    <x v="4"/>
    <x v="25"/>
    <n v="67"/>
    <x v="0"/>
    <n v="1.7790055248618784"/>
    <n v="224.84472049689441"/>
    <n v="145.31583850931676"/>
    <x v="20"/>
  </r>
  <r>
    <x v="81"/>
    <x v="2"/>
    <x v="4"/>
    <x v="3"/>
    <s v="S012"/>
    <x v="47"/>
    <x v="47"/>
    <x v="4"/>
    <n v="320.3"/>
    <n v="43"/>
    <n v="13772.9"/>
    <n v="9842.33"/>
    <x v="640"/>
    <n v="0.28538434171452637"/>
    <s v="R12"/>
    <x v="3"/>
    <x v="47"/>
    <n v="135"/>
    <x v="0"/>
    <n v="2.1823204419889501"/>
    <n v="107.2253164556962"/>
    <n v="159.33501265822784"/>
    <x v="38"/>
  </r>
  <r>
    <x v="81"/>
    <x v="2"/>
    <x v="4"/>
    <x v="2"/>
    <s v="S006"/>
    <x v="27"/>
    <x v="27"/>
    <x v="3"/>
    <n v="429.48"/>
    <n v="43"/>
    <n v="18467.64"/>
    <n v="10960.11"/>
    <x v="641"/>
    <n v="0.40652351897697808"/>
    <s v="R14"/>
    <x v="11"/>
    <x v="27"/>
    <n v="179"/>
    <x v="0"/>
    <n v="3.6353591160220993"/>
    <n v="62.717325227963528"/>
    <n v="194.48913373860182"/>
    <x v="21"/>
  </r>
  <r>
    <x v="81"/>
    <x v="2"/>
    <x v="4"/>
    <x v="2"/>
    <s v="S011"/>
    <x v="4"/>
    <x v="4"/>
    <x v="3"/>
    <n v="483.63"/>
    <n v="16"/>
    <n v="7738.08"/>
    <n v="6146.78"/>
    <x v="642"/>
    <n v="0.20564532804003061"/>
    <s v="R15"/>
    <x v="17"/>
    <x v="4"/>
    <n v="55"/>
    <x v="0"/>
    <n v="1.9447513812154695"/>
    <n v="197.96875"/>
    <n v="186.62428977272728"/>
    <x v="4"/>
  </r>
  <r>
    <x v="81"/>
    <x v="2"/>
    <x v="4"/>
    <x v="3"/>
    <s v="S013"/>
    <x v="51"/>
    <x v="51"/>
    <x v="3"/>
    <n v="113.19"/>
    <n v="13"/>
    <n v="1471.47"/>
    <n v="761.84"/>
    <x v="643"/>
    <n v="0.48225923736127818"/>
    <s v="R20"/>
    <x v="13"/>
    <x v="51"/>
    <n v="188"/>
    <x v="1"/>
    <n v="2.6077348066298343"/>
    <n v="32.595338983050844"/>
    <n v="158.14478813559322"/>
    <x v="5"/>
  </r>
  <r>
    <x v="81"/>
    <x v="2"/>
    <x v="4"/>
    <x v="4"/>
    <s v="S011"/>
    <x v="42"/>
    <x v="42"/>
    <x v="4"/>
    <n v="206.85"/>
    <n v="23"/>
    <n v="4757.55"/>
    <n v="2642.62"/>
    <x v="644"/>
    <n v="0.44454183350674187"/>
    <s v="R02"/>
    <x v="10"/>
    <x v="42"/>
    <n v="63"/>
    <x v="0"/>
    <n v="2.4917127071823204"/>
    <n v="93.108647450110865"/>
    <n v="147.25665188470066"/>
    <x v="33"/>
  </r>
  <r>
    <x v="81"/>
    <x v="2"/>
    <x v="4"/>
    <x v="0"/>
    <s v="S006"/>
    <x v="78"/>
    <x v="78"/>
    <x v="0"/>
    <n v="461.51"/>
    <n v="15"/>
    <n v="6922.65"/>
    <n v="5718.05"/>
    <x v="645"/>
    <n v="0.17400850830245643"/>
    <s v="R07"/>
    <x v="5"/>
    <x v="76"/>
    <n v="113"/>
    <x v="0"/>
    <n v="1.4861878453038675"/>
    <n v="329.02973977695166"/>
    <n v="191.13044609665431"/>
    <x v="62"/>
  </r>
  <r>
    <x v="81"/>
    <x v="2"/>
    <x v="4"/>
    <x v="4"/>
    <s v="S013"/>
    <x v="77"/>
    <x v="77"/>
    <x v="1"/>
    <n v="108.57"/>
    <n v="13"/>
    <n v="1411.41"/>
    <n v="789.46"/>
    <x v="646"/>
    <n v="0.44065863214799383"/>
    <s v="R16"/>
    <x v="1"/>
    <x v="75"/>
    <n v="53"/>
    <x v="0"/>
    <n v="1.3922651933701657"/>
    <n v="262.16269841269843"/>
    <n v="124.21837301587303"/>
    <x v="61"/>
  </r>
  <r>
    <x v="81"/>
    <x v="2"/>
    <x v="4"/>
    <x v="2"/>
    <s v="S013"/>
    <x v="80"/>
    <x v="80"/>
    <x v="3"/>
    <n v="266.77"/>
    <n v="31"/>
    <n v="8269.8700000000008"/>
    <n v="6521.57"/>
    <x v="647"/>
    <n v="0.21140598340723613"/>
    <s v="R11"/>
    <x v="7"/>
    <x v="78"/>
    <n v="174"/>
    <x v="0"/>
    <n v="2.8232044198895028"/>
    <n v="123.97260273972603"/>
    <n v="176.50516634050879"/>
    <x v="63"/>
  </r>
  <r>
    <x v="81"/>
    <x v="2"/>
    <x v="4"/>
    <x v="4"/>
    <s v="S003"/>
    <x v="16"/>
    <x v="16"/>
    <x v="0"/>
    <n v="66.05"/>
    <n v="12"/>
    <n v="792.6"/>
    <n v="613.96"/>
    <x v="648"/>
    <n v="0.22538480948776177"/>
    <s v="R02"/>
    <x v="10"/>
    <x v="16"/>
    <n v="195"/>
    <x v="0"/>
    <n v="2.0441988950276242"/>
    <n v="223.55945945945948"/>
    <n v="148.73581081081082"/>
    <x v="13"/>
  </r>
  <r>
    <x v="81"/>
    <x v="2"/>
    <x v="4"/>
    <x v="0"/>
    <s v="S011"/>
    <x v="14"/>
    <x v="14"/>
    <x v="2"/>
    <n v="469.63"/>
    <n v="37"/>
    <n v="17376.310000000001"/>
    <n v="10174.59"/>
    <x v="649"/>
    <n v="0.41445623380337943"/>
    <s v="R11"/>
    <x v="7"/>
    <x v="14"/>
    <n v="192"/>
    <x v="0"/>
    <n v="1.5359116022099448"/>
    <n v="247.41007194244602"/>
    <n v="131.15615107913669"/>
    <x v="12"/>
  </r>
  <r>
    <x v="81"/>
    <x v="2"/>
    <x v="4"/>
    <x v="3"/>
    <s v="S011"/>
    <x v="67"/>
    <x v="67"/>
    <x v="0"/>
    <n v="268.74"/>
    <n v="9"/>
    <n v="2418.66"/>
    <n v="1253.3599999999999"/>
    <x v="650"/>
    <n v="0.48179570505982655"/>
    <s v="R05"/>
    <x v="6"/>
    <x v="24"/>
    <n v="173"/>
    <x v="0"/>
    <n v="2.1491712707182322"/>
    <n v="87.47557840616966"/>
    <n v="187.86791773778924"/>
    <x v="52"/>
  </r>
  <r>
    <x v="81"/>
    <x v="2"/>
    <x v="4"/>
    <x v="0"/>
    <s v="S012"/>
    <x v="13"/>
    <x v="13"/>
    <x v="2"/>
    <n v="303.83"/>
    <n v="9"/>
    <n v="2734.47"/>
    <n v="1732.55"/>
    <x v="651"/>
    <n v="0.36640372723050535"/>
    <s v="R03"/>
    <x v="2"/>
    <x v="13"/>
    <n v="183"/>
    <x v="0"/>
    <n v="2.9447513812154695"/>
    <n v="134.81613508442777"/>
    <n v="151.03679174484051"/>
    <x v="11"/>
  </r>
  <r>
    <x v="82"/>
    <x v="2"/>
    <x v="5"/>
    <x v="2"/>
    <s v="S011"/>
    <x v="27"/>
    <x v="27"/>
    <x v="3"/>
    <n v="342.14"/>
    <n v="44"/>
    <n v="15054.16"/>
    <n v="9308.5"/>
    <x v="652"/>
    <n v="0.3816659315431748"/>
    <s v="R02"/>
    <x v="10"/>
    <x v="27"/>
    <n v="179"/>
    <x v="0"/>
    <n v="3.6353591160220993"/>
    <n v="62.717325227963528"/>
    <n v="194.48913373860182"/>
    <x v="21"/>
  </r>
  <r>
    <x v="82"/>
    <x v="2"/>
    <x v="5"/>
    <x v="3"/>
    <s v="S014"/>
    <x v="93"/>
    <x v="93"/>
    <x v="0"/>
    <n v="88.93"/>
    <n v="7"/>
    <n v="622.51"/>
    <n v="438.73"/>
    <x v="653"/>
    <n v="0.29522417310565291"/>
    <s v="R12"/>
    <x v="3"/>
    <x v="64"/>
    <n v="67"/>
    <x v="0"/>
    <n v="1.5027624309392265"/>
    <n v="153.0514705882353"/>
    <n v="125.94279411764707"/>
    <x v="71"/>
  </r>
  <r>
    <x v="82"/>
    <x v="2"/>
    <x v="5"/>
    <x v="4"/>
    <s v="S011"/>
    <x v="9"/>
    <x v="9"/>
    <x v="3"/>
    <n v="308.02999999999997"/>
    <n v="29"/>
    <n v="8932.8700000000008"/>
    <n v="7173.25"/>
    <x v="654"/>
    <n v="0.1969826046947957"/>
    <s v="R03"/>
    <x v="2"/>
    <x v="9"/>
    <n v="119"/>
    <x v="0"/>
    <n v="2.3204419889502761"/>
    <n v="209.44285714285715"/>
    <n v="196.53238095238089"/>
    <x v="8"/>
  </r>
  <r>
    <x v="82"/>
    <x v="2"/>
    <x v="5"/>
    <x v="2"/>
    <s v="S005"/>
    <x v="11"/>
    <x v="11"/>
    <x v="0"/>
    <n v="320.27999999999997"/>
    <n v="43"/>
    <n v="13772.04"/>
    <n v="9628.2800000000007"/>
    <x v="655"/>
    <n v="0.30088207701981695"/>
    <s v="R12"/>
    <x v="3"/>
    <x v="11"/>
    <n v="179"/>
    <x v="1"/>
    <n v="3.9834254143646408"/>
    <n v="25.35506241331484"/>
    <n v="171.84160887656034"/>
    <x v="5"/>
  </r>
  <r>
    <x v="83"/>
    <x v="2"/>
    <x v="6"/>
    <x v="2"/>
    <s v="S010"/>
    <x v="49"/>
    <x v="49"/>
    <x v="1"/>
    <n v="454.43"/>
    <n v="49"/>
    <n v="22267.07"/>
    <n v="11168.51"/>
    <x v="656"/>
    <n v="0.49842929491846028"/>
    <s v="R04"/>
    <x v="16"/>
    <x v="49"/>
    <n v="59"/>
    <x v="0"/>
    <n v="2.1215469613259668"/>
    <n v="205.98177083333334"/>
    <n v="182.79481770833334"/>
    <x v="40"/>
  </r>
  <r>
    <x v="83"/>
    <x v="2"/>
    <x v="6"/>
    <x v="4"/>
    <s v="S006"/>
    <x v="41"/>
    <x v="41"/>
    <x v="4"/>
    <n v="418.6"/>
    <n v="45"/>
    <n v="18837"/>
    <n v="15504.61"/>
    <x v="657"/>
    <n v="0.17690661995009821"/>
    <s v="R07"/>
    <x v="5"/>
    <x v="41"/>
    <n v="165"/>
    <x v="0"/>
    <n v="2.2928176795580111"/>
    <n v="164.4265060240964"/>
    <n v="219.61922891566269"/>
    <x v="32"/>
  </r>
  <r>
    <x v="83"/>
    <x v="2"/>
    <x v="6"/>
    <x v="2"/>
    <s v="S012"/>
    <x v="49"/>
    <x v="49"/>
    <x v="1"/>
    <n v="222.99"/>
    <n v="3"/>
    <n v="668.97"/>
    <n v="510.53"/>
    <x v="658"/>
    <n v="0.23684171188543582"/>
    <s v="R05"/>
    <x v="6"/>
    <x v="49"/>
    <n v="59"/>
    <x v="0"/>
    <n v="2.1215469613259668"/>
    <n v="205.98177083333334"/>
    <n v="182.79481770833334"/>
    <x v="40"/>
  </r>
  <r>
    <x v="83"/>
    <x v="2"/>
    <x v="6"/>
    <x v="2"/>
    <s v="S009"/>
    <x v="86"/>
    <x v="86"/>
    <x v="0"/>
    <n v="177.02"/>
    <n v="15"/>
    <n v="2655.3"/>
    <n v="1704.81"/>
    <x v="659"/>
    <n v="0.35795955259292733"/>
    <s v="R19"/>
    <x v="9"/>
    <x v="84"/>
    <n v="126"/>
    <x v="1"/>
    <n v="2.6187845303867405"/>
    <n v="33.985232067510545"/>
    <n v="184.72071729957807"/>
    <x v="5"/>
  </r>
  <r>
    <x v="83"/>
    <x v="2"/>
    <x v="6"/>
    <x v="4"/>
    <s v="S006"/>
    <x v="42"/>
    <x v="42"/>
    <x v="4"/>
    <n v="498.43"/>
    <n v="19"/>
    <n v="9470.17"/>
    <n v="6588.03"/>
    <x v="660"/>
    <n v="0.30433878166917805"/>
    <s v="R01"/>
    <x v="14"/>
    <x v="42"/>
    <n v="63"/>
    <x v="0"/>
    <n v="2.4917127071823204"/>
    <n v="93.108647450110865"/>
    <n v="147.25665188470066"/>
    <x v="33"/>
  </r>
  <r>
    <x v="83"/>
    <x v="2"/>
    <x v="6"/>
    <x v="3"/>
    <s v="S008"/>
    <x v="68"/>
    <x v="68"/>
    <x v="2"/>
    <n v="67.42"/>
    <n v="48"/>
    <n v="3236.16"/>
    <n v="2286.08"/>
    <x v="661"/>
    <n v="0.2935825175516662"/>
    <s v="R03"/>
    <x v="2"/>
    <x v="67"/>
    <n v="119"/>
    <x v="0"/>
    <n v="2.3370165745856353"/>
    <n v="187.41843971631207"/>
    <n v="151.53120567375885"/>
    <x v="53"/>
  </r>
  <r>
    <x v="83"/>
    <x v="2"/>
    <x v="6"/>
    <x v="3"/>
    <s v="S012"/>
    <x v="61"/>
    <x v="61"/>
    <x v="3"/>
    <n v="90.5"/>
    <n v="41"/>
    <n v="3710.5"/>
    <n v="2160.14"/>
    <x v="662"/>
    <n v="0.41783048106724158"/>
    <s v="R19"/>
    <x v="9"/>
    <x v="61"/>
    <n v="105"/>
    <x v="1"/>
    <n v="2"/>
    <n v="28"/>
    <n v="186.10955801104973"/>
    <x v="5"/>
  </r>
  <r>
    <x v="83"/>
    <x v="2"/>
    <x v="6"/>
    <x v="2"/>
    <s v="S003"/>
    <x v="88"/>
    <x v="88"/>
    <x v="1"/>
    <n v="189.23"/>
    <n v="32"/>
    <n v="6055.36"/>
    <n v="3619.87"/>
    <x v="663"/>
    <n v="0.40220399778047877"/>
    <s v="R06"/>
    <x v="4"/>
    <x v="86"/>
    <n v="178"/>
    <x v="1"/>
    <n v="1.6408839779005524"/>
    <n v="98.727272727272734"/>
    <n v="127.32447811447813"/>
    <x v="5"/>
  </r>
  <r>
    <x v="83"/>
    <x v="2"/>
    <x v="6"/>
    <x v="1"/>
    <s v="S007"/>
    <x v="3"/>
    <x v="3"/>
    <x v="1"/>
    <n v="160.05000000000001"/>
    <n v="21"/>
    <n v="3361.05"/>
    <n v="1987.07"/>
    <x v="664"/>
    <n v="0.40879487065054071"/>
    <s v="R09"/>
    <x v="19"/>
    <x v="3"/>
    <n v="57"/>
    <x v="0"/>
    <n v="1.9337016574585635"/>
    <n v="191.34285714285716"/>
    <n v="130.95322857142858"/>
    <x v="3"/>
  </r>
  <r>
    <x v="83"/>
    <x v="2"/>
    <x v="6"/>
    <x v="2"/>
    <s v="S005"/>
    <x v="29"/>
    <x v="29"/>
    <x v="4"/>
    <n v="49.53"/>
    <n v="5"/>
    <n v="247.65"/>
    <n v="166.64"/>
    <x v="665"/>
    <n v="0.32711487987078541"/>
    <s v="R15"/>
    <x v="17"/>
    <x v="29"/>
    <n v="150"/>
    <x v="1"/>
    <n v="2.596685082872928"/>
    <n v="30.038297872340429"/>
    <n v="177.40974468085105"/>
    <x v="5"/>
  </r>
  <r>
    <x v="83"/>
    <x v="2"/>
    <x v="6"/>
    <x v="3"/>
    <s v="S008"/>
    <x v="19"/>
    <x v="19"/>
    <x v="4"/>
    <n v="287.04000000000002"/>
    <n v="12"/>
    <n v="3444.48"/>
    <n v="2575.34"/>
    <x v="666"/>
    <n v="0.25232836306205869"/>
    <s v="R06"/>
    <x v="4"/>
    <x v="19"/>
    <n v="71"/>
    <x v="1"/>
    <n v="2.6077348066298343"/>
    <n v="19.557203389830509"/>
    <n v="223.37980932203388"/>
    <x v="5"/>
  </r>
  <r>
    <x v="83"/>
    <x v="2"/>
    <x v="6"/>
    <x v="3"/>
    <s v="S010"/>
    <x v="89"/>
    <x v="89"/>
    <x v="0"/>
    <n v="447.91"/>
    <n v="46"/>
    <n v="20603.86"/>
    <n v="11086.81"/>
    <x v="667"/>
    <n v="0.4619061670968449"/>
    <s v="R06"/>
    <x v="4"/>
    <x v="87"/>
    <n v="136"/>
    <x v="0"/>
    <n v="1.7348066298342542"/>
    <n v="186.76433121019107"/>
    <n v="151.90401273885354"/>
    <x v="69"/>
  </r>
  <r>
    <x v="83"/>
    <x v="2"/>
    <x v="6"/>
    <x v="1"/>
    <s v="S009"/>
    <x v="28"/>
    <x v="28"/>
    <x v="2"/>
    <n v="426.83"/>
    <n v="37"/>
    <n v="15792.71"/>
    <n v="9895.1299999999992"/>
    <x v="668"/>
    <n v="0.37343685789202741"/>
    <s v="R03"/>
    <x v="2"/>
    <x v="28"/>
    <n v="78"/>
    <x v="0"/>
    <n v="2.6353591160220993"/>
    <n v="96.761006289308185"/>
    <n v="146.7044025157233"/>
    <x v="22"/>
  </r>
  <r>
    <x v="84"/>
    <x v="2"/>
    <x v="0"/>
    <x v="0"/>
    <s v="S005"/>
    <x v="92"/>
    <x v="92"/>
    <x v="4"/>
    <n v="402.5"/>
    <n v="12"/>
    <n v="4830"/>
    <n v="4098.8999999999996"/>
    <x v="669"/>
    <n v="0.1513664596273292"/>
    <s v="R02"/>
    <x v="10"/>
    <x v="89"/>
    <n v="166"/>
    <x v="1"/>
    <n v="2.0386740331491713"/>
    <n v="5.8861788617886175"/>
    <n v="205.93330623306232"/>
    <x v="5"/>
  </r>
  <r>
    <x v="84"/>
    <x v="2"/>
    <x v="0"/>
    <x v="2"/>
    <s v="S003"/>
    <x v="23"/>
    <x v="23"/>
    <x v="4"/>
    <n v="329.54"/>
    <n v="27"/>
    <n v="8897.58"/>
    <n v="7190.51"/>
    <x v="670"/>
    <n v="0.19185778604968992"/>
    <s v="R16"/>
    <x v="1"/>
    <x v="23"/>
    <n v="53"/>
    <x v="0"/>
    <n v="1.9447513812154695"/>
    <n v="144.49147727272728"/>
    <n v="208.21113636363637"/>
    <x v="18"/>
  </r>
  <r>
    <x v="84"/>
    <x v="2"/>
    <x v="0"/>
    <x v="2"/>
    <s v="S008"/>
    <x v="53"/>
    <x v="53"/>
    <x v="0"/>
    <n v="246.05"/>
    <n v="17"/>
    <n v="4182.8500000000004"/>
    <n v="2223.87"/>
    <x v="671"/>
    <n v="0.46833618226807078"/>
    <s v="R08"/>
    <x v="18"/>
    <x v="53"/>
    <n v="154"/>
    <x v="0"/>
    <n v="2.0773480662983426"/>
    <n v="217.10372340425531"/>
    <n v="170.89151595744681"/>
    <x v="43"/>
  </r>
  <r>
    <x v="84"/>
    <x v="2"/>
    <x v="0"/>
    <x v="3"/>
    <s v="S005"/>
    <x v="54"/>
    <x v="54"/>
    <x v="3"/>
    <n v="488.76"/>
    <n v="15"/>
    <n v="7331.4"/>
    <n v="4521.87"/>
    <x v="672"/>
    <n v="0.38321875767247732"/>
    <s v="R17"/>
    <x v="0"/>
    <x v="54"/>
    <n v="182"/>
    <x v="1"/>
    <n v="1.8729281767955801"/>
    <n v="3.7374631268436578"/>
    <n v="201.74427728613568"/>
    <x v="5"/>
  </r>
  <r>
    <x v="84"/>
    <x v="2"/>
    <x v="0"/>
    <x v="4"/>
    <s v="S005"/>
    <x v="75"/>
    <x v="75"/>
    <x v="0"/>
    <n v="118.78"/>
    <n v="2"/>
    <n v="237.56"/>
    <n v="184.49"/>
    <x v="673"/>
    <n v="0.22339619464556323"/>
    <s v="R01"/>
    <x v="14"/>
    <x v="74"/>
    <n v="117"/>
    <x v="0"/>
    <n v="1.7403314917127073"/>
    <n v="246.50476190476189"/>
    <n v="227.47676190476187"/>
    <x v="59"/>
  </r>
  <r>
    <x v="84"/>
    <x v="2"/>
    <x v="0"/>
    <x v="0"/>
    <s v="S007"/>
    <x v="58"/>
    <x v="58"/>
    <x v="1"/>
    <n v="224.41"/>
    <n v="42"/>
    <n v="9425.2199999999993"/>
    <n v="6250.08"/>
    <x v="674"/>
    <n v="0.33687701719429364"/>
    <s v="R03"/>
    <x v="2"/>
    <x v="58"/>
    <n v="151"/>
    <x v="1"/>
    <n v="2.8508287292817678"/>
    <n v="1.4031007751937985"/>
    <n v="141.50271317829458"/>
    <x v="5"/>
  </r>
  <r>
    <x v="84"/>
    <x v="2"/>
    <x v="0"/>
    <x v="0"/>
    <s v="S005"/>
    <x v="90"/>
    <x v="90"/>
    <x v="1"/>
    <n v="461.44"/>
    <n v="32"/>
    <n v="14766.08"/>
    <n v="8132.58"/>
    <x v="675"/>
    <n v="0.44923906683425796"/>
    <s v="R20"/>
    <x v="13"/>
    <x v="32"/>
    <n v="101"/>
    <x v="0"/>
    <n v="1.8342541436464088"/>
    <n v="116.66867469879519"/>
    <n v="232.51328313253009"/>
    <x v="70"/>
  </r>
  <r>
    <x v="84"/>
    <x v="2"/>
    <x v="0"/>
    <x v="3"/>
    <s v="S006"/>
    <x v="44"/>
    <x v="44"/>
    <x v="4"/>
    <n v="430.18"/>
    <n v="41"/>
    <n v="17637.38"/>
    <n v="14512.26"/>
    <x v="676"/>
    <n v="0.17718731466918555"/>
    <s v="R03"/>
    <x v="2"/>
    <x v="44"/>
    <n v="149"/>
    <x v="0"/>
    <n v="2.5193370165745854"/>
    <n v="125.03289473684211"/>
    <n v="200.06271929824564"/>
    <x v="35"/>
  </r>
  <r>
    <x v="84"/>
    <x v="2"/>
    <x v="0"/>
    <x v="3"/>
    <s v="S002"/>
    <x v="6"/>
    <x v="6"/>
    <x v="1"/>
    <n v="68.34"/>
    <n v="10"/>
    <n v="683.4"/>
    <n v="561.59"/>
    <x v="677"/>
    <n v="0.17824114720515072"/>
    <s v="R17"/>
    <x v="0"/>
    <x v="6"/>
    <n v="64"/>
    <x v="0"/>
    <n v="2.1381215469613259"/>
    <n v="220.75452196382429"/>
    <n v="200.95503875968993"/>
    <x v="6"/>
  </r>
  <r>
    <x v="84"/>
    <x v="2"/>
    <x v="0"/>
    <x v="3"/>
    <s v="S014"/>
    <x v="88"/>
    <x v="88"/>
    <x v="1"/>
    <n v="318.36"/>
    <n v="18"/>
    <n v="5730.48"/>
    <n v="4567.2"/>
    <x v="678"/>
    <n v="0.20299870167944048"/>
    <s v="R01"/>
    <x v="14"/>
    <x v="86"/>
    <n v="178"/>
    <x v="1"/>
    <n v="1.6408839779005524"/>
    <n v="98.727272727272734"/>
    <n v="127.32447811447813"/>
    <x v="5"/>
  </r>
  <r>
    <x v="84"/>
    <x v="2"/>
    <x v="0"/>
    <x v="4"/>
    <s v="S002"/>
    <x v="13"/>
    <x v="13"/>
    <x v="2"/>
    <n v="331.84"/>
    <n v="1"/>
    <n v="331.84"/>
    <n v="227.78"/>
    <x v="679"/>
    <n v="0.31358486017357767"/>
    <s v="R03"/>
    <x v="2"/>
    <x v="13"/>
    <n v="183"/>
    <x v="0"/>
    <n v="2.9447513812154695"/>
    <n v="134.81613508442777"/>
    <n v="151.03679174484051"/>
    <x v="11"/>
  </r>
  <r>
    <x v="85"/>
    <x v="2"/>
    <x v="1"/>
    <x v="2"/>
    <s v="S005"/>
    <x v="58"/>
    <x v="58"/>
    <x v="1"/>
    <n v="156.26"/>
    <n v="42"/>
    <n v="6562.92"/>
    <n v="5285.78"/>
    <x v="680"/>
    <n v="0.19459935516507898"/>
    <s v="R02"/>
    <x v="10"/>
    <x v="58"/>
    <n v="151"/>
    <x v="1"/>
    <n v="2.8508287292817678"/>
    <n v="1.4031007751937985"/>
    <n v="141.50271317829458"/>
    <x v="5"/>
  </r>
  <r>
    <x v="85"/>
    <x v="2"/>
    <x v="1"/>
    <x v="0"/>
    <s v="S003"/>
    <x v="11"/>
    <x v="11"/>
    <x v="0"/>
    <n v="134.06"/>
    <n v="28"/>
    <n v="3753.68"/>
    <n v="2609.19"/>
    <x v="681"/>
    <n v="0.30489812663839222"/>
    <s v="R15"/>
    <x v="17"/>
    <x v="11"/>
    <n v="179"/>
    <x v="1"/>
    <n v="3.9834254143646408"/>
    <n v="25.35506241331484"/>
    <n v="171.84160887656034"/>
    <x v="5"/>
  </r>
  <r>
    <x v="85"/>
    <x v="2"/>
    <x v="1"/>
    <x v="3"/>
    <s v="S001"/>
    <x v="12"/>
    <x v="12"/>
    <x v="0"/>
    <n v="119.17"/>
    <n v="40"/>
    <n v="4766.8"/>
    <n v="3670.7"/>
    <x v="682"/>
    <n v="0.22994461693379203"/>
    <s v="R10"/>
    <x v="8"/>
    <x v="12"/>
    <n v="70"/>
    <x v="0"/>
    <n v="2.7679558011049723"/>
    <n v="58.88822355289421"/>
    <n v="213.25538922155687"/>
    <x v="10"/>
  </r>
  <r>
    <x v="85"/>
    <x v="2"/>
    <x v="1"/>
    <x v="0"/>
    <s v="S015"/>
    <x v="79"/>
    <x v="79"/>
    <x v="4"/>
    <n v="165.18"/>
    <n v="21"/>
    <n v="3468.78"/>
    <n v="2084.7800000000002"/>
    <x v="683"/>
    <n v="0.39898754028793981"/>
    <s v="R02"/>
    <x v="10"/>
    <x v="77"/>
    <n v="59"/>
    <x v="1"/>
    <n v="1.6906077348066297"/>
    <n v="24.843137254901961"/>
    <n v="182.07738562091507"/>
    <x v="5"/>
  </r>
  <r>
    <x v="85"/>
    <x v="2"/>
    <x v="1"/>
    <x v="3"/>
    <s v="S008"/>
    <x v="96"/>
    <x v="96"/>
    <x v="3"/>
    <n v="31.29"/>
    <n v="29"/>
    <n v="907.41"/>
    <n v="495.59"/>
    <x v="684"/>
    <n v="0.4538411522905853"/>
    <s v="R14"/>
    <x v="11"/>
    <x v="90"/>
    <n v="115"/>
    <x v="0"/>
    <n v="1.4143646408839778"/>
    <n v="185.2421875"/>
    <n v="144.87089843749999"/>
    <x v="74"/>
  </r>
  <r>
    <x v="85"/>
    <x v="2"/>
    <x v="1"/>
    <x v="1"/>
    <s v="S011"/>
    <x v="68"/>
    <x v="68"/>
    <x v="2"/>
    <n v="496.74"/>
    <n v="48"/>
    <n v="23843.52"/>
    <n v="19389.41"/>
    <x v="685"/>
    <n v="0.18680589107648535"/>
    <s v="R07"/>
    <x v="5"/>
    <x v="67"/>
    <n v="119"/>
    <x v="0"/>
    <n v="2.3370165745856353"/>
    <n v="187.41843971631207"/>
    <n v="151.53120567375885"/>
    <x v="53"/>
  </r>
  <r>
    <x v="85"/>
    <x v="2"/>
    <x v="1"/>
    <x v="1"/>
    <s v="S010"/>
    <x v="60"/>
    <x v="60"/>
    <x v="2"/>
    <n v="304.07"/>
    <n v="27"/>
    <n v="8209.89"/>
    <n v="4291.29"/>
    <x v="686"/>
    <n v="0.47730237554948973"/>
    <s v="R20"/>
    <x v="13"/>
    <x v="60"/>
    <n v="110"/>
    <x v="0"/>
    <n v="1.9116022099447514"/>
    <n v="181.52312138728323"/>
    <n v="120.45384393063586"/>
    <x v="47"/>
  </r>
  <r>
    <x v="85"/>
    <x v="2"/>
    <x v="1"/>
    <x v="0"/>
    <s v="S006"/>
    <x v="78"/>
    <x v="78"/>
    <x v="0"/>
    <n v="281.16000000000003"/>
    <n v="24"/>
    <n v="6747.84"/>
    <n v="5726.8"/>
    <x v="687"/>
    <n v="0.15131360553895765"/>
    <s v="R05"/>
    <x v="6"/>
    <x v="76"/>
    <n v="113"/>
    <x v="0"/>
    <n v="1.4861878453038675"/>
    <n v="329.02973977695166"/>
    <n v="191.13044609665431"/>
    <x v="62"/>
  </r>
  <r>
    <x v="85"/>
    <x v="2"/>
    <x v="1"/>
    <x v="2"/>
    <s v="S013"/>
    <x v="83"/>
    <x v="83"/>
    <x v="1"/>
    <n v="188.32"/>
    <n v="26"/>
    <n v="4896.32"/>
    <n v="2660.78"/>
    <x v="688"/>
    <n v="0.45657555061760668"/>
    <s v="R05"/>
    <x v="6"/>
    <x v="81"/>
    <n v="97"/>
    <x v="0"/>
    <n v="1.1381215469613259"/>
    <n v="246.01941747572815"/>
    <n v="123.11640776699031"/>
    <x v="66"/>
  </r>
  <r>
    <x v="85"/>
    <x v="2"/>
    <x v="1"/>
    <x v="4"/>
    <s v="S002"/>
    <x v="48"/>
    <x v="48"/>
    <x v="4"/>
    <n v="62.04"/>
    <n v="24"/>
    <n v="1488.96"/>
    <n v="883.41"/>
    <x v="689"/>
    <n v="0.40669326241134746"/>
    <s v="R10"/>
    <x v="8"/>
    <x v="48"/>
    <n v="54"/>
    <x v="0"/>
    <n v="2.0220994475138121"/>
    <n v="127.09562841530055"/>
    <n v="160.93450819672134"/>
    <x v="39"/>
  </r>
  <r>
    <x v="85"/>
    <x v="2"/>
    <x v="1"/>
    <x v="1"/>
    <s v="S004"/>
    <x v="11"/>
    <x v="11"/>
    <x v="0"/>
    <n v="175.48"/>
    <n v="2"/>
    <n v="350.96"/>
    <n v="206.37"/>
    <x v="690"/>
    <n v="0.41198427171187602"/>
    <s v="R01"/>
    <x v="14"/>
    <x v="11"/>
    <n v="179"/>
    <x v="1"/>
    <n v="3.9834254143646408"/>
    <n v="25.35506241331484"/>
    <n v="171.84160887656034"/>
    <x v="5"/>
  </r>
  <r>
    <x v="86"/>
    <x v="2"/>
    <x v="2"/>
    <x v="1"/>
    <s v="S013"/>
    <x v="3"/>
    <x v="3"/>
    <x v="1"/>
    <n v="350.38"/>
    <n v="30"/>
    <n v="10511.4"/>
    <n v="8424.7800000000007"/>
    <x v="691"/>
    <n v="0.19851018893772476"/>
    <s v="R14"/>
    <x v="11"/>
    <x v="3"/>
    <n v="57"/>
    <x v="0"/>
    <n v="1.9337016574585635"/>
    <n v="191.34285714285716"/>
    <n v="130.95322857142858"/>
    <x v="3"/>
  </r>
  <r>
    <x v="86"/>
    <x v="2"/>
    <x v="2"/>
    <x v="0"/>
    <s v="S015"/>
    <x v="87"/>
    <x v="87"/>
    <x v="1"/>
    <n v="324.62"/>
    <n v="21"/>
    <n v="6817.02"/>
    <n v="3418.9"/>
    <x v="692"/>
    <n v="0.49847587362219853"/>
    <s v="R19"/>
    <x v="9"/>
    <x v="85"/>
    <n v="116"/>
    <x v="0"/>
    <n v="1.729281767955801"/>
    <n v="171.16932907348243"/>
    <n v="207.01076677316297"/>
    <x v="68"/>
  </r>
  <r>
    <x v="86"/>
    <x v="2"/>
    <x v="2"/>
    <x v="3"/>
    <s v="S012"/>
    <x v="1"/>
    <x v="1"/>
    <x v="1"/>
    <n v="195.35"/>
    <n v="16"/>
    <n v="3125.6"/>
    <n v="1740.36"/>
    <x v="693"/>
    <n v="0.44319170719221912"/>
    <s v="R05"/>
    <x v="6"/>
    <x v="1"/>
    <n v="186"/>
    <x v="0"/>
    <n v="2.2541436464088398"/>
    <n v="142.40441176470588"/>
    <n v="218.83095588235298"/>
    <x v="1"/>
  </r>
  <r>
    <x v="86"/>
    <x v="2"/>
    <x v="2"/>
    <x v="1"/>
    <s v="S015"/>
    <x v="42"/>
    <x v="42"/>
    <x v="4"/>
    <n v="48.24"/>
    <n v="41"/>
    <n v="1977.84"/>
    <n v="1339.27"/>
    <x v="694"/>
    <n v="0.32286231444404001"/>
    <s v="R07"/>
    <x v="5"/>
    <x v="42"/>
    <n v="63"/>
    <x v="0"/>
    <n v="2.4917127071823204"/>
    <n v="93.108647450110865"/>
    <n v="147.25665188470066"/>
    <x v="33"/>
  </r>
  <r>
    <x v="86"/>
    <x v="2"/>
    <x v="2"/>
    <x v="4"/>
    <s v="S011"/>
    <x v="23"/>
    <x v="23"/>
    <x v="4"/>
    <n v="448.37"/>
    <n v="46"/>
    <n v="20625.02"/>
    <n v="15964.05"/>
    <x v="695"/>
    <n v="0.22598620510428596"/>
    <s v="R03"/>
    <x v="2"/>
    <x v="23"/>
    <n v="53"/>
    <x v="0"/>
    <n v="1.9447513812154695"/>
    <n v="144.49147727272728"/>
    <n v="208.21113636363637"/>
    <x v="18"/>
  </r>
  <r>
    <x v="86"/>
    <x v="2"/>
    <x v="2"/>
    <x v="2"/>
    <s v="S012"/>
    <x v="38"/>
    <x v="38"/>
    <x v="4"/>
    <n v="186.07"/>
    <n v="21"/>
    <n v="3907.47"/>
    <n v="3109.77"/>
    <x v="696"/>
    <n v="0.20414744067132956"/>
    <s v="R06"/>
    <x v="4"/>
    <x v="38"/>
    <n v="168"/>
    <x v="0"/>
    <n v="1.9834254143646408"/>
    <n v="206.71309192200559"/>
    <n v="222.89055710306405"/>
    <x v="30"/>
  </r>
  <r>
    <x v="86"/>
    <x v="2"/>
    <x v="2"/>
    <x v="1"/>
    <s v="S014"/>
    <x v="27"/>
    <x v="27"/>
    <x v="3"/>
    <n v="241.03"/>
    <n v="10"/>
    <n v="2410.3000000000002"/>
    <n v="1395.47"/>
    <x v="697"/>
    <n v="0.42103887482885949"/>
    <s v="R15"/>
    <x v="17"/>
    <x v="27"/>
    <n v="179"/>
    <x v="0"/>
    <n v="3.6353591160220993"/>
    <n v="62.717325227963528"/>
    <n v="194.48913373860182"/>
    <x v="21"/>
  </r>
  <r>
    <x v="86"/>
    <x v="2"/>
    <x v="2"/>
    <x v="2"/>
    <s v="S012"/>
    <x v="21"/>
    <x v="21"/>
    <x v="3"/>
    <n v="201.47"/>
    <n v="16"/>
    <n v="3223.52"/>
    <n v="1937.57"/>
    <x v="698"/>
    <n v="0.398927259641634"/>
    <s v="R17"/>
    <x v="0"/>
    <x v="21"/>
    <n v="67"/>
    <x v="0"/>
    <n v="3.3093922651933703"/>
    <n v="125.40066777963271"/>
    <n v="142.83464106844738"/>
    <x v="16"/>
  </r>
  <r>
    <x v="86"/>
    <x v="2"/>
    <x v="2"/>
    <x v="2"/>
    <s v="S011"/>
    <x v="7"/>
    <x v="7"/>
    <x v="1"/>
    <n v="421.4"/>
    <n v="26"/>
    <n v="10956.4"/>
    <n v="7582.7"/>
    <x v="699"/>
    <n v="0.30792048483078382"/>
    <s v="R01"/>
    <x v="14"/>
    <x v="7"/>
    <n v="90"/>
    <x v="0"/>
    <n v="1.7348066298342542"/>
    <n v="160.82484076433121"/>
    <n v="213.5890445859873"/>
    <x v="7"/>
  </r>
  <r>
    <x v="86"/>
    <x v="2"/>
    <x v="2"/>
    <x v="1"/>
    <s v="S010"/>
    <x v="93"/>
    <x v="93"/>
    <x v="0"/>
    <n v="476.09"/>
    <n v="32"/>
    <n v="15234.88"/>
    <n v="10119.08"/>
    <x v="700"/>
    <n v="0.33579522779306437"/>
    <s v="R06"/>
    <x v="4"/>
    <x v="64"/>
    <n v="67"/>
    <x v="0"/>
    <n v="1.5027624309392265"/>
    <n v="153.0514705882353"/>
    <n v="125.94279411764707"/>
    <x v="71"/>
  </r>
  <r>
    <x v="87"/>
    <x v="2"/>
    <x v="3"/>
    <x v="0"/>
    <s v="S007"/>
    <x v="37"/>
    <x v="37"/>
    <x v="2"/>
    <n v="397.17"/>
    <n v="34"/>
    <n v="13503.78"/>
    <n v="7351.58"/>
    <x v="701"/>
    <n v="0.45559095305166403"/>
    <s v="R12"/>
    <x v="3"/>
    <x v="37"/>
    <n v="118"/>
    <x v="0"/>
    <n v="1.9447513812154695"/>
    <n v="81.244318181818187"/>
    <n v="164.3787784090909"/>
    <x v="29"/>
  </r>
  <r>
    <x v="87"/>
    <x v="2"/>
    <x v="3"/>
    <x v="3"/>
    <s v="S008"/>
    <x v="44"/>
    <x v="44"/>
    <x v="4"/>
    <n v="305.95"/>
    <n v="4"/>
    <n v="1223.8"/>
    <n v="957.53"/>
    <x v="702"/>
    <n v="0.21757640137277331"/>
    <s v="R18"/>
    <x v="15"/>
    <x v="44"/>
    <n v="149"/>
    <x v="0"/>
    <n v="2.5193370165745854"/>
    <n v="125.03289473684211"/>
    <n v="200.06271929824564"/>
    <x v="35"/>
  </r>
  <r>
    <x v="87"/>
    <x v="2"/>
    <x v="3"/>
    <x v="4"/>
    <s v="S001"/>
    <x v="13"/>
    <x v="13"/>
    <x v="2"/>
    <n v="321.87"/>
    <n v="12"/>
    <n v="3862.44"/>
    <n v="2473.81"/>
    <x v="703"/>
    <n v="0.35952144240428335"/>
    <s v="R01"/>
    <x v="14"/>
    <x v="13"/>
    <n v="183"/>
    <x v="0"/>
    <n v="2.9447513812154695"/>
    <n v="134.81613508442777"/>
    <n v="151.03679174484051"/>
    <x v="11"/>
  </r>
  <r>
    <x v="87"/>
    <x v="2"/>
    <x v="3"/>
    <x v="2"/>
    <s v="S003"/>
    <x v="81"/>
    <x v="81"/>
    <x v="1"/>
    <n v="377.85"/>
    <n v="28"/>
    <n v="10579.8"/>
    <n v="7112.19"/>
    <x v="704"/>
    <n v="0.32775761356547384"/>
    <s v="R14"/>
    <x v="11"/>
    <x v="79"/>
    <n v="131"/>
    <x v="0"/>
    <n v="1.701657458563536"/>
    <n v="157.49350649350649"/>
    <n v="155.16857142857143"/>
    <x v="64"/>
  </r>
  <r>
    <x v="87"/>
    <x v="2"/>
    <x v="3"/>
    <x v="4"/>
    <s v="S001"/>
    <x v="28"/>
    <x v="28"/>
    <x v="2"/>
    <n v="75.86"/>
    <n v="35"/>
    <n v="2655.1"/>
    <n v="1797.23"/>
    <x v="705"/>
    <n v="0.32310270799593238"/>
    <s v="R13"/>
    <x v="12"/>
    <x v="28"/>
    <n v="78"/>
    <x v="0"/>
    <n v="2.6353591160220993"/>
    <n v="96.761006289308185"/>
    <n v="146.7044025157233"/>
    <x v="22"/>
  </r>
  <r>
    <x v="87"/>
    <x v="2"/>
    <x v="3"/>
    <x v="1"/>
    <s v="S012"/>
    <x v="44"/>
    <x v="44"/>
    <x v="4"/>
    <n v="269.36"/>
    <n v="6"/>
    <n v="1616.16"/>
    <n v="1098.52"/>
    <x v="706"/>
    <n v="0.32029007029007028"/>
    <s v="R10"/>
    <x v="8"/>
    <x v="44"/>
    <n v="149"/>
    <x v="0"/>
    <n v="2.5193370165745854"/>
    <n v="125.03289473684211"/>
    <n v="200.06271929824564"/>
    <x v="35"/>
  </r>
  <r>
    <x v="87"/>
    <x v="2"/>
    <x v="3"/>
    <x v="2"/>
    <s v="S009"/>
    <x v="11"/>
    <x v="11"/>
    <x v="0"/>
    <n v="182.01"/>
    <n v="1"/>
    <n v="182.01"/>
    <n v="121.1"/>
    <x v="707"/>
    <n v="0.33465194220097799"/>
    <s v="R07"/>
    <x v="5"/>
    <x v="11"/>
    <n v="179"/>
    <x v="1"/>
    <n v="3.9834254143646408"/>
    <n v="25.35506241331484"/>
    <n v="171.84160887656034"/>
    <x v="5"/>
  </r>
  <r>
    <x v="87"/>
    <x v="2"/>
    <x v="3"/>
    <x v="2"/>
    <s v="S001"/>
    <x v="87"/>
    <x v="87"/>
    <x v="1"/>
    <n v="368.38"/>
    <n v="33"/>
    <n v="12156.54"/>
    <n v="8570.9500000000007"/>
    <x v="568"/>
    <n v="0.29495152403562197"/>
    <s v="R05"/>
    <x v="6"/>
    <x v="85"/>
    <n v="116"/>
    <x v="0"/>
    <n v="1.729281767955801"/>
    <n v="171.16932907348243"/>
    <n v="207.01076677316297"/>
    <x v="68"/>
  </r>
  <r>
    <x v="87"/>
    <x v="2"/>
    <x v="3"/>
    <x v="1"/>
    <s v="S007"/>
    <x v="88"/>
    <x v="88"/>
    <x v="1"/>
    <n v="81.66"/>
    <n v="17"/>
    <n v="1388.22"/>
    <n v="1175.55"/>
    <x v="708"/>
    <n v="0.1531961792799412"/>
    <s v="R08"/>
    <x v="18"/>
    <x v="86"/>
    <n v="178"/>
    <x v="1"/>
    <n v="1.6408839779005524"/>
    <n v="98.727272727272734"/>
    <n v="127.32447811447813"/>
    <x v="5"/>
  </r>
  <r>
    <x v="87"/>
    <x v="2"/>
    <x v="3"/>
    <x v="0"/>
    <s v="S009"/>
    <x v="15"/>
    <x v="15"/>
    <x v="1"/>
    <n v="470.78"/>
    <n v="28"/>
    <n v="13181.84"/>
    <n v="11175.14"/>
    <x v="709"/>
    <n v="0.15223216182262872"/>
    <s v="R18"/>
    <x v="15"/>
    <x v="15"/>
    <n v="171"/>
    <x v="1"/>
    <n v="1.5193370165745856"/>
    <n v="101.36"/>
    <n v="185.58029090909088"/>
    <x v="5"/>
  </r>
  <r>
    <x v="87"/>
    <x v="2"/>
    <x v="3"/>
    <x v="1"/>
    <s v="S007"/>
    <x v="89"/>
    <x v="89"/>
    <x v="0"/>
    <n v="408.51"/>
    <n v="16"/>
    <n v="6536.16"/>
    <n v="4174.8100000000004"/>
    <x v="710"/>
    <n v="0.36127481579398302"/>
    <s v="R01"/>
    <x v="14"/>
    <x v="87"/>
    <n v="136"/>
    <x v="0"/>
    <n v="1.7348066298342542"/>
    <n v="186.76433121019107"/>
    <n v="151.90401273885354"/>
    <x v="69"/>
  </r>
  <r>
    <x v="88"/>
    <x v="2"/>
    <x v="4"/>
    <x v="1"/>
    <s v="S012"/>
    <x v="26"/>
    <x v="26"/>
    <x v="0"/>
    <n v="310.49"/>
    <n v="11"/>
    <n v="3415.39"/>
    <n v="2467.4699999999998"/>
    <x v="711"/>
    <n v="0.27754370657523736"/>
    <s v="R08"/>
    <x v="18"/>
    <x v="26"/>
    <n v="136"/>
    <x v="1"/>
    <n v="2.3591160220994474"/>
    <n v="32.215456674473067"/>
    <n v="164.18552693208429"/>
    <x v="5"/>
  </r>
  <r>
    <x v="88"/>
    <x v="2"/>
    <x v="4"/>
    <x v="0"/>
    <s v="S009"/>
    <x v="95"/>
    <x v="95"/>
    <x v="4"/>
    <n v="27.96"/>
    <n v="9"/>
    <n v="251.64"/>
    <n v="194.77"/>
    <x v="712"/>
    <n v="0.22599745668415197"/>
    <s v="R06"/>
    <x v="4"/>
    <x v="78"/>
    <n v="160"/>
    <x v="0"/>
    <n v="2.2651933701657461"/>
    <n v="154.51219512195121"/>
    <n v="169.51268292682926"/>
    <x v="73"/>
  </r>
  <r>
    <x v="88"/>
    <x v="2"/>
    <x v="4"/>
    <x v="0"/>
    <s v="S012"/>
    <x v="1"/>
    <x v="1"/>
    <x v="1"/>
    <n v="23.9"/>
    <n v="39"/>
    <n v="932.1"/>
    <n v="783.15"/>
    <x v="713"/>
    <n v="0.15980045059542966"/>
    <s v="R11"/>
    <x v="7"/>
    <x v="1"/>
    <n v="186"/>
    <x v="0"/>
    <n v="2.2541436464088398"/>
    <n v="142.40441176470588"/>
    <n v="218.83095588235298"/>
    <x v="1"/>
  </r>
  <r>
    <x v="88"/>
    <x v="2"/>
    <x v="4"/>
    <x v="3"/>
    <s v="S006"/>
    <x v="20"/>
    <x v="20"/>
    <x v="0"/>
    <n v="304.86"/>
    <n v="17"/>
    <n v="5182.62"/>
    <n v="4040.54"/>
    <x v="714"/>
    <n v="0.22036730456795983"/>
    <s v="R17"/>
    <x v="0"/>
    <x v="20"/>
    <n v="60"/>
    <x v="0"/>
    <n v="2.0883977900552488"/>
    <n v="53.629629629629626"/>
    <n v="99.967328042328063"/>
    <x v="15"/>
  </r>
  <r>
    <x v="88"/>
    <x v="2"/>
    <x v="4"/>
    <x v="4"/>
    <s v="S015"/>
    <x v="8"/>
    <x v="8"/>
    <x v="4"/>
    <n v="359.26"/>
    <n v="30"/>
    <n v="10777.8"/>
    <n v="6512.54"/>
    <x v="715"/>
    <n v="0.39574495722689235"/>
    <s v="R16"/>
    <x v="1"/>
    <x v="8"/>
    <n v="123"/>
    <x v="1"/>
    <n v="1.0994475138121547"/>
    <n v="18.190954773869347"/>
    <n v="163.90492462311559"/>
    <x v="5"/>
  </r>
  <r>
    <x v="88"/>
    <x v="2"/>
    <x v="4"/>
    <x v="1"/>
    <s v="S003"/>
    <x v="84"/>
    <x v="84"/>
    <x v="4"/>
    <n v="454.9"/>
    <n v="33"/>
    <n v="15011.7"/>
    <n v="10091.19"/>
    <x v="716"/>
    <n v="0.32777833290033775"/>
    <s v="R07"/>
    <x v="5"/>
    <x v="82"/>
    <n v="142"/>
    <x v="0"/>
    <n v="3.5745856353591159"/>
    <n v="92.59814528593509"/>
    <n v="209.60302936630598"/>
    <x v="67"/>
  </r>
  <r>
    <x v="88"/>
    <x v="2"/>
    <x v="4"/>
    <x v="0"/>
    <s v="S013"/>
    <x v="17"/>
    <x v="17"/>
    <x v="3"/>
    <n v="171.31"/>
    <n v="5"/>
    <n v="856.55"/>
    <n v="472.92"/>
    <x v="717"/>
    <n v="0.44787811569669023"/>
    <s v="R20"/>
    <x v="13"/>
    <x v="17"/>
    <n v="143"/>
    <x v="1"/>
    <n v="1.2928176795580111"/>
    <n v="27.846153846153847"/>
    <n v="196.43854700854698"/>
    <x v="5"/>
  </r>
  <r>
    <x v="89"/>
    <x v="2"/>
    <x v="5"/>
    <x v="3"/>
    <s v="S009"/>
    <x v="3"/>
    <x v="3"/>
    <x v="1"/>
    <n v="274.22000000000003"/>
    <n v="31"/>
    <n v="8500.82"/>
    <n v="6628.5"/>
    <x v="718"/>
    <n v="0.22025169336605174"/>
    <s v="R16"/>
    <x v="1"/>
    <x v="3"/>
    <n v="57"/>
    <x v="0"/>
    <n v="1.9337016574585635"/>
    <n v="191.34285714285716"/>
    <n v="130.95322857142858"/>
    <x v="3"/>
  </r>
  <r>
    <x v="89"/>
    <x v="2"/>
    <x v="5"/>
    <x v="2"/>
    <s v="S008"/>
    <x v="68"/>
    <x v="68"/>
    <x v="2"/>
    <n v="37.65"/>
    <n v="46"/>
    <n v="1731.9"/>
    <n v="1171.04"/>
    <x v="719"/>
    <n v="0.32384086841041632"/>
    <s v="R09"/>
    <x v="19"/>
    <x v="67"/>
    <n v="119"/>
    <x v="0"/>
    <n v="2.3370165745856353"/>
    <n v="187.41843971631207"/>
    <n v="151.53120567375885"/>
    <x v="53"/>
  </r>
  <r>
    <x v="89"/>
    <x v="2"/>
    <x v="5"/>
    <x v="1"/>
    <s v="S008"/>
    <x v="89"/>
    <x v="89"/>
    <x v="0"/>
    <n v="54.73"/>
    <n v="11"/>
    <n v="602.03"/>
    <n v="510.15"/>
    <x v="720"/>
    <n v="0.15261697922030462"/>
    <s v="R03"/>
    <x v="2"/>
    <x v="87"/>
    <n v="136"/>
    <x v="0"/>
    <n v="1.7348066298342542"/>
    <n v="186.76433121019107"/>
    <n v="151.90401273885354"/>
    <x v="69"/>
  </r>
  <r>
    <x v="89"/>
    <x v="2"/>
    <x v="5"/>
    <x v="3"/>
    <s v="S009"/>
    <x v="49"/>
    <x v="49"/>
    <x v="1"/>
    <n v="70.38"/>
    <n v="7"/>
    <n v="492.66"/>
    <n v="346.01"/>
    <x v="721"/>
    <n v="0.29766979255470305"/>
    <s v="R05"/>
    <x v="6"/>
    <x v="49"/>
    <n v="59"/>
    <x v="0"/>
    <n v="2.1215469613259668"/>
    <n v="205.98177083333334"/>
    <n v="182.79481770833334"/>
    <x v="40"/>
  </r>
  <r>
    <x v="89"/>
    <x v="2"/>
    <x v="5"/>
    <x v="2"/>
    <s v="S012"/>
    <x v="35"/>
    <x v="35"/>
    <x v="2"/>
    <n v="186.53"/>
    <n v="8"/>
    <n v="1492.24"/>
    <n v="1176.54"/>
    <x v="722"/>
    <n v="0.21156114297968154"/>
    <s v="R12"/>
    <x v="3"/>
    <x v="35"/>
    <n v="144"/>
    <x v="0"/>
    <n v="1.4751381215469612"/>
    <n v="196.59176029962549"/>
    <n v="187.97531835205993"/>
    <x v="27"/>
  </r>
  <r>
    <x v="89"/>
    <x v="2"/>
    <x v="5"/>
    <x v="3"/>
    <s v="S007"/>
    <x v="13"/>
    <x v="13"/>
    <x v="2"/>
    <n v="147.38"/>
    <n v="8"/>
    <n v="1179.04"/>
    <n v="689.14"/>
    <x v="723"/>
    <n v="0.41550753155109243"/>
    <s v="R20"/>
    <x v="13"/>
    <x v="13"/>
    <n v="183"/>
    <x v="0"/>
    <n v="2.9447513812154695"/>
    <n v="134.81613508442777"/>
    <n v="151.03679174484051"/>
    <x v="11"/>
  </r>
  <r>
    <x v="89"/>
    <x v="2"/>
    <x v="5"/>
    <x v="3"/>
    <s v="S008"/>
    <x v="42"/>
    <x v="42"/>
    <x v="4"/>
    <n v="57.08"/>
    <n v="28"/>
    <n v="1598.24"/>
    <n v="1356.31"/>
    <x v="724"/>
    <n v="0.15137276003603964"/>
    <s v="R18"/>
    <x v="15"/>
    <x v="42"/>
    <n v="63"/>
    <x v="0"/>
    <n v="2.4917127071823204"/>
    <n v="93.108647450110865"/>
    <n v="147.25665188470066"/>
    <x v="33"/>
  </r>
  <r>
    <x v="89"/>
    <x v="2"/>
    <x v="5"/>
    <x v="1"/>
    <s v="S012"/>
    <x v="96"/>
    <x v="96"/>
    <x v="3"/>
    <n v="376.23"/>
    <n v="28"/>
    <n v="10534.44"/>
    <n v="5494.49"/>
    <x v="725"/>
    <n v="0.4784260008125728"/>
    <s v="R20"/>
    <x v="13"/>
    <x v="90"/>
    <n v="115"/>
    <x v="0"/>
    <n v="1.4143646408839778"/>
    <n v="185.2421875"/>
    <n v="144.87089843749999"/>
    <x v="74"/>
  </r>
  <r>
    <x v="89"/>
    <x v="2"/>
    <x v="5"/>
    <x v="3"/>
    <s v="S001"/>
    <x v="72"/>
    <x v="72"/>
    <x v="1"/>
    <n v="288.95999999999998"/>
    <n v="20"/>
    <n v="5779.2"/>
    <n v="4063.57"/>
    <x v="726"/>
    <n v="0.29686288759689927"/>
    <s v="R07"/>
    <x v="5"/>
    <x v="71"/>
    <n v="95"/>
    <x v="0"/>
    <n v="1.2209944751381216"/>
    <n v="269.45248868778276"/>
    <n v="155.78972850678733"/>
    <x v="56"/>
  </r>
  <r>
    <x v="90"/>
    <x v="3"/>
    <x v="6"/>
    <x v="3"/>
    <s v="S001"/>
    <x v="18"/>
    <x v="18"/>
    <x v="2"/>
    <n v="208.16"/>
    <n v="39"/>
    <n v="8118.24"/>
    <n v="5533.32"/>
    <x v="727"/>
    <n v="0.31840891621829365"/>
    <s v="R16"/>
    <x v="1"/>
    <x v="18"/>
    <n v="197"/>
    <x v="0"/>
    <n v="2.298342541436464"/>
    <n v="133.13942307692309"/>
    <n v="144.58235576923079"/>
    <x v="14"/>
  </r>
  <r>
    <x v="90"/>
    <x v="3"/>
    <x v="6"/>
    <x v="4"/>
    <s v="S013"/>
    <x v="29"/>
    <x v="29"/>
    <x v="4"/>
    <n v="469.28"/>
    <n v="3"/>
    <n v="1407.84"/>
    <n v="1052.97"/>
    <x v="728"/>
    <n v="0.25206699624957385"/>
    <s v="R01"/>
    <x v="14"/>
    <x v="29"/>
    <n v="150"/>
    <x v="1"/>
    <n v="2.596685082872928"/>
    <n v="30.038297872340429"/>
    <n v="177.40974468085105"/>
    <x v="5"/>
  </r>
  <r>
    <x v="90"/>
    <x v="3"/>
    <x v="6"/>
    <x v="4"/>
    <s v="S014"/>
    <x v="51"/>
    <x v="51"/>
    <x v="3"/>
    <n v="460.39"/>
    <n v="35"/>
    <n v="16113.65"/>
    <n v="9051.4599999999991"/>
    <x v="729"/>
    <n v="0.43827376168652044"/>
    <s v="R20"/>
    <x v="13"/>
    <x v="51"/>
    <n v="188"/>
    <x v="1"/>
    <n v="2.6077348066298343"/>
    <n v="32.595338983050844"/>
    <n v="158.14478813559322"/>
    <x v="5"/>
  </r>
  <r>
    <x v="90"/>
    <x v="3"/>
    <x v="6"/>
    <x v="3"/>
    <s v="S014"/>
    <x v="21"/>
    <x v="21"/>
    <x v="3"/>
    <n v="297.33999999999997"/>
    <n v="18"/>
    <n v="5352.12"/>
    <n v="4204.7700000000004"/>
    <x v="730"/>
    <n v="0.2143729961211632"/>
    <s v="R16"/>
    <x v="1"/>
    <x v="21"/>
    <n v="67"/>
    <x v="0"/>
    <n v="3.3093922651933703"/>
    <n v="125.40066777963271"/>
    <n v="142.83464106844738"/>
    <x v="16"/>
  </r>
  <r>
    <x v="90"/>
    <x v="3"/>
    <x v="6"/>
    <x v="0"/>
    <s v="S005"/>
    <x v="47"/>
    <x v="47"/>
    <x v="4"/>
    <n v="33.78"/>
    <n v="20"/>
    <n v="675.6"/>
    <n v="569.1"/>
    <x v="731"/>
    <n v="0.15763765541740674"/>
    <s v="R19"/>
    <x v="9"/>
    <x v="47"/>
    <n v="135"/>
    <x v="0"/>
    <n v="2.1823204419889501"/>
    <n v="107.2253164556962"/>
    <n v="159.33501265822784"/>
    <x v="38"/>
  </r>
  <r>
    <x v="90"/>
    <x v="3"/>
    <x v="6"/>
    <x v="4"/>
    <s v="S010"/>
    <x v="0"/>
    <x v="0"/>
    <x v="0"/>
    <n v="352.76"/>
    <n v="28"/>
    <n v="9877.2800000000007"/>
    <n v="5364.62"/>
    <x v="732"/>
    <n v="0.45687274229342484"/>
    <s v="R16"/>
    <x v="1"/>
    <x v="0"/>
    <n v="82"/>
    <x v="0"/>
    <n v="1.3149171270718232"/>
    <n v="100.38655462184875"/>
    <n v="148.74588235294115"/>
    <x v="0"/>
  </r>
  <r>
    <x v="91"/>
    <x v="3"/>
    <x v="0"/>
    <x v="2"/>
    <s v="S005"/>
    <x v="99"/>
    <x v="99"/>
    <x v="1"/>
    <n v="445.38"/>
    <n v="17"/>
    <n v="7571.46"/>
    <n v="4357.58"/>
    <x v="733"/>
    <n v="0.42447295501792259"/>
    <s v="R02"/>
    <x v="10"/>
    <x v="93"/>
    <n v="107"/>
    <x v="0"/>
    <n v="1.0939226519337018"/>
    <n v="227.6212121212121"/>
    <n v="127.59262626262628"/>
    <x v="77"/>
  </r>
  <r>
    <x v="91"/>
    <x v="3"/>
    <x v="0"/>
    <x v="2"/>
    <s v="S006"/>
    <x v="23"/>
    <x v="23"/>
    <x v="4"/>
    <n v="422.68"/>
    <n v="42"/>
    <n v="17752.560000000001"/>
    <n v="14667.52"/>
    <x v="734"/>
    <n v="0.17378000693984416"/>
    <s v="R05"/>
    <x v="6"/>
    <x v="23"/>
    <n v="53"/>
    <x v="0"/>
    <n v="1.9447513812154695"/>
    <n v="144.49147727272728"/>
    <n v="208.21113636363637"/>
    <x v="18"/>
  </r>
  <r>
    <x v="91"/>
    <x v="3"/>
    <x v="0"/>
    <x v="3"/>
    <s v="S013"/>
    <x v="86"/>
    <x v="86"/>
    <x v="0"/>
    <n v="424.73"/>
    <n v="36"/>
    <n v="15290.28"/>
    <n v="10826.54"/>
    <x v="735"/>
    <n v="0.29193317584766265"/>
    <s v="R01"/>
    <x v="14"/>
    <x v="84"/>
    <n v="126"/>
    <x v="1"/>
    <n v="2.6187845303867405"/>
    <n v="33.985232067510545"/>
    <n v="184.72071729957807"/>
    <x v="5"/>
  </r>
  <r>
    <x v="91"/>
    <x v="3"/>
    <x v="0"/>
    <x v="2"/>
    <s v="S002"/>
    <x v="52"/>
    <x v="52"/>
    <x v="0"/>
    <n v="490.7"/>
    <n v="3"/>
    <n v="1472.1"/>
    <n v="759.04"/>
    <x v="736"/>
    <n v="0.48438285442565043"/>
    <s v="R01"/>
    <x v="14"/>
    <x v="52"/>
    <n v="124"/>
    <x v="0"/>
    <n v="2.0883977900552488"/>
    <n v="108.69576719576719"/>
    <n v="176.40235449735448"/>
    <x v="42"/>
  </r>
  <r>
    <x v="91"/>
    <x v="3"/>
    <x v="0"/>
    <x v="3"/>
    <s v="S012"/>
    <x v="5"/>
    <x v="5"/>
    <x v="3"/>
    <n v="365.15"/>
    <n v="37"/>
    <n v="13510.55"/>
    <n v="6987.22"/>
    <x v="737"/>
    <n v="0.48283230512451381"/>
    <s v="R06"/>
    <x v="4"/>
    <x v="5"/>
    <n v="194"/>
    <x v="1"/>
    <n v="3.5635359116022101"/>
    <n v="31.148837209302325"/>
    <n v="147.48975193798449"/>
    <x v="5"/>
  </r>
  <r>
    <x v="91"/>
    <x v="3"/>
    <x v="0"/>
    <x v="4"/>
    <s v="S009"/>
    <x v="66"/>
    <x v="66"/>
    <x v="2"/>
    <n v="331.45"/>
    <n v="23"/>
    <n v="7623.35"/>
    <n v="6165.63"/>
    <x v="738"/>
    <n v="0.19121777171453494"/>
    <s v="R15"/>
    <x v="17"/>
    <x v="66"/>
    <n v="189"/>
    <x v="1"/>
    <n v="1.9337016574585635"/>
    <n v="35.682857142857145"/>
    <n v="151.44962857142858"/>
    <x v="5"/>
  </r>
  <r>
    <x v="91"/>
    <x v="3"/>
    <x v="0"/>
    <x v="1"/>
    <s v="S005"/>
    <x v="34"/>
    <x v="34"/>
    <x v="3"/>
    <n v="31.31"/>
    <n v="18"/>
    <n v="563.58000000000004"/>
    <n v="425.76"/>
    <x v="739"/>
    <n v="0.24454380921963162"/>
    <s v="R15"/>
    <x v="17"/>
    <x v="34"/>
    <n v="124"/>
    <x v="0"/>
    <n v="2.7734806629834252"/>
    <n v="171.98605577689244"/>
    <n v="146.86141434262947"/>
    <x v="26"/>
  </r>
  <r>
    <x v="91"/>
    <x v="3"/>
    <x v="0"/>
    <x v="0"/>
    <s v="S008"/>
    <x v="76"/>
    <x v="76"/>
    <x v="1"/>
    <n v="230.38"/>
    <n v="37"/>
    <n v="8524.06"/>
    <n v="6323.02"/>
    <x v="740"/>
    <n v="0.25821498206253829"/>
    <s v="R13"/>
    <x v="12"/>
    <x v="28"/>
    <n v="61"/>
    <x v="0"/>
    <n v="1.8121546961325967"/>
    <n v="140.71646341463415"/>
    <n v="130.25945121951221"/>
    <x v="60"/>
  </r>
  <r>
    <x v="92"/>
    <x v="3"/>
    <x v="1"/>
    <x v="0"/>
    <s v="S015"/>
    <x v="63"/>
    <x v="63"/>
    <x v="2"/>
    <n v="127.46"/>
    <n v="22"/>
    <n v="2804.12"/>
    <n v="1548.95"/>
    <x v="741"/>
    <n v="0.44761636449224718"/>
    <s v="R17"/>
    <x v="0"/>
    <x v="63"/>
    <n v="119"/>
    <x v="0"/>
    <n v="1.7237569060773481"/>
    <n v="96.881410256410248"/>
    <n v="164.31121794871791"/>
    <x v="49"/>
  </r>
  <r>
    <x v="92"/>
    <x v="3"/>
    <x v="1"/>
    <x v="3"/>
    <s v="S014"/>
    <x v="46"/>
    <x v="46"/>
    <x v="2"/>
    <n v="334.89"/>
    <n v="3"/>
    <n v="1004.67"/>
    <n v="642.53"/>
    <x v="742"/>
    <n v="0.36045666736341286"/>
    <s v="R14"/>
    <x v="11"/>
    <x v="46"/>
    <n v="182"/>
    <x v="0"/>
    <n v="2.0497237569060776"/>
    <n v="237.5929919137466"/>
    <n v="142.78312668463613"/>
    <x v="37"/>
  </r>
  <r>
    <x v="92"/>
    <x v="3"/>
    <x v="1"/>
    <x v="3"/>
    <s v="S008"/>
    <x v="34"/>
    <x v="34"/>
    <x v="3"/>
    <n v="24.19"/>
    <n v="37"/>
    <n v="895.03"/>
    <n v="520.30999999999995"/>
    <x v="743"/>
    <n v="0.41866753069729512"/>
    <s v="R19"/>
    <x v="9"/>
    <x v="34"/>
    <n v="124"/>
    <x v="0"/>
    <n v="2.7734806629834252"/>
    <n v="171.98605577689244"/>
    <n v="146.86141434262947"/>
    <x v="26"/>
  </r>
  <r>
    <x v="92"/>
    <x v="3"/>
    <x v="1"/>
    <x v="0"/>
    <s v="S014"/>
    <x v="15"/>
    <x v="15"/>
    <x v="1"/>
    <n v="99.02"/>
    <n v="6"/>
    <n v="594.12"/>
    <n v="442"/>
    <x v="744"/>
    <n v="0.25604255032653339"/>
    <s v="R13"/>
    <x v="12"/>
    <x v="15"/>
    <n v="171"/>
    <x v="1"/>
    <n v="1.5193370165745856"/>
    <n v="101.36"/>
    <n v="185.58029090909088"/>
    <x v="5"/>
  </r>
  <r>
    <x v="92"/>
    <x v="3"/>
    <x v="1"/>
    <x v="3"/>
    <s v="S014"/>
    <x v="83"/>
    <x v="83"/>
    <x v="1"/>
    <n v="82.67"/>
    <n v="48"/>
    <n v="3968.16"/>
    <n v="2996.7"/>
    <x v="745"/>
    <n v="0.24481371718882305"/>
    <s v="R08"/>
    <x v="18"/>
    <x v="81"/>
    <n v="97"/>
    <x v="0"/>
    <n v="1.1381215469613259"/>
    <n v="246.01941747572815"/>
    <n v="123.11640776699031"/>
    <x v="66"/>
  </r>
  <r>
    <x v="92"/>
    <x v="3"/>
    <x v="1"/>
    <x v="0"/>
    <s v="S005"/>
    <x v="11"/>
    <x v="11"/>
    <x v="0"/>
    <n v="62.59"/>
    <n v="12"/>
    <n v="751.08"/>
    <n v="482.84"/>
    <x v="746"/>
    <n v="0.35713905309687383"/>
    <s v="R19"/>
    <x v="9"/>
    <x v="11"/>
    <n v="179"/>
    <x v="1"/>
    <n v="3.9834254143646408"/>
    <n v="25.35506241331484"/>
    <n v="171.84160887656034"/>
    <x v="5"/>
  </r>
  <r>
    <x v="92"/>
    <x v="3"/>
    <x v="1"/>
    <x v="0"/>
    <s v="S011"/>
    <x v="25"/>
    <x v="25"/>
    <x v="4"/>
    <n v="11.86"/>
    <n v="23"/>
    <n v="272.77999999999997"/>
    <n v="214.39"/>
    <x v="747"/>
    <n v="0.21405528264535525"/>
    <s v="R11"/>
    <x v="7"/>
    <x v="25"/>
    <n v="67"/>
    <x v="0"/>
    <n v="1.7790055248618784"/>
    <n v="224.84472049689441"/>
    <n v="145.31583850931676"/>
    <x v="20"/>
  </r>
  <r>
    <x v="92"/>
    <x v="3"/>
    <x v="1"/>
    <x v="0"/>
    <s v="S008"/>
    <x v="66"/>
    <x v="66"/>
    <x v="2"/>
    <n v="158.32"/>
    <n v="10"/>
    <n v="1583.2"/>
    <n v="970.62"/>
    <x v="748"/>
    <n v="0.38692521475492675"/>
    <s v="R03"/>
    <x v="2"/>
    <x v="66"/>
    <n v="189"/>
    <x v="1"/>
    <n v="1.9337016574585635"/>
    <n v="35.682857142857145"/>
    <n v="151.44962857142858"/>
    <x v="5"/>
  </r>
  <r>
    <x v="92"/>
    <x v="3"/>
    <x v="1"/>
    <x v="4"/>
    <s v="S015"/>
    <x v="15"/>
    <x v="15"/>
    <x v="1"/>
    <n v="150.54"/>
    <n v="32"/>
    <n v="4817.28"/>
    <n v="3275.34"/>
    <x v="749"/>
    <n v="0.32008519330410523"/>
    <s v="R19"/>
    <x v="9"/>
    <x v="15"/>
    <n v="171"/>
    <x v="1"/>
    <n v="1.5193370165745856"/>
    <n v="101.36"/>
    <n v="185.58029090909088"/>
    <x v="5"/>
  </r>
  <r>
    <x v="92"/>
    <x v="3"/>
    <x v="1"/>
    <x v="4"/>
    <s v="S008"/>
    <x v="13"/>
    <x v="13"/>
    <x v="2"/>
    <n v="15.4"/>
    <n v="19"/>
    <n v="292.60000000000002"/>
    <n v="205.55"/>
    <x v="750"/>
    <n v="0.29750512645249483"/>
    <s v="R08"/>
    <x v="18"/>
    <x v="13"/>
    <n v="183"/>
    <x v="0"/>
    <n v="2.9447513812154695"/>
    <n v="134.81613508442777"/>
    <n v="151.03679174484051"/>
    <x v="11"/>
  </r>
  <r>
    <x v="92"/>
    <x v="3"/>
    <x v="1"/>
    <x v="2"/>
    <s v="S015"/>
    <x v="47"/>
    <x v="47"/>
    <x v="4"/>
    <n v="256.2"/>
    <n v="39"/>
    <n v="9991.7999999999993"/>
    <n v="5671.31"/>
    <x v="751"/>
    <n v="0.43240357092816112"/>
    <s v="R13"/>
    <x v="12"/>
    <x v="47"/>
    <n v="135"/>
    <x v="0"/>
    <n v="2.1823204419889501"/>
    <n v="107.2253164556962"/>
    <n v="159.33501265822784"/>
    <x v="38"/>
  </r>
  <r>
    <x v="92"/>
    <x v="3"/>
    <x v="1"/>
    <x v="2"/>
    <s v="S006"/>
    <x v="9"/>
    <x v="9"/>
    <x v="3"/>
    <n v="201.94"/>
    <n v="45"/>
    <n v="9087.2999999999993"/>
    <n v="6613.76"/>
    <x v="752"/>
    <n v="0.27219746239256987"/>
    <s v="R11"/>
    <x v="7"/>
    <x v="9"/>
    <n v="119"/>
    <x v="0"/>
    <n v="2.3204419889502761"/>
    <n v="209.44285714285715"/>
    <n v="196.53238095238089"/>
    <x v="8"/>
  </r>
  <r>
    <x v="92"/>
    <x v="3"/>
    <x v="1"/>
    <x v="4"/>
    <s v="S013"/>
    <x v="14"/>
    <x v="14"/>
    <x v="2"/>
    <n v="149.12"/>
    <n v="31"/>
    <n v="4622.72"/>
    <n v="3475.24"/>
    <x v="753"/>
    <n v="0.24822615256818495"/>
    <s v="R15"/>
    <x v="17"/>
    <x v="14"/>
    <n v="192"/>
    <x v="0"/>
    <n v="1.5359116022099448"/>
    <n v="247.41007194244602"/>
    <n v="131.15615107913669"/>
    <x v="12"/>
  </r>
  <r>
    <x v="93"/>
    <x v="3"/>
    <x v="2"/>
    <x v="2"/>
    <s v="S015"/>
    <x v="72"/>
    <x v="72"/>
    <x v="1"/>
    <n v="274.58999999999997"/>
    <n v="15"/>
    <n v="4118.8500000000004"/>
    <n v="2502.5100000000002"/>
    <x v="754"/>
    <n v="0.39242507010451944"/>
    <s v="R02"/>
    <x v="10"/>
    <x v="71"/>
    <n v="95"/>
    <x v="0"/>
    <n v="1.2209944751381216"/>
    <n v="269.45248868778276"/>
    <n v="155.78972850678733"/>
    <x v="56"/>
  </r>
  <r>
    <x v="93"/>
    <x v="3"/>
    <x v="2"/>
    <x v="1"/>
    <s v="S015"/>
    <x v="77"/>
    <x v="77"/>
    <x v="1"/>
    <n v="420.33"/>
    <n v="2"/>
    <n v="840.66"/>
    <n v="626.01"/>
    <x v="755"/>
    <n v="0.25533509385482839"/>
    <s v="R01"/>
    <x v="14"/>
    <x v="75"/>
    <n v="53"/>
    <x v="0"/>
    <n v="1.3922651933701657"/>
    <n v="262.16269841269843"/>
    <n v="124.21837301587303"/>
    <x v="61"/>
  </r>
  <r>
    <x v="93"/>
    <x v="3"/>
    <x v="2"/>
    <x v="0"/>
    <s v="S011"/>
    <x v="80"/>
    <x v="80"/>
    <x v="3"/>
    <n v="285"/>
    <n v="36"/>
    <n v="10260"/>
    <n v="6588.27"/>
    <x v="756"/>
    <n v="0.35786842105263156"/>
    <s v="R15"/>
    <x v="17"/>
    <x v="78"/>
    <n v="174"/>
    <x v="0"/>
    <n v="2.8232044198895028"/>
    <n v="123.97260273972603"/>
    <n v="176.50516634050879"/>
    <x v="63"/>
  </r>
  <r>
    <x v="93"/>
    <x v="3"/>
    <x v="2"/>
    <x v="3"/>
    <s v="S010"/>
    <x v="96"/>
    <x v="96"/>
    <x v="3"/>
    <n v="414.82"/>
    <n v="33"/>
    <n v="13689.06"/>
    <n v="8838.91"/>
    <x v="757"/>
    <n v="0.35430847698819345"/>
    <s v="R17"/>
    <x v="0"/>
    <x v="90"/>
    <n v="115"/>
    <x v="0"/>
    <n v="1.4143646408839778"/>
    <n v="185.2421875"/>
    <n v="144.87089843749999"/>
    <x v="74"/>
  </r>
  <r>
    <x v="93"/>
    <x v="3"/>
    <x v="2"/>
    <x v="4"/>
    <s v="S015"/>
    <x v="55"/>
    <x v="55"/>
    <x v="0"/>
    <n v="5.82"/>
    <n v="46"/>
    <n v="267.72000000000003"/>
    <n v="215.84"/>
    <x v="758"/>
    <n v="0.19378455102345735"/>
    <s v="R03"/>
    <x v="2"/>
    <x v="55"/>
    <n v="59"/>
    <x v="0"/>
    <n v="1.6519337016574585"/>
    <n v="101.6989966555184"/>
    <n v="99.711739130434793"/>
    <x v="44"/>
  </r>
  <r>
    <x v="93"/>
    <x v="3"/>
    <x v="2"/>
    <x v="0"/>
    <s v="S002"/>
    <x v="97"/>
    <x v="97"/>
    <x v="0"/>
    <n v="270.76"/>
    <n v="43"/>
    <n v="11642.68"/>
    <n v="7982.28"/>
    <x v="759"/>
    <n v="0.31439496748171381"/>
    <s v="R02"/>
    <x v="10"/>
    <x v="91"/>
    <n v="130"/>
    <x v="0"/>
    <n v="1.6464088397790055"/>
    <n v="173.10402684563758"/>
    <n v="196.83761744966441"/>
    <x v="75"/>
  </r>
  <r>
    <x v="93"/>
    <x v="3"/>
    <x v="2"/>
    <x v="2"/>
    <s v="S013"/>
    <x v="96"/>
    <x v="96"/>
    <x v="3"/>
    <n v="68.099999999999994"/>
    <n v="23"/>
    <n v="1566.3"/>
    <n v="1249.6099999999999"/>
    <x v="760"/>
    <n v="0.20218987422588267"/>
    <s v="R09"/>
    <x v="19"/>
    <x v="90"/>
    <n v="115"/>
    <x v="0"/>
    <n v="1.4143646408839778"/>
    <n v="185.2421875"/>
    <n v="144.87089843749999"/>
    <x v="74"/>
  </r>
  <r>
    <x v="93"/>
    <x v="3"/>
    <x v="2"/>
    <x v="1"/>
    <s v="S003"/>
    <x v="80"/>
    <x v="80"/>
    <x v="3"/>
    <n v="67.739999999999995"/>
    <n v="41"/>
    <n v="2777.34"/>
    <n v="2029.91"/>
    <x v="761"/>
    <n v="0.2691172128727487"/>
    <s v="R13"/>
    <x v="12"/>
    <x v="78"/>
    <n v="174"/>
    <x v="0"/>
    <n v="2.8232044198895028"/>
    <n v="123.97260273972603"/>
    <n v="176.50516634050879"/>
    <x v="63"/>
  </r>
  <r>
    <x v="93"/>
    <x v="3"/>
    <x v="2"/>
    <x v="0"/>
    <s v="S002"/>
    <x v="5"/>
    <x v="5"/>
    <x v="3"/>
    <n v="177.56"/>
    <n v="7"/>
    <n v="1242.92"/>
    <n v="904.17"/>
    <x v="762"/>
    <n v="0.27254368744569241"/>
    <s v="R16"/>
    <x v="1"/>
    <x v="5"/>
    <n v="194"/>
    <x v="1"/>
    <n v="3.5635359116022101"/>
    <n v="31.148837209302325"/>
    <n v="147.48975193798449"/>
    <x v="5"/>
  </r>
  <r>
    <x v="93"/>
    <x v="3"/>
    <x v="2"/>
    <x v="4"/>
    <s v="S014"/>
    <x v="35"/>
    <x v="35"/>
    <x v="2"/>
    <n v="419.8"/>
    <n v="6"/>
    <n v="2518.8000000000002"/>
    <n v="1669.12"/>
    <x v="763"/>
    <n v="0.33733523900269963"/>
    <s v="R18"/>
    <x v="15"/>
    <x v="35"/>
    <n v="144"/>
    <x v="0"/>
    <n v="1.4751381215469612"/>
    <n v="196.59176029962549"/>
    <n v="187.97531835205993"/>
    <x v="27"/>
  </r>
  <r>
    <x v="93"/>
    <x v="3"/>
    <x v="2"/>
    <x v="4"/>
    <s v="S003"/>
    <x v="66"/>
    <x v="66"/>
    <x v="2"/>
    <n v="473.68"/>
    <n v="2"/>
    <n v="947.36"/>
    <n v="680.5"/>
    <x v="764"/>
    <n v="0.28168805944941733"/>
    <s v="R08"/>
    <x v="18"/>
    <x v="66"/>
    <n v="189"/>
    <x v="1"/>
    <n v="1.9337016574585635"/>
    <n v="35.682857142857145"/>
    <n v="151.44962857142858"/>
    <x v="5"/>
  </r>
  <r>
    <x v="93"/>
    <x v="3"/>
    <x v="2"/>
    <x v="1"/>
    <s v="S010"/>
    <x v="45"/>
    <x v="45"/>
    <x v="4"/>
    <n v="327.93"/>
    <n v="41"/>
    <n v="13445.13"/>
    <n v="8909.85"/>
    <x v="765"/>
    <n v="0.33731767561935067"/>
    <s v="R02"/>
    <x v="10"/>
    <x v="45"/>
    <n v="156"/>
    <x v="0"/>
    <n v="2.458563535911602"/>
    <n v="172.45842696629214"/>
    <n v="179.92377528089884"/>
    <x v="36"/>
  </r>
  <r>
    <x v="93"/>
    <x v="3"/>
    <x v="2"/>
    <x v="2"/>
    <s v="S010"/>
    <x v="6"/>
    <x v="6"/>
    <x v="1"/>
    <n v="494.61"/>
    <n v="10"/>
    <n v="4946.1000000000004"/>
    <n v="4147.6000000000004"/>
    <x v="766"/>
    <n v="0.16144032672206385"/>
    <s v="R14"/>
    <x v="11"/>
    <x v="6"/>
    <n v="64"/>
    <x v="0"/>
    <n v="2.1381215469613259"/>
    <n v="220.75452196382429"/>
    <n v="200.95503875968993"/>
    <x v="6"/>
  </r>
  <r>
    <x v="93"/>
    <x v="3"/>
    <x v="2"/>
    <x v="0"/>
    <s v="S011"/>
    <x v="91"/>
    <x v="91"/>
    <x v="3"/>
    <n v="10"/>
    <n v="47"/>
    <n v="470"/>
    <n v="236.03"/>
    <x v="767"/>
    <n v="0.4978085106382979"/>
    <s v="R02"/>
    <x v="10"/>
    <x v="88"/>
    <n v="81"/>
    <x v="1"/>
    <n v="2.3204419889502761"/>
    <n v="2.5857142857142859"/>
    <n v="171.29180952380952"/>
    <x v="5"/>
  </r>
  <r>
    <x v="94"/>
    <x v="3"/>
    <x v="3"/>
    <x v="0"/>
    <s v="S013"/>
    <x v="33"/>
    <x v="33"/>
    <x v="0"/>
    <n v="53.62"/>
    <n v="9"/>
    <n v="482.58"/>
    <n v="355.37"/>
    <x v="768"/>
    <n v="0.2636039620373824"/>
    <s v="R06"/>
    <x v="4"/>
    <x v="33"/>
    <n v="105"/>
    <x v="0"/>
    <n v="0.72375690607734811"/>
    <n v="299.82442748091603"/>
    <n v="173.86885496183206"/>
    <x v="25"/>
  </r>
  <r>
    <x v="94"/>
    <x v="3"/>
    <x v="3"/>
    <x v="1"/>
    <s v="S009"/>
    <x v="41"/>
    <x v="41"/>
    <x v="4"/>
    <n v="80.09"/>
    <n v="16"/>
    <n v="1281.44"/>
    <n v="1055.76"/>
    <x v="769"/>
    <n v="0.17611437133225122"/>
    <s v="R10"/>
    <x v="8"/>
    <x v="41"/>
    <n v="165"/>
    <x v="0"/>
    <n v="2.2928176795580111"/>
    <n v="164.4265060240964"/>
    <n v="219.61922891566269"/>
    <x v="32"/>
  </r>
  <r>
    <x v="94"/>
    <x v="3"/>
    <x v="3"/>
    <x v="2"/>
    <s v="S005"/>
    <x v="81"/>
    <x v="81"/>
    <x v="1"/>
    <n v="405.74"/>
    <n v="38"/>
    <n v="15418.12"/>
    <n v="9280.82"/>
    <x v="770"/>
    <n v="0.39805761013664442"/>
    <s v="R12"/>
    <x v="3"/>
    <x v="79"/>
    <n v="131"/>
    <x v="0"/>
    <n v="1.701657458563536"/>
    <n v="157.49350649350649"/>
    <n v="155.16857142857143"/>
    <x v="64"/>
  </r>
  <r>
    <x v="94"/>
    <x v="3"/>
    <x v="3"/>
    <x v="4"/>
    <s v="S012"/>
    <x v="19"/>
    <x v="19"/>
    <x v="4"/>
    <n v="348.46"/>
    <n v="30"/>
    <n v="10453.799999999999"/>
    <n v="6923.92"/>
    <x v="771"/>
    <n v="0.33766477261856936"/>
    <s v="R10"/>
    <x v="8"/>
    <x v="19"/>
    <n v="71"/>
    <x v="1"/>
    <n v="2.6077348066298343"/>
    <n v="19.557203389830509"/>
    <n v="223.37980932203388"/>
    <x v="5"/>
  </r>
  <r>
    <x v="94"/>
    <x v="3"/>
    <x v="3"/>
    <x v="3"/>
    <s v="S007"/>
    <x v="56"/>
    <x v="56"/>
    <x v="1"/>
    <n v="216.65"/>
    <n v="14"/>
    <n v="3033.1"/>
    <n v="1604.5"/>
    <x v="772"/>
    <n v="0.47100326398733966"/>
    <s v="R19"/>
    <x v="9"/>
    <x v="56"/>
    <n v="183"/>
    <x v="0"/>
    <n v="2.7237569060773481"/>
    <n v="181.7342799188641"/>
    <n v="142.07393509127789"/>
    <x v="45"/>
  </r>
  <r>
    <x v="94"/>
    <x v="3"/>
    <x v="3"/>
    <x v="3"/>
    <s v="S011"/>
    <x v="32"/>
    <x v="32"/>
    <x v="4"/>
    <n v="106.06"/>
    <n v="40"/>
    <n v="4242.3999999999996"/>
    <n v="3384.81"/>
    <x v="773"/>
    <n v="0.20214736941353953"/>
    <s v="R05"/>
    <x v="6"/>
    <x v="32"/>
    <n v="83"/>
    <x v="0"/>
    <n v="2.2872928176795582"/>
    <n v="93.560386473429944"/>
    <n v="128.51939613526571"/>
    <x v="24"/>
  </r>
  <r>
    <x v="94"/>
    <x v="3"/>
    <x v="3"/>
    <x v="3"/>
    <s v="S010"/>
    <x v="19"/>
    <x v="19"/>
    <x v="4"/>
    <n v="258.54000000000002"/>
    <n v="45"/>
    <n v="11634.3"/>
    <n v="9675.01"/>
    <x v="774"/>
    <n v="0.16840635018866629"/>
    <s v="R05"/>
    <x v="6"/>
    <x v="19"/>
    <n v="71"/>
    <x v="1"/>
    <n v="2.6077348066298343"/>
    <n v="19.557203389830509"/>
    <n v="223.37980932203388"/>
    <x v="5"/>
  </r>
  <r>
    <x v="95"/>
    <x v="3"/>
    <x v="4"/>
    <x v="2"/>
    <s v="S002"/>
    <x v="54"/>
    <x v="54"/>
    <x v="3"/>
    <n v="397.49"/>
    <n v="17"/>
    <n v="6757.33"/>
    <n v="4964.76"/>
    <x v="775"/>
    <n v="0.26527785382688129"/>
    <s v="R04"/>
    <x v="16"/>
    <x v="54"/>
    <n v="182"/>
    <x v="1"/>
    <n v="1.8729281767955801"/>
    <n v="3.7374631268436578"/>
    <n v="201.74427728613568"/>
    <x v="5"/>
  </r>
  <r>
    <x v="95"/>
    <x v="3"/>
    <x v="4"/>
    <x v="4"/>
    <s v="S003"/>
    <x v="29"/>
    <x v="29"/>
    <x v="4"/>
    <n v="486.76"/>
    <n v="1"/>
    <n v="486.76"/>
    <n v="327.95"/>
    <x v="776"/>
    <n v="0.326259347522393"/>
    <s v="R05"/>
    <x v="6"/>
    <x v="29"/>
    <n v="150"/>
    <x v="1"/>
    <n v="2.596685082872928"/>
    <n v="30.038297872340429"/>
    <n v="177.40974468085105"/>
    <x v="5"/>
  </r>
  <r>
    <x v="95"/>
    <x v="3"/>
    <x v="4"/>
    <x v="3"/>
    <s v="S004"/>
    <x v="4"/>
    <x v="4"/>
    <x v="3"/>
    <n v="342.39"/>
    <n v="35"/>
    <n v="11983.65"/>
    <n v="6188.06"/>
    <x v="777"/>
    <n v="0.48362477208529958"/>
    <s v="R04"/>
    <x v="16"/>
    <x v="4"/>
    <n v="55"/>
    <x v="0"/>
    <n v="1.9447513812154695"/>
    <n v="197.96875"/>
    <n v="186.62428977272728"/>
    <x v="4"/>
  </r>
  <r>
    <x v="95"/>
    <x v="3"/>
    <x v="4"/>
    <x v="0"/>
    <s v="S006"/>
    <x v="54"/>
    <x v="54"/>
    <x v="3"/>
    <n v="291.69"/>
    <n v="21"/>
    <n v="6125.49"/>
    <n v="3678.93"/>
    <x v="778"/>
    <n v="0.39940641483375205"/>
    <s v="R03"/>
    <x v="2"/>
    <x v="54"/>
    <n v="182"/>
    <x v="1"/>
    <n v="1.8729281767955801"/>
    <n v="3.7374631268436578"/>
    <n v="201.74427728613568"/>
    <x v="5"/>
  </r>
  <r>
    <x v="95"/>
    <x v="3"/>
    <x v="4"/>
    <x v="0"/>
    <s v="S001"/>
    <x v="39"/>
    <x v="39"/>
    <x v="3"/>
    <n v="361.7"/>
    <n v="37"/>
    <n v="13382.9"/>
    <n v="10181.68"/>
    <x v="779"/>
    <n v="0.23920226557771485"/>
    <s v="R16"/>
    <x v="1"/>
    <x v="39"/>
    <n v="183"/>
    <x v="1"/>
    <n v="3.2596685082872927"/>
    <n v="54.606779661016951"/>
    <n v="150.7550338983051"/>
    <x v="5"/>
  </r>
  <r>
    <x v="95"/>
    <x v="3"/>
    <x v="4"/>
    <x v="3"/>
    <s v="S003"/>
    <x v="88"/>
    <x v="88"/>
    <x v="1"/>
    <n v="230.07"/>
    <n v="31"/>
    <n v="7132.17"/>
    <n v="5056.4799999999996"/>
    <x v="780"/>
    <n v="0.29103204214145206"/>
    <s v="R16"/>
    <x v="1"/>
    <x v="86"/>
    <n v="178"/>
    <x v="1"/>
    <n v="1.6408839779005524"/>
    <n v="98.727272727272734"/>
    <n v="127.32447811447813"/>
    <x v="5"/>
  </r>
  <r>
    <x v="95"/>
    <x v="3"/>
    <x v="4"/>
    <x v="3"/>
    <s v="S009"/>
    <x v="80"/>
    <x v="80"/>
    <x v="3"/>
    <n v="446.2"/>
    <n v="25"/>
    <n v="11155"/>
    <n v="6144.49"/>
    <x v="781"/>
    <n v="0.44917167189601076"/>
    <s v="R10"/>
    <x v="8"/>
    <x v="78"/>
    <n v="174"/>
    <x v="0"/>
    <n v="2.8232044198895028"/>
    <n v="123.97260273972603"/>
    <n v="176.50516634050879"/>
    <x v="63"/>
  </r>
  <r>
    <x v="95"/>
    <x v="3"/>
    <x v="4"/>
    <x v="3"/>
    <s v="S004"/>
    <x v="92"/>
    <x v="92"/>
    <x v="4"/>
    <n v="130.54"/>
    <n v="48"/>
    <n v="6265.92"/>
    <n v="3653.05"/>
    <x v="782"/>
    <n v="0.41699702517746795"/>
    <s v="R07"/>
    <x v="5"/>
    <x v="89"/>
    <n v="166"/>
    <x v="1"/>
    <n v="2.0386740331491713"/>
    <n v="5.8861788617886175"/>
    <n v="205.93330623306232"/>
    <x v="5"/>
  </r>
  <r>
    <x v="95"/>
    <x v="3"/>
    <x v="4"/>
    <x v="2"/>
    <s v="S015"/>
    <x v="23"/>
    <x v="23"/>
    <x v="4"/>
    <n v="13.22"/>
    <n v="37"/>
    <n v="489.14"/>
    <n v="247.6"/>
    <x v="783"/>
    <n v="0.49380545447111257"/>
    <s v="R20"/>
    <x v="13"/>
    <x v="23"/>
    <n v="53"/>
    <x v="0"/>
    <n v="1.9447513812154695"/>
    <n v="144.49147727272728"/>
    <n v="208.21113636363637"/>
    <x v="18"/>
  </r>
  <r>
    <x v="95"/>
    <x v="3"/>
    <x v="4"/>
    <x v="2"/>
    <s v="S010"/>
    <x v="56"/>
    <x v="56"/>
    <x v="1"/>
    <n v="24.98"/>
    <n v="25"/>
    <n v="624.5"/>
    <n v="529.09"/>
    <x v="784"/>
    <n v="0.15277822257806245"/>
    <s v="R12"/>
    <x v="3"/>
    <x v="56"/>
    <n v="183"/>
    <x v="0"/>
    <n v="2.7237569060773481"/>
    <n v="181.7342799188641"/>
    <n v="142.07393509127789"/>
    <x v="45"/>
  </r>
  <r>
    <x v="95"/>
    <x v="3"/>
    <x v="4"/>
    <x v="0"/>
    <s v="S002"/>
    <x v="57"/>
    <x v="57"/>
    <x v="4"/>
    <n v="155.47"/>
    <n v="48"/>
    <n v="7462.56"/>
    <n v="4302.09"/>
    <x v="785"/>
    <n v="0.42351016273235992"/>
    <s v="R18"/>
    <x v="15"/>
    <x v="57"/>
    <n v="148"/>
    <x v="0"/>
    <n v="2.4198895027624308"/>
    <n v="150.42009132420091"/>
    <n v="198.74710045662104"/>
    <x v="46"/>
  </r>
  <r>
    <x v="96"/>
    <x v="3"/>
    <x v="5"/>
    <x v="3"/>
    <s v="S013"/>
    <x v="58"/>
    <x v="58"/>
    <x v="1"/>
    <n v="411.89"/>
    <n v="32"/>
    <n v="13180.48"/>
    <n v="9169.49"/>
    <x v="786"/>
    <n v="0.30431289300541409"/>
    <s v="R18"/>
    <x v="15"/>
    <x v="58"/>
    <n v="151"/>
    <x v="1"/>
    <n v="2.8508287292817678"/>
    <n v="1.4031007751937985"/>
    <n v="141.50271317829458"/>
    <x v="5"/>
  </r>
  <r>
    <x v="96"/>
    <x v="3"/>
    <x v="5"/>
    <x v="1"/>
    <s v="S013"/>
    <x v="61"/>
    <x v="61"/>
    <x v="3"/>
    <n v="465.34"/>
    <n v="34"/>
    <n v="15821.56"/>
    <n v="13061.48"/>
    <x v="787"/>
    <n v="0.17445055986893834"/>
    <s v="R07"/>
    <x v="5"/>
    <x v="61"/>
    <n v="105"/>
    <x v="1"/>
    <n v="2"/>
    <n v="28"/>
    <n v="186.10955801104973"/>
    <x v="5"/>
  </r>
  <r>
    <x v="96"/>
    <x v="3"/>
    <x v="5"/>
    <x v="0"/>
    <s v="S005"/>
    <x v="69"/>
    <x v="69"/>
    <x v="0"/>
    <n v="190.42"/>
    <n v="5"/>
    <n v="952.1"/>
    <n v="479.78"/>
    <x v="788"/>
    <n v="0.496082344291566"/>
    <s v="R18"/>
    <x v="15"/>
    <x v="68"/>
    <n v="143"/>
    <x v="1"/>
    <n v="1.3314917127071824"/>
    <n v="33.796680497925308"/>
    <n v="160.20572614107883"/>
    <x v="5"/>
  </r>
  <r>
    <x v="96"/>
    <x v="3"/>
    <x v="5"/>
    <x v="0"/>
    <s v="S005"/>
    <x v="12"/>
    <x v="12"/>
    <x v="0"/>
    <n v="471.69"/>
    <n v="15"/>
    <n v="7075.35"/>
    <n v="4891.9399999999996"/>
    <x v="789"/>
    <n v="0.30859392114877704"/>
    <s v="R03"/>
    <x v="2"/>
    <x v="12"/>
    <n v="70"/>
    <x v="0"/>
    <n v="2.7679558011049723"/>
    <n v="58.88822355289421"/>
    <n v="213.25538922155687"/>
    <x v="10"/>
  </r>
  <r>
    <x v="96"/>
    <x v="3"/>
    <x v="5"/>
    <x v="0"/>
    <s v="S004"/>
    <x v="58"/>
    <x v="58"/>
    <x v="1"/>
    <n v="27.95"/>
    <n v="8"/>
    <n v="223.6"/>
    <n v="138.65"/>
    <x v="790"/>
    <n v="0.37991949910554562"/>
    <s v="R20"/>
    <x v="13"/>
    <x v="58"/>
    <n v="151"/>
    <x v="1"/>
    <n v="2.8508287292817678"/>
    <n v="1.4031007751937985"/>
    <n v="141.50271317829458"/>
    <x v="5"/>
  </r>
  <r>
    <x v="96"/>
    <x v="3"/>
    <x v="5"/>
    <x v="2"/>
    <s v="S014"/>
    <x v="27"/>
    <x v="27"/>
    <x v="3"/>
    <n v="449.65"/>
    <n v="32"/>
    <n v="14388.8"/>
    <n v="7335.27"/>
    <x v="791"/>
    <n v="0.49020974646947629"/>
    <s v="R13"/>
    <x v="12"/>
    <x v="27"/>
    <n v="179"/>
    <x v="0"/>
    <n v="3.6353591160220993"/>
    <n v="62.717325227963528"/>
    <n v="194.48913373860182"/>
    <x v="21"/>
  </r>
  <r>
    <x v="96"/>
    <x v="3"/>
    <x v="5"/>
    <x v="1"/>
    <s v="S007"/>
    <x v="27"/>
    <x v="27"/>
    <x v="3"/>
    <n v="301.67"/>
    <n v="20"/>
    <n v="6033.4"/>
    <n v="4781.3599999999997"/>
    <x v="792"/>
    <n v="0.20751814897072962"/>
    <s v="R09"/>
    <x v="19"/>
    <x v="27"/>
    <n v="179"/>
    <x v="0"/>
    <n v="3.6353591160220993"/>
    <n v="62.717325227963528"/>
    <n v="194.48913373860182"/>
    <x v="21"/>
  </r>
  <r>
    <x v="96"/>
    <x v="3"/>
    <x v="5"/>
    <x v="0"/>
    <s v="S005"/>
    <x v="82"/>
    <x v="82"/>
    <x v="0"/>
    <n v="124.68"/>
    <n v="23"/>
    <n v="2867.64"/>
    <n v="2110.0100000000002"/>
    <x v="793"/>
    <n v="0.26419982982522217"/>
    <s v="R13"/>
    <x v="12"/>
    <x v="80"/>
    <n v="137"/>
    <x v="0"/>
    <n v="3.3149171270718232"/>
    <n v="81.148333333333341"/>
    <n v="202.9247"/>
    <x v="65"/>
  </r>
  <r>
    <x v="97"/>
    <x v="3"/>
    <x v="6"/>
    <x v="2"/>
    <s v="S001"/>
    <x v="46"/>
    <x v="46"/>
    <x v="2"/>
    <n v="331.51"/>
    <n v="23"/>
    <n v="7624.73"/>
    <n v="4409.32"/>
    <x v="794"/>
    <n v="0.42170804736692319"/>
    <s v="R14"/>
    <x v="11"/>
    <x v="46"/>
    <n v="182"/>
    <x v="0"/>
    <n v="2.0497237569060776"/>
    <n v="237.5929919137466"/>
    <n v="142.78312668463613"/>
    <x v="37"/>
  </r>
  <r>
    <x v="97"/>
    <x v="3"/>
    <x v="6"/>
    <x v="1"/>
    <s v="S004"/>
    <x v="88"/>
    <x v="88"/>
    <x v="1"/>
    <n v="7.69"/>
    <n v="37"/>
    <n v="284.52999999999997"/>
    <n v="222.85"/>
    <x v="795"/>
    <n v="0.21677854707763683"/>
    <s v="R13"/>
    <x v="12"/>
    <x v="86"/>
    <n v="178"/>
    <x v="1"/>
    <n v="1.6408839779005524"/>
    <n v="98.727272727272734"/>
    <n v="127.32447811447813"/>
    <x v="5"/>
  </r>
  <r>
    <x v="97"/>
    <x v="3"/>
    <x v="6"/>
    <x v="0"/>
    <s v="S007"/>
    <x v="95"/>
    <x v="95"/>
    <x v="4"/>
    <n v="281.26"/>
    <n v="42"/>
    <n v="11812.92"/>
    <n v="8441.24"/>
    <x v="796"/>
    <n v="0.28542307913708043"/>
    <s v="R15"/>
    <x v="17"/>
    <x v="78"/>
    <n v="160"/>
    <x v="0"/>
    <n v="2.2651933701657461"/>
    <n v="154.51219512195121"/>
    <n v="169.51268292682926"/>
    <x v="73"/>
  </r>
  <r>
    <x v="97"/>
    <x v="3"/>
    <x v="6"/>
    <x v="2"/>
    <s v="S012"/>
    <x v="7"/>
    <x v="7"/>
    <x v="1"/>
    <n v="395.53"/>
    <n v="29"/>
    <n v="11470.37"/>
    <n v="7890.26"/>
    <x v="797"/>
    <n v="0.31211809209293162"/>
    <s v="R12"/>
    <x v="3"/>
    <x v="7"/>
    <n v="90"/>
    <x v="0"/>
    <n v="1.7348066298342542"/>
    <n v="160.82484076433121"/>
    <n v="213.5890445859873"/>
    <x v="7"/>
  </r>
  <r>
    <x v="97"/>
    <x v="3"/>
    <x v="6"/>
    <x v="4"/>
    <s v="S004"/>
    <x v="52"/>
    <x v="52"/>
    <x v="0"/>
    <n v="41.41"/>
    <n v="32"/>
    <n v="1325.12"/>
    <n v="784.18"/>
    <x v="798"/>
    <n v="0.40821963293890373"/>
    <s v="R19"/>
    <x v="9"/>
    <x v="52"/>
    <n v="124"/>
    <x v="0"/>
    <n v="2.0883977900552488"/>
    <n v="108.69576719576719"/>
    <n v="176.40235449735448"/>
    <x v="42"/>
  </r>
  <r>
    <x v="97"/>
    <x v="3"/>
    <x v="6"/>
    <x v="1"/>
    <s v="S001"/>
    <x v="5"/>
    <x v="5"/>
    <x v="3"/>
    <n v="22.32"/>
    <n v="12"/>
    <n v="267.83999999999997"/>
    <n v="175.73"/>
    <x v="799"/>
    <n v="0.34389934289127838"/>
    <s v="R10"/>
    <x v="8"/>
    <x v="5"/>
    <n v="194"/>
    <x v="1"/>
    <n v="3.5635359116022101"/>
    <n v="31.148837209302325"/>
    <n v="147.48975193798449"/>
    <x v="5"/>
  </r>
  <r>
    <x v="97"/>
    <x v="3"/>
    <x v="6"/>
    <x v="1"/>
    <s v="S013"/>
    <x v="39"/>
    <x v="39"/>
    <x v="3"/>
    <n v="497.35"/>
    <n v="40"/>
    <n v="19894"/>
    <n v="11998.41"/>
    <x v="800"/>
    <n v="0.39688297979290238"/>
    <s v="R07"/>
    <x v="5"/>
    <x v="39"/>
    <n v="183"/>
    <x v="1"/>
    <n v="3.2596685082872927"/>
    <n v="54.606779661016951"/>
    <n v="150.7550338983051"/>
    <x v="5"/>
  </r>
  <r>
    <x v="98"/>
    <x v="3"/>
    <x v="0"/>
    <x v="2"/>
    <s v="S003"/>
    <x v="61"/>
    <x v="61"/>
    <x v="3"/>
    <n v="135.58000000000001"/>
    <n v="19"/>
    <n v="2576.02"/>
    <n v="2183.6"/>
    <x v="801"/>
    <n v="0.15233577379057617"/>
    <s v="R07"/>
    <x v="5"/>
    <x v="61"/>
    <n v="105"/>
    <x v="1"/>
    <n v="2"/>
    <n v="28"/>
    <n v="186.10955801104973"/>
    <x v="5"/>
  </r>
  <r>
    <x v="98"/>
    <x v="3"/>
    <x v="0"/>
    <x v="4"/>
    <s v="S010"/>
    <x v="59"/>
    <x v="59"/>
    <x v="2"/>
    <n v="252.46"/>
    <n v="24"/>
    <n v="6059.04"/>
    <n v="3470.1"/>
    <x v="802"/>
    <n v="0.42728551057593284"/>
    <s v="R02"/>
    <x v="10"/>
    <x v="59"/>
    <n v="194"/>
    <x v="1"/>
    <n v="2.0220994475138121"/>
    <n v="15.825136612021858"/>
    <n v="188.49956284153004"/>
    <x v="5"/>
  </r>
  <r>
    <x v="98"/>
    <x v="3"/>
    <x v="0"/>
    <x v="2"/>
    <s v="S008"/>
    <x v="85"/>
    <x v="85"/>
    <x v="0"/>
    <n v="300.75"/>
    <n v="33"/>
    <n v="9924.75"/>
    <n v="6718.97"/>
    <x v="803"/>
    <n v="0.32300864001612134"/>
    <s v="R02"/>
    <x v="10"/>
    <x v="83"/>
    <n v="193"/>
    <x v="1"/>
    <n v="1.7127071823204421"/>
    <n v="10.509677419354839"/>
    <n v="171.93148387096775"/>
    <x v="5"/>
  </r>
  <r>
    <x v="98"/>
    <x v="3"/>
    <x v="0"/>
    <x v="4"/>
    <s v="S015"/>
    <x v="31"/>
    <x v="31"/>
    <x v="0"/>
    <n v="464.85"/>
    <n v="16"/>
    <n v="7437.6"/>
    <n v="6101.59"/>
    <x v="804"/>
    <n v="0.17962918145638376"/>
    <s v="R18"/>
    <x v="15"/>
    <x v="31"/>
    <n v="181"/>
    <x v="1"/>
    <n v="1.8729281767955801"/>
    <n v="66.740412979351035"/>
    <n v="142.94654867256637"/>
    <x v="5"/>
  </r>
  <r>
    <x v="98"/>
    <x v="3"/>
    <x v="0"/>
    <x v="4"/>
    <s v="S008"/>
    <x v="93"/>
    <x v="93"/>
    <x v="0"/>
    <n v="344.48"/>
    <n v="35"/>
    <n v="12056.8"/>
    <n v="7698.02"/>
    <x v="805"/>
    <n v="0.36152046977639174"/>
    <s v="R01"/>
    <x v="14"/>
    <x v="64"/>
    <n v="67"/>
    <x v="0"/>
    <n v="1.5027624309392265"/>
    <n v="153.0514705882353"/>
    <n v="125.94279411764707"/>
    <x v="71"/>
  </r>
  <r>
    <x v="98"/>
    <x v="3"/>
    <x v="0"/>
    <x v="4"/>
    <s v="S007"/>
    <x v="31"/>
    <x v="31"/>
    <x v="0"/>
    <n v="75.849999999999994"/>
    <n v="16"/>
    <n v="1213.5999999999999"/>
    <n v="870"/>
    <x v="806"/>
    <n v="0.28312458800263685"/>
    <s v="R10"/>
    <x v="8"/>
    <x v="31"/>
    <n v="181"/>
    <x v="1"/>
    <n v="1.8729281767955801"/>
    <n v="66.740412979351035"/>
    <n v="142.94654867256637"/>
    <x v="5"/>
  </r>
  <r>
    <x v="99"/>
    <x v="3"/>
    <x v="1"/>
    <x v="3"/>
    <s v="S008"/>
    <x v="70"/>
    <x v="70"/>
    <x v="1"/>
    <n v="384.97"/>
    <n v="49"/>
    <n v="18863.53"/>
    <n v="14770.41"/>
    <x v="807"/>
    <n v="0.21698589818554639"/>
    <s v="R07"/>
    <x v="5"/>
    <x v="69"/>
    <n v="87"/>
    <x v="0"/>
    <n v="3.3204419889502761"/>
    <n v="47.885191347753747"/>
    <n v="126.12717138103163"/>
    <x v="54"/>
  </r>
  <r>
    <x v="99"/>
    <x v="3"/>
    <x v="1"/>
    <x v="2"/>
    <s v="S010"/>
    <x v="57"/>
    <x v="57"/>
    <x v="4"/>
    <n v="347.42"/>
    <n v="46"/>
    <n v="15981.32"/>
    <n v="13034.67"/>
    <x v="808"/>
    <n v="0.18438088968871158"/>
    <s v="R18"/>
    <x v="15"/>
    <x v="57"/>
    <n v="148"/>
    <x v="0"/>
    <n v="2.4198895027624308"/>
    <n v="150.42009132420091"/>
    <n v="198.74710045662104"/>
    <x v="46"/>
  </r>
  <r>
    <x v="99"/>
    <x v="3"/>
    <x v="1"/>
    <x v="3"/>
    <s v="S008"/>
    <x v="45"/>
    <x v="45"/>
    <x v="4"/>
    <n v="183.8"/>
    <n v="2"/>
    <n v="367.6"/>
    <n v="267"/>
    <x v="809"/>
    <n v="0.27366702937976056"/>
    <s v="R20"/>
    <x v="13"/>
    <x v="45"/>
    <n v="156"/>
    <x v="0"/>
    <n v="2.458563535911602"/>
    <n v="172.45842696629214"/>
    <n v="179.92377528089884"/>
    <x v="36"/>
  </r>
  <r>
    <x v="99"/>
    <x v="3"/>
    <x v="1"/>
    <x v="1"/>
    <s v="S011"/>
    <x v="44"/>
    <x v="44"/>
    <x v="4"/>
    <n v="356.73"/>
    <n v="29"/>
    <n v="10345.17"/>
    <n v="8791.2800000000007"/>
    <x v="810"/>
    <n v="0.15020439490119544"/>
    <s v="R18"/>
    <x v="15"/>
    <x v="44"/>
    <n v="149"/>
    <x v="0"/>
    <n v="2.5193370165745854"/>
    <n v="125.03289473684211"/>
    <n v="200.06271929824564"/>
    <x v="35"/>
  </r>
  <r>
    <x v="99"/>
    <x v="3"/>
    <x v="1"/>
    <x v="1"/>
    <s v="S012"/>
    <x v="48"/>
    <x v="48"/>
    <x v="4"/>
    <n v="328.53"/>
    <n v="22"/>
    <n v="7227.66"/>
    <n v="4942.42"/>
    <x v="811"/>
    <n v="0.31617978709568517"/>
    <s v="R12"/>
    <x v="3"/>
    <x v="48"/>
    <n v="54"/>
    <x v="0"/>
    <n v="2.0220994475138121"/>
    <n v="127.09562841530055"/>
    <n v="160.93450819672134"/>
    <x v="39"/>
  </r>
  <r>
    <x v="99"/>
    <x v="3"/>
    <x v="1"/>
    <x v="1"/>
    <s v="S004"/>
    <x v="3"/>
    <x v="3"/>
    <x v="1"/>
    <n v="37.47"/>
    <n v="16"/>
    <n v="599.52"/>
    <n v="483.96"/>
    <x v="812"/>
    <n v="0.19275420336269017"/>
    <s v="R08"/>
    <x v="18"/>
    <x v="3"/>
    <n v="57"/>
    <x v="0"/>
    <n v="1.9337016574585635"/>
    <n v="191.34285714285716"/>
    <n v="130.95322857142858"/>
    <x v="3"/>
  </r>
  <r>
    <x v="99"/>
    <x v="3"/>
    <x v="1"/>
    <x v="2"/>
    <s v="S014"/>
    <x v="29"/>
    <x v="29"/>
    <x v="4"/>
    <n v="313.23"/>
    <n v="41"/>
    <n v="12842.43"/>
    <n v="7021.54"/>
    <x v="813"/>
    <n v="0.45325456319403729"/>
    <s v="R03"/>
    <x v="2"/>
    <x v="29"/>
    <n v="150"/>
    <x v="1"/>
    <n v="2.596685082872928"/>
    <n v="30.038297872340429"/>
    <n v="177.40974468085105"/>
    <x v="5"/>
  </r>
  <r>
    <x v="99"/>
    <x v="3"/>
    <x v="1"/>
    <x v="0"/>
    <s v="S011"/>
    <x v="24"/>
    <x v="24"/>
    <x v="2"/>
    <n v="413.79"/>
    <n v="49"/>
    <n v="20275.71"/>
    <n v="10402.879999999999"/>
    <x v="814"/>
    <n v="0.4869289410827044"/>
    <s v="R02"/>
    <x v="10"/>
    <x v="24"/>
    <n v="140"/>
    <x v="0"/>
    <n v="1.7348066298342542"/>
    <n v="108.36942675159236"/>
    <n v="190.52901273885351"/>
    <x v="19"/>
  </r>
  <r>
    <x v="99"/>
    <x v="3"/>
    <x v="1"/>
    <x v="2"/>
    <s v="S007"/>
    <x v="7"/>
    <x v="7"/>
    <x v="1"/>
    <n v="395.59"/>
    <n v="26"/>
    <n v="10285.34"/>
    <n v="6745.76"/>
    <x v="815"/>
    <n v="0.34413835614573751"/>
    <s v="R04"/>
    <x v="16"/>
    <x v="7"/>
    <n v="90"/>
    <x v="0"/>
    <n v="1.7348066298342542"/>
    <n v="160.82484076433121"/>
    <n v="213.5890445859873"/>
    <x v="7"/>
  </r>
  <r>
    <x v="99"/>
    <x v="3"/>
    <x v="1"/>
    <x v="2"/>
    <s v="S004"/>
    <x v="92"/>
    <x v="92"/>
    <x v="4"/>
    <n v="166.61"/>
    <n v="27"/>
    <n v="4498.47"/>
    <n v="2640.45"/>
    <x v="816"/>
    <n v="0.41303376481336984"/>
    <s v="R04"/>
    <x v="16"/>
    <x v="89"/>
    <n v="166"/>
    <x v="1"/>
    <n v="2.0386740331491713"/>
    <n v="5.8861788617886175"/>
    <n v="205.93330623306232"/>
    <x v="5"/>
  </r>
  <r>
    <x v="99"/>
    <x v="3"/>
    <x v="1"/>
    <x v="4"/>
    <s v="S001"/>
    <x v="46"/>
    <x v="46"/>
    <x v="2"/>
    <n v="17.96"/>
    <n v="28"/>
    <n v="502.88"/>
    <n v="296.69"/>
    <x v="817"/>
    <n v="0.41001829462297168"/>
    <s v="R11"/>
    <x v="7"/>
    <x v="46"/>
    <n v="182"/>
    <x v="0"/>
    <n v="2.0497237569060776"/>
    <n v="237.5929919137466"/>
    <n v="142.78312668463613"/>
    <x v="37"/>
  </r>
  <r>
    <x v="100"/>
    <x v="3"/>
    <x v="2"/>
    <x v="3"/>
    <s v="S007"/>
    <x v="90"/>
    <x v="90"/>
    <x v="1"/>
    <n v="384.91"/>
    <n v="33"/>
    <n v="12702.03"/>
    <n v="8810.41"/>
    <x v="818"/>
    <n v="0.30637779945410298"/>
    <s v="R09"/>
    <x v="19"/>
    <x v="32"/>
    <n v="101"/>
    <x v="0"/>
    <n v="1.8342541436464088"/>
    <n v="116.66867469879519"/>
    <n v="232.51328313253009"/>
    <x v="70"/>
  </r>
  <r>
    <x v="100"/>
    <x v="3"/>
    <x v="2"/>
    <x v="4"/>
    <s v="S003"/>
    <x v="84"/>
    <x v="84"/>
    <x v="4"/>
    <n v="136.21"/>
    <n v="38"/>
    <n v="5175.9799999999996"/>
    <n v="4155.6899999999996"/>
    <x v="819"/>
    <n v="0.1971201588877855"/>
    <s v="R10"/>
    <x v="8"/>
    <x v="82"/>
    <n v="142"/>
    <x v="0"/>
    <n v="3.5745856353591159"/>
    <n v="92.59814528593509"/>
    <n v="209.60302936630598"/>
    <x v="67"/>
  </r>
  <r>
    <x v="100"/>
    <x v="3"/>
    <x v="2"/>
    <x v="3"/>
    <s v="S009"/>
    <x v="81"/>
    <x v="81"/>
    <x v="1"/>
    <n v="51.73"/>
    <n v="40"/>
    <n v="2069.1999999999998"/>
    <n v="1334.74"/>
    <x v="820"/>
    <n v="0.35494877247245316"/>
    <s v="R04"/>
    <x v="16"/>
    <x v="79"/>
    <n v="131"/>
    <x v="0"/>
    <n v="1.701657458563536"/>
    <n v="157.49350649350649"/>
    <n v="155.16857142857143"/>
    <x v="64"/>
  </r>
  <r>
    <x v="100"/>
    <x v="3"/>
    <x v="2"/>
    <x v="4"/>
    <s v="S002"/>
    <x v="5"/>
    <x v="5"/>
    <x v="3"/>
    <n v="106.29"/>
    <n v="15"/>
    <n v="1594.35"/>
    <n v="1335.57"/>
    <x v="821"/>
    <n v="0.16231065951641735"/>
    <s v="R01"/>
    <x v="14"/>
    <x v="5"/>
    <n v="194"/>
    <x v="1"/>
    <n v="3.5635359116022101"/>
    <n v="31.148837209302325"/>
    <n v="147.48975193798449"/>
    <x v="5"/>
  </r>
  <r>
    <x v="100"/>
    <x v="3"/>
    <x v="2"/>
    <x v="4"/>
    <s v="S007"/>
    <x v="47"/>
    <x v="47"/>
    <x v="4"/>
    <n v="226.57"/>
    <n v="32"/>
    <n v="7250.24"/>
    <n v="5694.01"/>
    <x v="822"/>
    <n v="0.21464530829324271"/>
    <s v="R04"/>
    <x v="16"/>
    <x v="47"/>
    <n v="135"/>
    <x v="0"/>
    <n v="2.1823204419889501"/>
    <n v="107.2253164556962"/>
    <n v="159.33501265822784"/>
    <x v="38"/>
  </r>
  <r>
    <x v="100"/>
    <x v="3"/>
    <x v="2"/>
    <x v="2"/>
    <s v="S001"/>
    <x v="64"/>
    <x v="64"/>
    <x v="3"/>
    <n v="249.24"/>
    <n v="34"/>
    <n v="8474.16"/>
    <n v="6407.64"/>
    <x v="823"/>
    <n v="0.24386133846894559"/>
    <s v="R19"/>
    <x v="9"/>
    <x v="64"/>
    <n v="70"/>
    <x v="0"/>
    <n v="1.4419889502762431"/>
    <n v="159.50191570881228"/>
    <n v="196.03318007662833"/>
    <x v="50"/>
  </r>
  <r>
    <x v="100"/>
    <x v="3"/>
    <x v="2"/>
    <x v="4"/>
    <s v="S014"/>
    <x v="94"/>
    <x v="94"/>
    <x v="2"/>
    <n v="116.83"/>
    <n v="48"/>
    <n v="5607.84"/>
    <n v="3412.78"/>
    <x v="824"/>
    <n v="0.39142700219692428"/>
    <s v="R12"/>
    <x v="3"/>
    <x v="24"/>
    <n v="156"/>
    <x v="0"/>
    <n v="1.9281767955801106"/>
    <n v="97.50143266475645"/>
    <n v="201.583553008596"/>
    <x v="72"/>
  </r>
  <r>
    <x v="100"/>
    <x v="3"/>
    <x v="2"/>
    <x v="4"/>
    <s v="S005"/>
    <x v="28"/>
    <x v="28"/>
    <x v="2"/>
    <n v="76.63"/>
    <n v="41"/>
    <n v="3141.83"/>
    <n v="1654.38"/>
    <x v="825"/>
    <n v="0.47343427238265601"/>
    <s v="R05"/>
    <x v="6"/>
    <x v="28"/>
    <n v="78"/>
    <x v="0"/>
    <n v="2.6353591160220993"/>
    <n v="96.761006289308185"/>
    <n v="146.7044025157233"/>
    <x v="22"/>
  </r>
  <r>
    <x v="100"/>
    <x v="3"/>
    <x v="2"/>
    <x v="3"/>
    <s v="S011"/>
    <x v="57"/>
    <x v="57"/>
    <x v="4"/>
    <n v="412.31"/>
    <n v="36"/>
    <n v="14843.16"/>
    <n v="10465.290000000001"/>
    <x v="826"/>
    <n v="0.29494191263854869"/>
    <s v="R09"/>
    <x v="19"/>
    <x v="57"/>
    <n v="148"/>
    <x v="0"/>
    <n v="2.4198895027624308"/>
    <n v="150.42009132420091"/>
    <n v="198.74710045662104"/>
    <x v="46"/>
  </r>
  <r>
    <x v="100"/>
    <x v="3"/>
    <x v="2"/>
    <x v="1"/>
    <s v="S014"/>
    <x v="40"/>
    <x v="40"/>
    <x v="2"/>
    <n v="103.81"/>
    <n v="3"/>
    <n v="311.43"/>
    <n v="258.24"/>
    <x v="827"/>
    <n v="0.17079279452846546"/>
    <s v="R16"/>
    <x v="1"/>
    <x v="40"/>
    <n v="128"/>
    <x v="0"/>
    <n v="1.580110497237569"/>
    <n v="310.73776223776224"/>
    <n v="152.67353146853142"/>
    <x v="31"/>
  </r>
  <r>
    <x v="101"/>
    <x v="3"/>
    <x v="3"/>
    <x v="3"/>
    <s v="S013"/>
    <x v="95"/>
    <x v="95"/>
    <x v="4"/>
    <n v="295.77"/>
    <n v="2"/>
    <n v="591.54"/>
    <n v="499.89"/>
    <x v="828"/>
    <n v="0.1549345775433614"/>
    <s v="R13"/>
    <x v="12"/>
    <x v="78"/>
    <n v="160"/>
    <x v="0"/>
    <n v="2.2651933701657461"/>
    <n v="154.51219512195121"/>
    <n v="169.51268292682926"/>
    <x v="73"/>
  </r>
  <r>
    <x v="101"/>
    <x v="3"/>
    <x v="3"/>
    <x v="0"/>
    <s v="S001"/>
    <x v="0"/>
    <x v="0"/>
    <x v="0"/>
    <n v="94.2"/>
    <n v="21"/>
    <n v="1978.2"/>
    <n v="1579.16"/>
    <x v="829"/>
    <n v="0.20171873420281064"/>
    <s v="R11"/>
    <x v="7"/>
    <x v="0"/>
    <n v="82"/>
    <x v="0"/>
    <n v="1.3149171270718232"/>
    <n v="100.38655462184875"/>
    <n v="148.74588235294115"/>
    <x v="0"/>
  </r>
  <r>
    <x v="101"/>
    <x v="3"/>
    <x v="3"/>
    <x v="0"/>
    <s v="S015"/>
    <x v="82"/>
    <x v="82"/>
    <x v="0"/>
    <n v="360.68"/>
    <n v="40"/>
    <n v="14427.2"/>
    <n v="7480.36"/>
    <x v="830"/>
    <n v="0.48150992569590773"/>
    <s v="R04"/>
    <x v="16"/>
    <x v="80"/>
    <n v="137"/>
    <x v="0"/>
    <n v="3.3149171270718232"/>
    <n v="81.148333333333341"/>
    <n v="202.9247"/>
    <x v="65"/>
  </r>
  <r>
    <x v="101"/>
    <x v="3"/>
    <x v="3"/>
    <x v="4"/>
    <s v="S004"/>
    <x v="1"/>
    <x v="1"/>
    <x v="1"/>
    <n v="447.79"/>
    <n v="20"/>
    <n v="8955.7999999999993"/>
    <n v="6174.43"/>
    <x v="831"/>
    <n v="0.31056633689899282"/>
    <s v="R03"/>
    <x v="2"/>
    <x v="1"/>
    <n v="186"/>
    <x v="0"/>
    <n v="2.2541436464088398"/>
    <n v="142.40441176470588"/>
    <n v="218.83095588235298"/>
    <x v="1"/>
  </r>
  <r>
    <x v="101"/>
    <x v="3"/>
    <x v="3"/>
    <x v="4"/>
    <s v="S013"/>
    <x v="29"/>
    <x v="29"/>
    <x v="4"/>
    <n v="460.22"/>
    <n v="13"/>
    <n v="5982.86"/>
    <n v="3684.56"/>
    <x v="832"/>
    <n v="0.38414738101844276"/>
    <s v="R13"/>
    <x v="12"/>
    <x v="29"/>
    <n v="150"/>
    <x v="1"/>
    <n v="2.596685082872928"/>
    <n v="30.038297872340429"/>
    <n v="177.40974468085105"/>
    <x v="5"/>
  </r>
  <r>
    <x v="101"/>
    <x v="3"/>
    <x v="3"/>
    <x v="1"/>
    <s v="S004"/>
    <x v="22"/>
    <x v="22"/>
    <x v="0"/>
    <n v="155.30000000000001"/>
    <n v="34"/>
    <n v="5280.2"/>
    <n v="4271.3599999999997"/>
    <x v="833"/>
    <n v="0.19106094466118709"/>
    <s v="R08"/>
    <x v="18"/>
    <x v="22"/>
    <n v="96"/>
    <x v="0"/>
    <n v="1.4364640883977902"/>
    <n v="189.35384615384615"/>
    <n v="192.4608076923077"/>
    <x v="17"/>
  </r>
  <r>
    <x v="101"/>
    <x v="3"/>
    <x v="3"/>
    <x v="0"/>
    <s v="S002"/>
    <x v="9"/>
    <x v="9"/>
    <x v="3"/>
    <n v="265.63"/>
    <n v="35"/>
    <n v="9297.0499999999993"/>
    <n v="6021.6"/>
    <x v="834"/>
    <n v="0.35231067919393788"/>
    <s v="R15"/>
    <x v="17"/>
    <x v="9"/>
    <n v="119"/>
    <x v="0"/>
    <n v="2.3204419889502761"/>
    <n v="209.44285714285715"/>
    <n v="196.53238095238089"/>
    <x v="8"/>
  </r>
  <r>
    <x v="101"/>
    <x v="3"/>
    <x v="3"/>
    <x v="2"/>
    <s v="S007"/>
    <x v="59"/>
    <x v="59"/>
    <x v="2"/>
    <n v="317.64999999999998"/>
    <n v="41"/>
    <n v="13023.65"/>
    <n v="9413.74"/>
    <x v="835"/>
    <n v="0.27718112817835244"/>
    <s v="R15"/>
    <x v="17"/>
    <x v="59"/>
    <n v="194"/>
    <x v="1"/>
    <n v="2.0220994475138121"/>
    <n v="15.825136612021858"/>
    <n v="188.49956284153004"/>
    <x v="5"/>
  </r>
  <r>
    <x v="101"/>
    <x v="3"/>
    <x v="3"/>
    <x v="2"/>
    <s v="S013"/>
    <x v="65"/>
    <x v="65"/>
    <x v="0"/>
    <n v="275.19"/>
    <n v="28"/>
    <n v="7705.32"/>
    <n v="4822.1099999999997"/>
    <x v="285"/>
    <n v="0.37418432978773108"/>
    <s v="R14"/>
    <x v="11"/>
    <x v="65"/>
    <n v="83"/>
    <x v="0"/>
    <n v="2.4198895027624308"/>
    <n v="148.35388127853884"/>
    <n v="157.05917808219178"/>
    <x v="51"/>
  </r>
  <r>
    <x v="101"/>
    <x v="3"/>
    <x v="3"/>
    <x v="1"/>
    <s v="S012"/>
    <x v="78"/>
    <x v="78"/>
    <x v="0"/>
    <n v="387.87"/>
    <n v="27"/>
    <n v="10472.49"/>
    <n v="7883.19"/>
    <x v="836"/>
    <n v="0.24724778920772425"/>
    <s v="R14"/>
    <x v="11"/>
    <x v="76"/>
    <n v="113"/>
    <x v="0"/>
    <n v="1.4861878453038675"/>
    <n v="329.02973977695166"/>
    <n v="191.13044609665431"/>
    <x v="62"/>
  </r>
  <r>
    <x v="101"/>
    <x v="3"/>
    <x v="3"/>
    <x v="3"/>
    <s v="S004"/>
    <x v="31"/>
    <x v="31"/>
    <x v="0"/>
    <n v="206.31"/>
    <n v="17"/>
    <n v="3507.27"/>
    <n v="1892.11"/>
    <x v="837"/>
    <n v="0.46051772461202017"/>
    <s v="R05"/>
    <x v="6"/>
    <x v="31"/>
    <n v="181"/>
    <x v="1"/>
    <n v="1.8729281767955801"/>
    <n v="66.740412979351035"/>
    <n v="142.94654867256637"/>
    <x v="5"/>
  </r>
  <r>
    <x v="102"/>
    <x v="3"/>
    <x v="5"/>
    <x v="0"/>
    <s v="S001"/>
    <x v="59"/>
    <x v="59"/>
    <x v="2"/>
    <n v="304.57"/>
    <n v="38"/>
    <n v="11573.66"/>
    <n v="8398.65"/>
    <x v="838"/>
    <n v="0.27433067845435238"/>
    <s v="R02"/>
    <x v="10"/>
    <x v="59"/>
    <n v="194"/>
    <x v="1"/>
    <n v="2.0220994475138121"/>
    <n v="15.825136612021858"/>
    <n v="188.49956284153004"/>
    <x v="5"/>
  </r>
  <r>
    <x v="102"/>
    <x v="3"/>
    <x v="5"/>
    <x v="2"/>
    <s v="S013"/>
    <x v="91"/>
    <x v="91"/>
    <x v="3"/>
    <n v="339.18"/>
    <n v="49"/>
    <n v="16619.82"/>
    <n v="11248.61"/>
    <x v="839"/>
    <n v="0.32318099714678017"/>
    <s v="R15"/>
    <x v="17"/>
    <x v="88"/>
    <n v="81"/>
    <x v="1"/>
    <n v="2.3204419889502761"/>
    <n v="2.5857142857142859"/>
    <n v="171.29180952380952"/>
    <x v="5"/>
  </r>
  <r>
    <x v="102"/>
    <x v="3"/>
    <x v="5"/>
    <x v="0"/>
    <s v="S004"/>
    <x v="49"/>
    <x v="49"/>
    <x v="1"/>
    <n v="237.84"/>
    <n v="3"/>
    <n v="713.52"/>
    <n v="573.77"/>
    <x v="840"/>
    <n v="0.19585996187913443"/>
    <s v="R04"/>
    <x v="16"/>
    <x v="49"/>
    <n v="59"/>
    <x v="0"/>
    <n v="2.1215469613259668"/>
    <n v="205.98177083333334"/>
    <n v="182.79481770833334"/>
    <x v="40"/>
  </r>
  <r>
    <x v="102"/>
    <x v="3"/>
    <x v="5"/>
    <x v="3"/>
    <s v="S003"/>
    <x v="58"/>
    <x v="58"/>
    <x v="1"/>
    <n v="51.16"/>
    <n v="33"/>
    <n v="1688.28"/>
    <n v="1138.56"/>
    <x v="841"/>
    <n v="0.32560949605515677"/>
    <s v="R05"/>
    <x v="6"/>
    <x v="58"/>
    <n v="151"/>
    <x v="1"/>
    <n v="2.8508287292817678"/>
    <n v="1.4031007751937985"/>
    <n v="141.50271317829458"/>
    <x v="5"/>
  </r>
  <r>
    <x v="102"/>
    <x v="3"/>
    <x v="5"/>
    <x v="2"/>
    <s v="S008"/>
    <x v="68"/>
    <x v="68"/>
    <x v="2"/>
    <n v="251.13"/>
    <n v="19"/>
    <n v="4771.47"/>
    <n v="3180.99"/>
    <x v="842"/>
    <n v="0.33333123754314709"/>
    <s v="R09"/>
    <x v="19"/>
    <x v="67"/>
    <n v="119"/>
    <x v="0"/>
    <n v="2.3370165745856353"/>
    <n v="187.41843971631207"/>
    <n v="151.53120567375885"/>
    <x v="53"/>
  </r>
  <r>
    <x v="102"/>
    <x v="3"/>
    <x v="5"/>
    <x v="2"/>
    <s v="S009"/>
    <x v="77"/>
    <x v="77"/>
    <x v="1"/>
    <n v="12.38"/>
    <n v="17"/>
    <n v="210.46"/>
    <n v="159.5"/>
    <x v="843"/>
    <n v="0.24213627292597167"/>
    <s v="R06"/>
    <x v="4"/>
    <x v="75"/>
    <n v="53"/>
    <x v="0"/>
    <n v="1.3922651933701657"/>
    <n v="262.16269841269843"/>
    <n v="124.21837301587303"/>
    <x v="61"/>
  </r>
  <r>
    <x v="102"/>
    <x v="3"/>
    <x v="5"/>
    <x v="3"/>
    <s v="S011"/>
    <x v="55"/>
    <x v="55"/>
    <x v="0"/>
    <n v="193.85"/>
    <n v="22"/>
    <n v="4264.7"/>
    <n v="2744.32"/>
    <x v="844"/>
    <n v="0.35650338828053563"/>
    <s v="R05"/>
    <x v="6"/>
    <x v="55"/>
    <n v="59"/>
    <x v="0"/>
    <n v="1.6519337016574585"/>
    <n v="101.6989966555184"/>
    <n v="99.711739130434793"/>
    <x v="44"/>
  </r>
  <r>
    <x v="102"/>
    <x v="3"/>
    <x v="5"/>
    <x v="3"/>
    <s v="S009"/>
    <x v="41"/>
    <x v="41"/>
    <x v="4"/>
    <n v="469.36"/>
    <n v="33"/>
    <n v="15488.88"/>
    <n v="11311.31"/>
    <x v="845"/>
    <n v="0.26971414330797322"/>
    <s v="R03"/>
    <x v="2"/>
    <x v="41"/>
    <n v="165"/>
    <x v="0"/>
    <n v="2.2928176795580111"/>
    <n v="164.4265060240964"/>
    <n v="219.61922891566269"/>
    <x v="32"/>
  </r>
  <r>
    <x v="102"/>
    <x v="3"/>
    <x v="5"/>
    <x v="4"/>
    <s v="S004"/>
    <x v="43"/>
    <x v="43"/>
    <x v="1"/>
    <n v="413.83"/>
    <n v="21"/>
    <n v="8690.43"/>
    <n v="6458.07"/>
    <x v="846"/>
    <n v="0.25687566668162565"/>
    <s v="R13"/>
    <x v="12"/>
    <x v="43"/>
    <n v="131"/>
    <x v="0"/>
    <n v="2.0718232044198897"/>
    <n v="232.64533333333333"/>
    <n v="136.04730666666669"/>
    <x v="34"/>
  </r>
  <r>
    <x v="103"/>
    <x v="3"/>
    <x v="6"/>
    <x v="0"/>
    <s v="S013"/>
    <x v="48"/>
    <x v="48"/>
    <x v="4"/>
    <n v="442.06"/>
    <n v="21"/>
    <n v="9283.26"/>
    <n v="6808.26"/>
    <x v="847"/>
    <n v="0.2666089283290568"/>
    <s v="R03"/>
    <x v="2"/>
    <x v="48"/>
    <n v="54"/>
    <x v="0"/>
    <n v="2.0220994475138121"/>
    <n v="127.09562841530055"/>
    <n v="160.93450819672134"/>
    <x v="39"/>
  </r>
  <r>
    <x v="103"/>
    <x v="3"/>
    <x v="6"/>
    <x v="2"/>
    <s v="S009"/>
    <x v="3"/>
    <x v="3"/>
    <x v="1"/>
    <n v="310.07"/>
    <n v="41"/>
    <n v="12712.87"/>
    <n v="6383.52"/>
    <x v="848"/>
    <n v="0.49786948187152075"/>
    <s v="R01"/>
    <x v="14"/>
    <x v="3"/>
    <n v="57"/>
    <x v="0"/>
    <n v="1.9337016574585635"/>
    <n v="191.34285714285716"/>
    <n v="130.95322857142858"/>
    <x v="3"/>
  </r>
  <r>
    <x v="103"/>
    <x v="3"/>
    <x v="6"/>
    <x v="0"/>
    <s v="S002"/>
    <x v="44"/>
    <x v="44"/>
    <x v="4"/>
    <n v="376.78"/>
    <n v="25"/>
    <n v="9419.5"/>
    <n v="7636.2"/>
    <x v="849"/>
    <n v="0.18932002760231434"/>
    <s v="R14"/>
    <x v="11"/>
    <x v="44"/>
    <n v="149"/>
    <x v="0"/>
    <n v="2.5193370165745854"/>
    <n v="125.03289473684211"/>
    <n v="200.06271929824564"/>
    <x v="35"/>
  </r>
  <r>
    <x v="103"/>
    <x v="3"/>
    <x v="6"/>
    <x v="3"/>
    <s v="S005"/>
    <x v="4"/>
    <x v="4"/>
    <x v="3"/>
    <n v="382.56"/>
    <n v="15"/>
    <n v="5738.4"/>
    <n v="3349.89"/>
    <x v="850"/>
    <n v="0.41623274780426606"/>
    <s v="R07"/>
    <x v="5"/>
    <x v="4"/>
    <n v="55"/>
    <x v="0"/>
    <n v="1.9447513812154695"/>
    <n v="197.96875"/>
    <n v="186.62428977272728"/>
    <x v="4"/>
  </r>
  <r>
    <x v="103"/>
    <x v="3"/>
    <x v="6"/>
    <x v="4"/>
    <s v="S011"/>
    <x v="45"/>
    <x v="45"/>
    <x v="4"/>
    <n v="415.92"/>
    <n v="37"/>
    <n v="15389.04"/>
    <n v="10845.27"/>
    <x v="851"/>
    <n v="0.29526013318569583"/>
    <s v="R18"/>
    <x v="15"/>
    <x v="45"/>
    <n v="156"/>
    <x v="0"/>
    <n v="2.458563535911602"/>
    <n v="172.45842696629214"/>
    <n v="179.92377528089884"/>
    <x v="36"/>
  </r>
  <r>
    <x v="103"/>
    <x v="3"/>
    <x v="6"/>
    <x v="2"/>
    <s v="S011"/>
    <x v="42"/>
    <x v="42"/>
    <x v="4"/>
    <n v="389.59"/>
    <n v="2"/>
    <n v="779.18"/>
    <n v="452.61"/>
    <x v="852"/>
    <n v="0.41912010061859906"/>
    <s v="R03"/>
    <x v="2"/>
    <x v="42"/>
    <n v="63"/>
    <x v="0"/>
    <n v="2.4917127071823204"/>
    <n v="93.108647450110865"/>
    <n v="147.25665188470066"/>
    <x v="33"/>
  </r>
  <r>
    <x v="103"/>
    <x v="3"/>
    <x v="6"/>
    <x v="4"/>
    <s v="S005"/>
    <x v="11"/>
    <x v="11"/>
    <x v="0"/>
    <n v="417.68"/>
    <n v="25"/>
    <n v="10442"/>
    <n v="6804.06"/>
    <x v="853"/>
    <n v="0.34839494349741429"/>
    <s v="R07"/>
    <x v="5"/>
    <x v="11"/>
    <n v="179"/>
    <x v="1"/>
    <n v="3.9834254143646408"/>
    <n v="25.35506241331484"/>
    <n v="171.84160887656034"/>
    <x v="5"/>
  </r>
  <r>
    <x v="103"/>
    <x v="3"/>
    <x v="6"/>
    <x v="1"/>
    <s v="S003"/>
    <x v="21"/>
    <x v="21"/>
    <x v="3"/>
    <n v="345.28"/>
    <n v="48"/>
    <n v="16573.439999999999"/>
    <n v="13054.91"/>
    <x v="854"/>
    <n v="0.21229931746215636"/>
    <s v="R14"/>
    <x v="11"/>
    <x v="21"/>
    <n v="67"/>
    <x v="0"/>
    <n v="3.3093922651933703"/>
    <n v="125.40066777963271"/>
    <n v="142.83464106844738"/>
    <x v="16"/>
  </r>
  <r>
    <x v="103"/>
    <x v="3"/>
    <x v="6"/>
    <x v="2"/>
    <s v="S002"/>
    <x v="21"/>
    <x v="21"/>
    <x v="3"/>
    <n v="76.709999999999994"/>
    <n v="44"/>
    <n v="3375.24"/>
    <n v="2804.84"/>
    <x v="855"/>
    <n v="0.16899538995745489"/>
    <s v="R20"/>
    <x v="13"/>
    <x v="21"/>
    <n v="67"/>
    <x v="0"/>
    <n v="3.3093922651933703"/>
    <n v="125.40066777963271"/>
    <n v="142.83464106844738"/>
    <x v="16"/>
  </r>
  <r>
    <x v="103"/>
    <x v="3"/>
    <x v="6"/>
    <x v="3"/>
    <s v="S010"/>
    <x v="42"/>
    <x v="42"/>
    <x v="4"/>
    <n v="250.19"/>
    <n v="49"/>
    <n v="12259.31"/>
    <n v="9925.4500000000007"/>
    <x v="856"/>
    <n v="0.19037449905418821"/>
    <s v="R01"/>
    <x v="14"/>
    <x v="42"/>
    <n v="63"/>
    <x v="0"/>
    <n v="2.4917127071823204"/>
    <n v="93.108647450110865"/>
    <n v="147.25665188470066"/>
    <x v="33"/>
  </r>
  <r>
    <x v="103"/>
    <x v="3"/>
    <x v="6"/>
    <x v="4"/>
    <s v="S013"/>
    <x v="76"/>
    <x v="76"/>
    <x v="1"/>
    <n v="482.84"/>
    <n v="36"/>
    <n v="17382.240000000002"/>
    <n v="8856.77"/>
    <x v="857"/>
    <n v="0.49047015804637367"/>
    <s v="R13"/>
    <x v="12"/>
    <x v="28"/>
    <n v="61"/>
    <x v="0"/>
    <n v="1.8121546961325967"/>
    <n v="140.71646341463415"/>
    <n v="130.25945121951221"/>
    <x v="60"/>
  </r>
  <r>
    <x v="103"/>
    <x v="3"/>
    <x v="6"/>
    <x v="1"/>
    <s v="S002"/>
    <x v="64"/>
    <x v="64"/>
    <x v="3"/>
    <n v="353.25"/>
    <n v="10"/>
    <n v="3532.5"/>
    <n v="2228.58"/>
    <x v="858"/>
    <n v="0.36912101910828027"/>
    <s v="R17"/>
    <x v="0"/>
    <x v="64"/>
    <n v="70"/>
    <x v="0"/>
    <n v="1.4419889502762431"/>
    <n v="159.50191570881228"/>
    <n v="196.03318007662833"/>
    <x v="50"/>
  </r>
  <r>
    <x v="103"/>
    <x v="3"/>
    <x v="6"/>
    <x v="1"/>
    <s v="S002"/>
    <x v="60"/>
    <x v="60"/>
    <x v="2"/>
    <n v="130.41"/>
    <n v="6"/>
    <n v="782.46"/>
    <n v="544.32000000000005"/>
    <x v="859"/>
    <n v="0.30434782608695649"/>
    <s v="R20"/>
    <x v="13"/>
    <x v="60"/>
    <n v="110"/>
    <x v="0"/>
    <n v="1.9116022099447514"/>
    <n v="181.52312138728323"/>
    <n v="120.45384393063586"/>
    <x v="47"/>
  </r>
  <r>
    <x v="104"/>
    <x v="3"/>
    <x v="0"/>
    <x v="1"/>
    <s v="S008"/>
    <x v="82"/>
    <x v="82"/>
    <x v="0"/>
    <n v="152.66"/>
    <n v="21"/>
    <n v="3205.86"/>
    <n v="1972.7"/>
    <x v="860"/>
    <n v="0.38465809486378072"/>
    <s v="R13"/>
    <x v="12"/>
    <x v="80"/>
    <n v="137"/>
    <x v="0"/>
    <n v="3.3149171270718232"/>
    <n v="81.148333333333341"/>
    <n v="202.9247"/>
    <x v="65"/>
  </r>
  <r>
    <x v="104"/>
    <x v="3"/>
    <x v="0"/>
    <x v="4"/>
    <s v="S006"/>
    <x v="98"/>
    <x v="98"/>
    <x v="0"/>
    <n v="262.27"/>
    <n v="33"/>
    <n v="8654.91"/>
    <n v="5194.3999999999996"/>
    <x v="861"/>
    <n v="0.39983200287466886"/>
    <s v="R15"/>
    <x v="17"/>
    <x v="92"/>
    <n v="155"/>
    <x v="0"/>
    <n v="1.3646408839779005"/>
    <n v="189.06072874493927"/>
    <n v="226.45655870445347"/>
    <x v="76"/>
  </r>
  <r>
    <x v="104"/>
    <x v="3"/>
    <x v="0"/>
    <x v="3"/>
    <s v="S010"/>
    <x v="9"/>
    <x v="9"/>
    <x v="3"/>
    <n v="178.2"/>
    <n v="30"/>
    <n v="5346"/>
    <n v="4520.1499999999996"/>
    <x v="862"/>
    <n v="0.15447998503554058"/>
    <s v="R13"/>
    <x v="12"/>
    <x v="9"/>
    <n v="119"/>
    <x v="0"/>
    <n v="2.3204419889502761"/>
    <n v="209.44285714285715"/>
    <n v="196.53238095238089"/>
    <x v="8"/>
  </r>
  <r>
    <x v="104"/>
    <x v="3"/>
    <x v="0"/>
    <x v="1"/>
    <s v="S007"/>
    <x v="51"/>
    <x v="51"/>
    <x v="3"/>
    <n v="207.25"/>
    <n v="18"/>
    <n v="3730.5"/>
    <n v="2260.08"/>
    <x v="863"/>
    <n v="0.39416164053075997"/>
    <s v="R18"/>
    <x v="15"/>
    <x v="51"/>
    <n v="188"/>
    <x v="1"/>
    <n v="2.6077348066298343"/>
    <n v="32.595338983050844"/>
    <n v="158.14478813559322"/>
    <x v="5"/>
  </r>
  <r>
    <x v="104"/>
    <x v="3"/>
    <x v="0"/>
    <x v="4"/>
    <s v="S012"/>
    <x v="85"/>
    <x v="85"/>
    <x v="0"/>
    <n v="416.36"/>
    <n v="24"/>
    <n v="9992.64"/>
    <n v="5830.96"/>
    <x v="864"/>
    <n v="0.41647452525058448"/>
    <s v="R18"/>
    <x v="15"/>
    <x v="83"/>
    <n v="193"/>
    <x v="1"/>
    <n v="1.7127071823204421"/>
    <n v="10.509677419354839"/>
    <n v="171.93148387096775"/>
    <x v="5"/>
  </r>
  <r>
    <x v="104"/>
    <x v="3"/>
    <x v="0"/>
    <x v="3"/>
    <s v="S011"/>
    <x v="31"/>
    <x v="31"/>
    <x v="0"/>
    <n v="485.13"/>
    <n v="48"/>
    <n v="23286.240000000002"/>
    <n v="13171.28"/>
    <x v="865"/>
    <n v="0.43437497852809204"/>
    <s v="R10"/>
    <x v="8"/>
    <x v="31"/>
    <n v="181"/>
    <x v="1"/>
    <n v="1.8729281767955801"/>
    <n v="66.740412979351035"/>
    <n v="142.94654867256637"/>
    <x v="5"/>
  </r>
  <r>
    <x v="104"/>
    <x v="3"/>
    <x v="0"/>
    <x v="4"/>
    <s v="S009"/>
    <x v="34"/>
    <x v="34"/>
    <x v="3"/>
    <n v="43.68"/>
    <n v="34"/>
    <n v="1485.12"/>
    <n v="878.8"/>
    <x v="866"/>
    <n v="0.4082633053221289"/>
    <s v="R02"/>
    <x v="10"/>
    <x v="34"/>
    <n v="124"/>
    <x v="0"/>
    <n v="2.7734806629834252"/>
    <n v="171.98605577689244"/>
    <n v="146.86141434262947"/>
    <x v="26"/>
  </r>
  <r>
    <x v="105"/>
    <x v="3"/>
    <x v="1"/>
    <x v="1"/>
    <s v="S001"/>
    <x v="77"/>
    <x v="77"/>
    <x v="1"/>
    <n v="425.76"/>
    <n v="9"/>
    <n v="3831.84"/>
    <n v="2246.0100000000002"/>
    <x v="867"/>
    <n v="0.41385600651384186"/>
    <s v="R15"/>
    <x v="17"/>
    <x v="75"/>
    <n v="53"/>
    <x v="0"/>
    <n v="1.3922651933701657"/>
    <n v="262.16269841269843"/>
    <n v="124.21837301587303"/>
    <x v="61"/>
  </r>
  <r>
    <x v="105"/>
    <x v="3"/>
    <x v="1"/>
    <x v="2"/>
    <s v="S008"/>
    <x v="2"/>
    <x v="2"/>
    <x v="2"/>
    <n v="229.27"/>
    <n v="18"/>
    <n v="4126.8599999999997"/>
    <n v="2882.37"/>
    <x v="868"/>
    <n v="0.30155856995391173"/>
    <s v="R17"/>
    <x v="0"/>
    <x v="2"/>
    <n v="53"/>
    <x v="0"/>
    <n v="2.0552486187845305"/>
    <n v="216.03225806451613"/>
    <n v="142.85685483870967"/>
    <x v="2"/>
  </r>
  <r>
    <x v="105"/>
    <x v="3"/>
    <x v="1"/>
    <x v="2"/>
    <s v="S006"/>
    <x v="34"/>
    <x v="34"/>
    <x v="3"/>
    <n v="159.86000000000001"/>
    <n v="32"/>
    <n v="5115.5200000000004"/>
    <n v="3006.48"/>
    <x v="869"/>
    <n v="0.41228262229450763"/>
    <s v="R20"/>
    <x v="13"/>
    <x v="34"/>
    <n v="124"/>
    <x v="0"/>
    <n v="2.7734806629834252"/>
    <n v="171.98605577689244"/>
    <n v="146.86141434262947"/>
    <x v="26"/>
  </r>
  <r>
    <x v="105"/>
    <x v="3"/>
    <x v="1"/>
    <x v="0"/>
    <s v="S012"/>
    <x v="19"/>
    <x v="19"/>
    <x v="4"/>
    <n v="265.23"/>
    <n v="24"/>
    <n v="6365.52"/>
    <n v="3336.02"/>
    <x v="870"/>
    <n v="0.47592341238421998"/>
    <s v="R08"/>
    <x v="18"/>
    <x v="19"/>
    <n v="71"/>
    <x v="1"/>
    <n v="2.6077348066298343"/>
    <n v="19.557203389830509"/>
    <n v="223.37980932203388"/>
    <x v="5"/>
  </r>
  <r>
    <x v="105"/>
    <x v="3"/>
    <x v="1"/>
    <x v="0"/>
    <s v="S007"/>
    <x v="69"/>
    <x v="69"/>
    <x v="0"/>
    <n v="366.99"/>
    <n v="4"/>
    <n v="1467.96"/>
    <n v="878.6"/>
    <x v="871"/>
    <n v="0.4014823292187798"/>
    <s v="R09"/>
    <x v="19"/>
    <x v="68"/>
    <n v="143"/>
    <x v="1"/>
    <n v="1.3314917127071824"/>
    <n v="33.796680497925308"/>
    <n v="160.20572614107883"/>
    <x v="5"/>
  </r>
  <r>
    <x v="105"/>
    <x v="3"/>
    <x v="1"/>
    <x v="3"/>
    <s v="S010"/>
    <x v="86"/>
    <x v="86"/>
    <x v="0"/>
    <n v="366.97"/>
    <n v="37"/>
    <n v="13577.89"/>
    <n v="11011.68"/>
    <x v="872"/>
    <n v="0.18899917439307581"/>
    <s v="R04"/>
    <x v="16"/>
    <x v="84"/>
    <n v="126"/>
    <x v="1"/>
    <n v="2.6187845303867405"/>
    <n v="33.985232067510545"/>
    <n v="184.72071729957807"/>
    <x v="5"/>
  </r>
  <r>
    <x v="105"/>
    <x v="3"/>
    <x v="1"/>
    <x v="1"/>
    <s v="S008"/>
    <x v="85"/>
    <x v="85"/>
    <x v="0"/>
    <n v="200.58"/>
    <n v="38"/>
    <n v="7622.04"/>
    <n v="4501.68"/>
    <x v="873"/>
    <n v="0.40938646346647356"/>
    <s v="R12"/>
    <x v="3"/>
    <x v="83"/>
    <n v="193"/>
    <x v="1"/>
    <n v="1.7127071823204421"/>
    <n v="10.509677419354839"/>
    <n v="171.93148387096775"/>
    <x v="5"/>
  </r>
  <r>
    <x v="105"/>
    <x v="3"/>
    <x v="1"/>
    <x v="0"/>
    <s v="S006"/>
    <x v="13"/>
    <x v="13"/>
    <x v="2"/>
    <n v="111.95"/>
    <n v="25"/>
    <n v="2798.75"/>
    <n v="2113.65"/>
    <x v="874"/>
    <n v="0.24478785171951764"/>
    <s v="R06"/>
    <x v="4"/>
    <x v="13"/>
    <n v="183"/>
    <x v="0"/>
    <n v="2.9447513812154695"/>
    <n v="134.81613508442777"/>
    <n v="151.03679174484051"/>
    <x v="11"/>
  </r>
  <r>
    <x v="105"/>
    <x v="3"/>
    <x v="1"/>
    <x v="1"/>
    <s v="S007"/>
    <x v="66"/>
    <x v="66"/>
    <x v="2"/>
    <n v="372.93"/>
    <n v="13"/>
    <n v="4848.09"/>
    <n v="3814.03"/>
    <x v="875"/>
    <n v="0.21329224498720112"/>
    <s v="R12"/>
    <x v="3"/>
    <x v="66"/>
    <n v="189"/>
    <x v="1"/>
    <n v="1.9337016574585635"/>
    <n v="35.682857142857145"/>
    <n v="151.44962857142858"/>
    <x v="5"/>
  </r>
  <r>
    <x v="105"/>
    <x v="3"/>
    <x v="1"/>
    <x v="0"/>
    <s v="S012"/>
    <x v="68"/>
    <x v="68"/>
    <x v="2"/>
    <n v="270.95"/>
    <n v="43"/>
    <n v="11650.85"/>
    <n v="9726.83"/>
    <x v="876"/>
    <n v="0.1651398824978435"/>
    <s v="R11"/>
    <x v="7"/>
    <x v="67"/>
    <n v="119"/>
    <x v="0"/>
    <n v="2.3370165745856353"/>
    <n v="187.41843971631207"/>
    <n v="151.53120567375885"/>
    <x v="53"/>
  </r>
  <r>
    <x v="105"/>
    <x v="3"/>
    <x v="1"/>
    <x v="4"/>
    <s v="S015"/>
    <x v="67"/>
    <x v="67"/>
    <x v="0"/>
    <n v="495.03"/>
    <n v="13"/>
    <n v="6435.39"/>
    <n v="4759.6099999999997"/>
    <x v="877"/>
    <n v="0.26040069055643866"/>
    <s v="R20"/>
    <x v="13"/>
    <x v="24"/>
    <n v="173"/>
    <x v="0"/>
    <n v="2.1491712707182322"/>
    <n v="87.47557840616966"/>
    <n v="187.86791773778924"/>
    <x v="52"/>
  </r>
  <r>
    <x v="105"/>
    <x v="3"/>
    <x v="1"/>
    <x v="3"/>
    <s v="S009"/>
    <x v="80"/>
    <x v="80"/>
    <x v="3"/>
    <n v="259.64"/>
    <n v="31"/>
    <n v="8048.84"/>
    <n v="6771.77"/>
    <x v="878"/>
    <n v="0.15866509956714259"/>
    <s v="R17"/>
    <x v="0"/>
    <x v="78"/>
    <n v="174"/>
    <x v="0"/>
    <n v="2.8232044198895028"/>
    <n v="123.97260273972603"/>
    <n v="176.50516634050879"/>
    <x v="63"/>
  </r>
  <r>
    <x v="105"/>
    <x v="3"/>
    <x v="1"/>
    <x v="3"/>
    <s v="S005"/>
    <x v="42"/>
    <x v="42"/>
    <x v="4"/>
    <n v="120.14"/>
    <n v="48"/>
    <n v="5766.72"/>
    <n v="4071.99"/>
    <x v="879"/>
    <n v="0.29388109705343762"/>
    <s v="R10"/>
    <x v="8"/>
    <x v="42"/>
    <n v="63"/>
    <x v="0"/>
    <n v="2.4917127071823204"/>
    <n v="93.108647450110865"/>
    <n v="147.25665188470066"/>
    <x v="33"/>
  </r>
  <r>
    <x v="105"/>
    <x v="3"/>
    <x v="1"/>
    <x v="1"/>
    <s v="S009"/>
    <x v="78"/>
    <x v="78"/>
    <x v="0"/>
    <n v="94.61"/>
    <n v="10"/>
    <n v="946.1"/>
    <n v="615.04999999999995"/>
    <x v="880"/>
    <n v="0.34991015748863757"/>
    <s v="R05"/>
    <x v="6"/>
    <x v="76"/>
    <n v="113"/>
    <x v="0"/>
    <n v="1.4861878453038675"/>
    <n v="329.02973977695166"/>
    <n v="191.13044609665431"/>
    <x v="62"/>
  </r>
  <r>
    <x v="105"/>
    <x v="3"/>
    <x v="1"/>
    <x v="2"/>
    <s v="S008"/>
    <x v="68"/>
    <x v="68"/>
    <x v="2"/>
    <n v="49.54"/>
    <n v="27"/>
    <n v="1337.58"/>
    <n v="927.31"/>
    <x v="881"/>
    <n v="0.30672557903078695"/>
    <s v="R04"/>
    <x v="16"/>
    <x v="67"/>
    <n v="119"/>
    <x v="0"/>
    <n v="2.3370165745856353"/>
    <n v="187.41843971631207"/>
    <n v="151.53120567375885"/>
    <x v="53"/>
  </r>
  <r>
    <x v="105"/>
    <x v="3"/>
    <x v="1"/>
    <x v="0"/>
    <s v="S012"/>
    <x v="13"/>
    <x v="13"/>
    <x v="2"/>
    <n v="60.7"/>
    <n v="17"/>
    <n v="1031.9000000000001"/>
    <n v="760.31"/>
    <x v="882"/>
    <n v="0.26319410795619724"/>
    <s v="R19"/>
    <x v="9"/>
    <x v="13"/>
    <n v="183"/>
    <x v="0"/>
    <n v="2.9447513812154695"/>
    <n v="134.81613508442777"/>
    <n v="151.03679174484051"/>
    <x v="11"/>
  </r>
  <r>
    <x v="105"/>
    <x v="3"/>
    <x v="1"/>
    <x v="4"/>
    <s v="S009"/>
    <x v="30"/>
    <x v="30"/>
    <x v="0"/>
    <n v="249.52"/>
    <n v="10"/>
    <n v="2495.1999999999998"/>
    <n v="1964.46"/>
    <x v="883"/>
    <n v="0.21270439243347228"/>
    <s v="R06"/>
    <x v="4"/>
    <x v="30"/>
    <n v="160"/>
    <x v="0"/>
    <n v="1.2928176795580111"/>
    <n v="257.57692307692309"/>
    <n v="189.53205128205127"/>
    <x v="23"/>
  </r>
  <r>
    <x v="106"/>
    <x v="3"/>
    <x v="2"/>
    <x v="0"/>
    <s v="S015"/>
    <x v="18"/>
    <x v="18"/>
    <x v="2"/>
    <n v="452.91"/>
    <n v="8"/>
    <n v="3623.28"/>
    <n v="2123.7399999999998"/>
    <x v="884"/>
    <n v="0.41386257755403938"/>
    <s v="R03"/>
    <x v="2"/>
    <x v="18"/>
    <n v="197"/>
    <x v="0"/>
    <n v="2.298342541436464"/>
    <n v="133.13942307692309"/>
    <n v="144.58235576923079"/>
    <x v="14"/>
  </r>
  <r>
    <x v="106"/>
    <x v="3"/>
    <x v="2"/>
    <x v="2"/>
    <s v="S005"/>
    <x v="85"/>
    <x v="85"/>
    <x v="0"/>
    <n v="352.9"/>
    <n v="7"/>
    <n v="2470.3000000000002"/>
    <n v="1400.42"/>
    <x v="885"/>
    <n v="0.43309719467271185"/>
    <s v="R03"/>
    <x v="2"/>
    <x v="83"/>
    <n v="193"/>
    <x v="1"/>
    <n v="1.7127071823204421"/>
    <n v="10.509677419354839"/>
    <n v="171.93148387096775"/>
    <x v="5"/>
  </r>
  <r>
    <x v="106"/>
    <x v="3"/>
    <x v="2"/>
    <x v="1"/>
    <s v="S015"/>
    <x v="85"/>
    <x v="85"/>
    <x v="0"/>
    <n v="224.42"/>
    <n v="23"/>
    <n v="5161.66"/>
    <n v="3446.49"/>
    <x v="886"/>
    <n v="0.33229038720101672"/>
    <s v="R01"/>
    <x v="14"/>
    <x v="83"/>
    <n v="193"/>
    <x v="1"/>
    <n v="1.7127071823204421"/>
    <n v="10.509677419354839"/>
    <n v="171.93148387096775"/>
    <x v="5"/>
  </r>
  <r>
    <x v="106"/>
    <x v="3"/>
    <x v="2"/>
    <x v="4"/>
    <s v="S015"/>
    <x v="95"/>
    <x v="95"/>
    <x v="4"/>
    <n v="89.9"/>
    <n v="18"/>
    <n v="1618.2"/>
    <n v="1032.3900000000001"/>
    <x v="887"/>
    <n v="0.36201334816462732"/>
    <s v="R12"/>
    <x v="3"/>
    <x v="78"/>
    <n v="160"/>
    <x v="0"/>
    <n v="2.2651933701657461"/>
    <n v="154.51219512195121"/>
    <n v="169.51268292682926"/>
    <x v="73"/>
  </r>
  <r>
    <x v="106"/>
    <x v="3"/>
    <x v="2"/>
    <x v="4"/>
    <s v="S012"/>
    <x v="93"/>
    <x v="93"/>
    <x v="0"/>
    <n v="40.22"/>
    <n v="23"/>
    <n v="925.06"/>
    <n v="631.04"/>
    <x v="888"/>
    <n v="0.31783884288586683"/>
    <s v="R03"/>
    <x v="2"/>
    <x v="64"/>
    <n v="67"/>
    <x v="0"/>
    <n v="1.5027624309392265"/>
    <n v="153.0514705882353"/>
    <n v="125.94279411764707"/>
    <x v="71"/>
  </r>
  <r>
    <x v="106"/>
    <x v="3"/>
    <x v="2"/>
    <x v="0"/>
    <s v="S012"/>
    <x v="41"/>
    <x v="41"/>
    <x v="4"/>
    <n v="436.37"/>
    <n v="3"/>
    <n v="1309.1099999999999"/>
    <n v="938.81"/>
    <x v="889"/>
    <n v="0.28286393045656977"/>
    <s v="R12"/>
    <x v="3"/>
    <x v="41"/>
    <n v="165"/>
    <x v="0"/>
    <n v="2.2928176795580111"/>
    <n v="164.4265060240964"/>
    <n v="219.61922891566269"/>
    <x v="32"/>
  </r>
  <r>
    <x v="106"/>
    <x v="3"/>
    <x v="2"/>
    <x v="3"/>
    <s v="S006"/>
    <x v="45"/>
    <x v="45"/>
    <x v="4"/>
    <n v="367.85"/>
    <n v="49"/>
    <n v="18024.650000000001"/>
    <n v="14811.04"/>
    <x v="890"/>
    <n v="0.17828973100725951"/>
    <s v="R04"/>
    <x v="16"/>
    <x v="45"/>
    <n v="156"/>
    <x v="0"/>
    <n v="2.458563535911602"/>
    <n v="172.45842696629214"/>
    <n v="179.92377528089884"/>
    <x v="36"/>
  </r>
  <r>
    <x v="106"/>
    <x v="3"/>
    <x v="2"/>
    <x v="2"/>
    <s v="S006"/>
    <x v="75"/>
    <x v="75"/>
    <x v="0"/>
    <n v="410.4"/>
    <n v="17"/>
    <n v="6976.8"/>
    <n v="5619.06"/>
    <x v="891"/>
    <n v="0.1946078431372549"/>
    <s v="R16"/>
    <x v="1"/>
    <x v="74"/>
    <n v="117"/>
    <x v="0"/>
    <n v="1.7403314917127073"/>
    <n v="246.50476190476189"/>
    <n v="227.47676190476187"/>
    <x v="59"/>
  </r>
  <r>
    <x v="107"/>
    <x v="3"/>
    <x v="3"/>
    <x v="4"/>
    <s v="S001"/>
    <x v="92"/>
    <x v="92"/>
    <x v="4"/>
    <n v="498.67"/>
    <n v="20"/>
    <n v="9973.4"/>
    <n v="7422.84"/>
    <x v="892"/>
    <n v="0.25573625844747028"/>
    <s v="R02"/>
    <x v="10"/>
    <x v="89"/>
    <n v="166"/>
    <x v="1"/>
    <n v="2.0386740331491713"/>
    <n v="5.8861788617886175"/>
    <n v="205.93330623306232"/>
    <x v="5"/>
  </r>
  <r>
    <x v="107"/>
    <x v="3"/>
    <x v="3"/>
    <x v="2"/>
    <s v="S013"/>
    <x v="11"/>
    <x v="11"/>
    <x v="0"/>
    <n v="139.99"/>
    <n v="35"/>
    <n v="4899.6499999999996"/>
    <n v="2732.74"/>
    <x v="893"/>
    <n v="0.44225812047799334"/>
    <s v="R05"/>
    <x v="6"/>
    <x v="11"/>
    <n v="179"/>
    <x v="1"/>
    <n v="3.9834254143646408"/>
    <n v="25.35506241331484"/>
    <n v="171.84160887656034"/>
    <x v="5"/>
  </r>
  <r>
    <x v="107"/>
    <x v="3"/>
    <x v="3"/>
    <x v="4"/>
    <s v="S009"/>
    <x v="97"/>
    <x v="97"/>
    <x v="0"/>
    <n v="432.2"/>
    <n v="38"/>
    <n v="16423.599999999999"/>
    <n v="13209.07"/>
    <x v="894"/>
    <n v="0.1957262719501206"/>
    <s v="R02"/>
    <x v="10"/>
    <x v="91"/>
    <n v="130"/>
    <x v="0"/>
    <n v="1.6464088397790055"/>
    <n v="173.10402684563758"/>
    <n v="196.83761744966441"/>
    <x v="75"/>
  </r>
  <r>
    <x v="107"/>
    <x v="3"/>
    <x v="3"/>
    <x v="3"/>
    <s v="S010"/>
    <x v="27"/>
    <x v="27"/>
    <x v="3"/>
    <n v="87.68"/>
    <n v="4"/>
    <n v="350.72"/>
    <n v="203.8"/>
    <x v="895"/>
    <n v="0.41890967153284664"/>
    <s v="R20"/>
    <x v="13"/>
    <x v="27"/>
    <n v="179"/>
    <x v="0"/>
    <n v="3.6353591160220993"/>
    <n v="62.717325227963528"/>
    <n v="194.48913373860182"/>
    <x v="21"/>
  </r>
  <r>
    <x v="108"/>
    <x v="3"/>
    <x v="4"/>
    <x v="1"/>
    <s v="S012"/>
    <x v="38"/>
    <x v="38"/>
    <x v="4"/>
    <n v="315.73"/>
    <n v="3"/>
    <n v="947.19"/>
    <n v="483.9"/>
    <x v="896"/>
    <n v="0.48912045101827512"/>
    <s v="R05"/>
    <x v="6"/>
    <x v="38"/>
    <n v="168"/>
    <x v="0"/>
    <n v="1.9834254143646408"/>
    <n v="206.71309192200559"/>
    <n v="222.89055710306405"/>
    <x v="30"/>
  </r>
  <r>
    <x v="108"/>
    <x v="3"/>
    <x v="4"/>
    <x v="2"/>
    <s v="S007"/>
    <x v="56"/>
    <x v="56"/>
    <x v="1"/>
    <n v="126.35"/>
    <n v="28"/>
    <n v="3537.8"/>
    <n v="2873.26"/>
    <x v="897"/>
    <n v="0.18783990050313754"/>
    <s v="R03"/>
    <x v="2"/>
    <x v="56"/>
    <n v="183"/>
    <x v="0"/>
    <n v="2.7237569060773481"/>
    <n v="181.7342799188641"/>
    <n v="142.07393509127789"/>
    <x v="45"/>
  </r>
  <r>
    <x v="108"/>
    <x v="3"/>
    <x v="4"/>
    <x v="2"/>
    <s v="S015"/>
    <x v="11"/>
    <x v="11"/>
    <x v="0"/>
    <n v="350.77"/>
    <n v="49"/>
    <n v="17187.73"/>
    <n v="11866.66"/>
    <x v="898"/>
    <n v="0.30958538445740069"/>
    <s v="R02"/>
    <x v="10"/>
    <x v="11"/>
    <n v="179"/>
    <x v="1"/>
    <n v="3.9834254143646408"/>
    <n v="25.35506241331484"/>
    <n v="171.84160887656034"/>
    <x v="5"/>
  </r>
  <r>
    <x v="108"/>
    <x v="3"/>
    <x v="4"/>
    <x v="2"/>
    <s v="S014"/>
    <x v="4"/>
    <x v="4"/>
    <x v="3"/>
    <n v="403.81"/>
    <n v="1"/>
    <n v="403.81"/>
    <n v="262.37"/>
    <x v="899"/>
    <n v="0.35026373789653548"/>
    <s v="R12"/>
    <x v="3"/>
    <x v="4"/>
    <n v="55"/>
    <x v="0"/>
    <n v="1.9447513812154695"/>
    <n v="197.96875"/>
    <n v="186.62428977272728"/>
    <x v="4"/>
  </r>
  <r>
    <x v="108"/>
    <x v="3"/>
    <x v="4"/>
    <x v="4"/>
    <s v="S004"/>
    <x v="0"/>
    <x v="0"/>
    <x v="0"/>
    <n v="144.52000000000001"/>
    <n v="2"/>
    <n v="289.04000000000002"/>
    <n v="202.68"/>
    <x v="900"/>
    <n v="0.29878217547744257"/>
    <s v="R17"/>
    <x v="0"/>
    <x v="0"/>
    <n v="82"/>
    <x v="0"/>
    <n v="1.3149171270718232"/>
    <n v="100.38655462184875"/>
    <n v="148.74588235294115"/>
    <x v="0"/>
  </r>
  <r>
    <x v="108"/>
    <x v="3"/>
    <x v="4"/>
    <x v="0"/>
    <s v="S006"/>
    <x v="32"/>
    <x v="32"/>
    <x v="4"/>
    <n v="419.37"/>
    <n v="30"/>
    <n v="12581.1"/>
    <n v="8845.81"/>
    <x v="901"/>
    <n v="0.29689693270063827"/>
    <s v="R13"/>
    <x v="12"/>
    <x v="32"/>
    <n v="83"/>
    <x v="0"/>
    <n v="2.2872928176795582"/>
    <n v="93.560386473429944"/>
    <n v="128.51939613526571"/>
    <x v="24"/>
  </r>
  <r>
    <x v="108"/>
    <x v="3"/>
    <x v="4"/>
    <x v="4"/>
    <s v="S008"/>
    <x v="54"/>
    <x v="54"/>
    <x v="3"/>
    <n v="440.69"/>
    <n v="24"/>
    <n v="10576.56"/>
    <n v="5628.65"/>
    <x v="902"/>
    <n v="0.46781845893182661"/>
    <s v="R20"/>
    <x v="13"/>
    <x v="54"/>
    <n v="182"/>
    <x v="1"/>
    <n v="1.8729281767955801"/>
    <n v="3.7374631268436578"/>
    <n v="201.74427728613568"/>
    <x v="5"/>
  </r>
  <r>
    <x v="108"/>
    <x v="3"/>
    <x v="4"/>
    <x v="2"/>
    <s v="S015"/>
    <x v="56"/>
    <x v="56"/>
    <x v="1"/>
    <n v="425.96"/>
    <n v="39"/>
    <n v="16612.439999999999"/>
    <n v="14003.65"/>
    <x v="903"/>
    <n v="0.15703833994283803"/>
    <s v="R15"/>
    <x v="17"/>
    <x v="56"/>
    <n v="183"/>
    <x v="0"/>
    <n v="2.7237569060773481"/>
    <n v="181.7342799188641"/>
    <n v="142.07393509127789"/>
    <x v="45"/>
  </r>
  <r>
    <x v="108"/>
    <x v="3"/>
    <x v="4"/>
    <x v="2"/>
    <s v="S001"/>
    <x v="22"/>
    <x v="22"/>
    <x v="0"/>
    <n v="125.69"/>
    <n v="10"/>
    <n v="1256.9000000000001"/>
    <n v="853.79"/>
    <x v="904"/>
    <n v="0.32071763863473624"/>
    <s v="R19"/>
    <x v="9"/>
    <x v="22"/>
    <n v="96"/>
    <x v="0"/>
    <n v="1.4364640883977902"/>
    <n v="189.35384615384615"/>
    <n v="192.4608076923077"/>
    <x v="17"/>
  </r>
  <r>
    <x v="108"/>
    <x v="3"/>
    <x v="4"/>
    <x v="3"/>
    <s v="S005"/>
    <x v="19"/>
    <x v="19"/>
    <x v="4"/>
    <n v="109.68"/>
    <n v="49"/>
    <n v="5374.32"/>
    <n v="3906.69"/>
    <x v="905"/>
    <n v="0.27308198990756044"/>
    <s v="R16"/>
    <x v="1"/>
    <x v="19"/>
    <n v="71"/>
    <x v="1"/>
    <n v="2.6077348066298343"/>
    <n v="19.557203389830509"/>
    <n v="223.37980932203388"/>
    <x v="5"/>
  </r>
  <r>
    <x v="108"/>
    <x v="3"/>
    <x v="4"/>
    <x v="3"/>
    <s v="S013"/>
    <x v="13"/>
    <x v="13"/>
    <x v="2"/>
    <n v="466.63"/>
    <n v="16"/>
    <n v="7466.08"/>
    <n v="4914.13"/>
    <x v="906"/>
    <n v="0.3418058740329597"/>
    <s v="R09"/>
    <x v="19"/>
    <x v="13"/>
    <n v="183"/>
    <x v="0"/>
    <n v="2.9447513812154695"/>
    <n v="134.81613508442777"/>
    <n v="151.03679174484051"/>
    <x v="11"/>
  </r>
  <r>
    <x v="109"/>
    <x v="3"/>
    <x v="5"/>
    <x v="4"/>
    <s v="S003"/>
    <x v="65"/>
    <x v="65"/>
    <x v="0"/>
    <n v="324.49"/>
    <n v="36"/>
    <n v="11681.64"/>
    <n v="8545.82"/>
    <x v="907"/>
    <n v="0.26844004780150738"/>
    <s v="R05"/>
    <x v="6"/>
    <x v="65"/>
    <n v="83"/>
    <x v="0"/>
    <n v="2.4198895027624308"/>
    <n v="148.35388127853884"/>
    <n v="157.05917808219178"/>
    <x v="51"/>
  </r>
  <r>
    <x v="109"/>
    <x v="3"/>
    <x v="5"/>
    <x v="1"/>
    <s v="S003"/>
    <x v="45"/>
    <x v="45"/>
    <x v="4"/>
    <n v="231.86"/>
    <n v="28"/>
    <n v="6492.08"/>
    <n v="4699.1499999999996"/>
    <x v="908"/>
    <n v="0.27617188944067234"/>
    <s v="R20"/>
    <x v="13"/>
    <x v="45"/>
    <n v="156"/>
    <x v="0"/>
    <n v="2.458563535911602"/>
    <n v="172.45842696629214"/>
    <n v="179.92377528089884"/>
    <x v="36"/>
  </r>
  <r>
    <x v="109"/>
    <x v="3"/>
    <x v="5"/>
    <x v="3"/>
    <s v="S002"/>
    <x v="75"/>
    <x v="75"/>
    <x v="0"/>
    <n v="428.1"/>
    <n v="12"/>
    <n v="5137.2"/>
    <n v="2618.0300000000002"/>
    <x v="909"/>
    <n v="0.49037802694074595"/>
    <s v="R03"/>
    <x v="2"/>
    <x v="74"/>
    <n v="117"/>
    <x v="0"/>
    <n v="1.7403314917127073"/>
    <n v="246.50476190476189"/>
    <n v="227.47676190476187"/>
    <x v="59"/>
  </r>
  <r>
    <x v="109"/>
    <x v="3"/>
    <x v="5"/>
    <x v="4"/>
    <s v="S015"/>
    <x v="65"/>
    <x v="65"/>
    <x v="0"/>
    <n v="11.27"/>
    <n v="28"/>
    <n v="315.56"/>
    <n v="250.17"/>
    <x v="910"/>
    <n v="0.20721891240968437"/>
    <s v="R03"/>
    <x v="2"/>
    <x v="65"/>
    <n v="83"/>
    <x v="0"/>
    <n v="2.4198895027624308"/>
    <n v="148.35388127853884"/>
    <n v="157.05917808219178"/>
    <x v="51"/>
  </r>
  <r>
    <x v="109"/>
    <x v="3"/>
    <x v="5"/>
    <x v="2"/>
    <s v="S012"/>
    <x v="44"/>
    <x v="44"/>
    <x v="4"/>
    <n v="13"/>
    <n v="18"/>
    <n v="234"/>
    <n v="184.85"/>
    <x v="911"/>
    <n v="0.21004273504273505"/>
    <s v="R15"/>
    <x v="17"/>
    <x v="44"/>
    <n v="149"/>
    <x v="0"/>
    <n v="2.5193370165745854"/>
    <n v="125.03289473684211"/>
    <n v="200.06271929824564"/>
    <x v="35"/>
  </r>
  <r>
    <x v="109"/>
    <x v="3"/>
    <x v="5"/>
    <x v="0"/>
    <s v="S013"/>
    <x v="82"/>
    <x v="82"/>
    <x v="0"/>
    <n v="425.08"/>
    <n v="6"/>
    <n v="2550.48"/>
    <n v="1817.3"/>
    <x v="912"/>
    <n v="0.28746745710611332"/>
    <s v="R20"/>
    <x v="13"/>
    <x v="80"/>
    <n v="137"/>
    <x v="0"/>
    <n v="3.3149171270718232"/>
    <n v="81.148333333333341"/>
    <n v="202.9247"/>
    <x v="65"/>
  </r>
  <r>
    <x v="109"/>
    <x v="3"/>
    <x v="5"/>
    <x v="2"/>
    <s v="S002"/>
    <x v="88"/>
    <x v="88"/>
    <x v="1"/>
    <n v="327.06"/>
    <n v="46"/>
    <n v="15044.76"/>
    <n v="8275.27"/>
    <x v="913"/>
    <n v="0.44995666265197981"/>
    <s v="R10"/>
    <x v="8"/>
    <x v="86"/>
    <n v="178"/>
    <x v="1"/>
    <n v="1.6408839779005524"/>
    <n v="98.727272727272734"/>
    <n v="127.32447811447813"/>
    <x v="5"/>
  </r>
  <r>
    <x v="109"/>
    <x v="3"/>
    <x v="5"/>
    <x v="2"/>
    <s v="S001"/>
    <x v="48"/>
    <x v="48"/>
    <x v="4"/>
    <n v="18.05"/>
    <n v="16"/>
    <n v="288.8"/>
    <n v="232.48"/>
    <x v="914"/>
    <n v="0.19501385041551245"/>
    <s v="R03"/>
    <x v="2"/>
    <x v="48"/>
    <n v="54"/>
    <x v="0"/>
    <n v="2.0220994475138121"/>
    <n v="127.09562841530055"/>
    <n v="160.93450819672134"/>
    <x v="39"/>
  </r>
  <r>
    <x v="110"/>
    <x v="3"/>
    <x v="6"/>
    <x v="3"/>
    <s v="S006"/>
    <x v="84"/>
    <x v="84"/>
    <x v="4"/>
    <n v="284.76"/>
    <n v="1"/>
    <n v="284.76"/>
    <n v="231.7"/>
    <x v="915"/>
    <n v="0.18633235004916424"/>
    <s v="R11"/>
    <x v="7"/>
    <x v="82"/>
    <n v="142"/>
    <x v="0"/>
    <n v="3.5745856353591159"/>
    <n v="92.59814528593509"/>
    <n v="209.60302936630598"/>
    <x v="67"/>
  </r>
  <r>
    <x v="110"/>
    <x v="3"/>
    <x v="6"/>
    <x v="2"/>
    <s v="S008"/>
    <x v="48"/>
    <x v="48"/>
    <x v="4"/>
    <n v="410.67"/>
    <n v="21"/>
    <n v="8624.07"/>
    <n v="7255.51"/>
    <x v="916"/>
    <n v="0.15869073418930968"/>
    <s v="R12"/>
    <x v="3"/>
    <x v="48"/>
    <n v="54"/>
    <x v="0"/>
    <n v="2.0220994475138121"/>
    <n v="127.09562841530055"/>
    <n v="160.93450819672134"/>
    <x v="39"/>
  </r>
  <r>
    <x v="110"/>
    <x v="3"/>
    <x v="6"/>
    <x v="3"/>
    <s v="S007"/>
    <x v="25"/>
    <x v="25"/>
    <x v="4"/>
    <n v="5.62"/>
    <n v="26"/>
    <n v="146.12"/>
    <n v="96.56"/>
    <x v="917"/>
    <n v="0.33917328223378046"/>
    <s v="R14"/>
    <x v="11"/>
    <x v="25"/>
    <n v="67"/>
    <x v="0"/>
    <n v="1.7790055248618784"/>
    <n v="224.84472049689441"/>
    <n v="145.31583850931676"/>
    <x v="20"/>
  </r>
  <r>
    <x v="110"/>
    <x v="3"/>
    <x v="6"/>
    <x v="2"/>
    <s v="S012"/>
    <x v="86"/>
    <x v="86"/>
    <x v="0"/>
    <n v="289.76"/>
    <n v="48"/>
    <n v="13908.48"/>
    <n v="9386.7199999999993"/>
    <x v="918"/>
    <n v="0.32510813546843365"/>
    <s v="R17"/>
    <x v="0"/>
    <x v="84"/>
    <n v="126"/>
    <x v="1"/>
    <n v="2.6187845303867405"/>
    <n v="33.985232067510545"/>
    <n v="184.72071729957807"/>
    <x v="5"/>
  </r>
  <r>
    <x v="111"/>
    <x v="3"/>
    <x v="0"/>
    <x v="2"/>
    <s v="S008"/>
    <x v="27"/>
    <x v="27"/>
    <x v="3"/>
    <n v="393.46"/>
    <n v="48"/>
    <n v="18886.080000000002"/>
    <n v="11660.58"/>
    <x v="919"/>
    <n v="0.38258336298480144"/>
    <s v="R17"/>
    <x v="0"/>
    <x v="27"/>
    <n v="179"/>
    <x v="0"/>
    <n v="3.6353591160220993"/>
    <n v="62.717325227963528"/>
    <n v="194.48913373860182"/>
    <x v="21"/>
  </r>
  <r>
    <x v="111"/>
    <x v="3"/>
    <x v="0"/>
    <x v="0"/>
    <s v="S004"/>
    <x v="71"/>
    <x v="71"/>
    <x v="4"/>
    <n v="288.67"/>
    <n v="31"/>
    <n v="8948.77"/>
    <n v="4768.1000000000004"/>
    <x v="920"/>
    <n v="0.46717817085476548"/>
    <s v="R03"/>
    <x v="2"/>
    <x v="70"/>
    <n v="57"/>
    <x v="0"/>
    <n v="1.5303867403314917"/>
    <n v="263.985559566787"/>
    <n v="112.46043321299639"/>
    <x v="55"/>
  </r>
  <r>
    <x v="111"/>
    <x v="3"/>
    <x v="0"/>
    <x v="2"/>
    <s v="S013"/>
    <x v="37"/>
    <x v="37"/>
    <x v="2"/>
    <n v="16.170000000000002"/>
    <n v="16"/>
    <n v="258.72000000000003"/>
    <n v="157.85"/>
    <x v="921"/>
    <n v="0.38988095238095238"/>
    <s v="R08"/>
    <x v="18"/>
    <x v="37"/>
    <n v="118"/>
    <x v="0"/>
    <n v="1.9447513812154695"/>
    <n v="81.244318181818187"/>
    <n v="164.3787784090909"/>
    <x v="29"/>
  </r>
  <r>
    <x v="111"/>
    <x v="3"/>
    <x v="0"/>
    <x v="1"/>
    <s v="S013"/>
    <x v="86"/>
    <x v="86"/>
    <x v="0"/>
    <n v="283.75"/>
    <n v="37"/>
    <n v="10498.75"/>
    <n v="5454.18"/>
    <x v="922"/>
    <n v="0.48049243957613996"/>
    <s v="R16"/>
    <x v="1"/>
    <x v="84"/>
    <n v="126"/>
    <x v="1"/>
    <n v="2.6187845303867405"/>
    <n v="33.985232067510545"/>
    <n v="184.72071729957807"/>
    <x v="5"/>
  </r>
  <r>
    <x v="111"/>
    <x v="3"/>
    <x v="0"/>
    <x v="4"/>
    <s v="S006"/>
    <x v="63"/>
    <x v="63"/>
    <x v="2"/>
    <n v="353.8"/>
    <n v="25"/>
    <n v="8845"/>
    <n v="4794.8100000000004"/>
    <x v="923"/>
    <n v="0.45790729225551158"/>
    <s v="R12"/>
    <x v="3"/>
    <x v="63"/>
    <n v="119"/>
    <x v="0"/>
    <n v="1.7237569060773481"/>
    <n v="96.881410256410248"/>
    <n v="164.31121794871791"/>
    <x v="49"/>
  </r>
  <r>
    <x v="111"/>
    <x v="3"/>
    <x v="0"/>
    <x v="0"/>
    <s v="S011"/>
    <x v="62"/>
    <x v="62"/>
    <x v="3"/>
    <n v="16.239999999999998"/>
    <n v="42"/>
    <n v="682.08"/>
    <n v="434.99"/>
    <x v="924"/>
    <n v="0.3622595589960122"/>
    <s v="R01"/>
    <x v="14"/>
    <x v="62"/>
    <n v="58"/>
    <x v="0"/>
    <n v="1.6906077348066297"/>
    <n v="212.94117647058826"/>
    <n v="165.00016339869282"/>
    <x v="48"/>
  </r>
  <r>
    <x v="111"/>
    <x v="3"/>
    <x v="0"/>
    <x v="4"/>
    <s v="S012"/>
    <x v="32"/>
    <x v="32"/>
    <x v="4"/>
    <n v="128.66999999999999"/>
    <n v="23"/>
    <n v="2959.41"/>
    <n v="1788.41"/>
    <x v="925"/>
    <n v="0.39568697814767134"/>
    <s v="R02"/>
    <x v="10"/>
    <x v="32"/>
    <n v="83"/>
    <x v="0"/>
    <n v="2.2872928176795582"/>
    <n v="93.560386473429944"/>
    <n v="128.51939613526571"/>
    <x v="24"/>
  </r>
  <r>
    <x v="111"/>
    <x v="3"/>
    <x v="0"/>
    <x v="4"/>
    <s v="S002"/>
    <x v="56"/>
    <x v="56"/>
    <x v="1"/>
    <n v="130.11000000000001"/>
    <n v="38"/>
    <n v="4944.18"/>
    <n v="3050.67"/>
    <x v="926"/>
    <n v="0.38297756149654744"/>
    <s v="R06"/>
    <x v="4"/>
    <x v="56"/>
    <n v="183"/>
    <x v="0"/>
    <n v="2.7237569060773481"/>
    <n v="181.7342799188641"/>
    <n v="142.07393509127789"/>
    <x v="45"/>
  </r>
  <r>
    <x v="111"/>
    <x v="3"/>
    <x v="0"/>
    <x v="2"/>
    <s v="S006"/>
    <x v="81"/>
    <x v="81"/>
    <x v="1"/>
    <n v="78.67"/>
    <n v="32"/>
    <n v="2517.44"/>
    <n v="1979.59"/>
    <x v="927"/>
    <n v="0.21364958052624888"/>
    <s v="R15"/>
    <x v="17"/>
    <x v="79"/>
    <n v="131"/>
    <x v="0"/>
    <n v="1.701657458563536"/>
    <n v="157.49350649350649"/>
    <n v="155.16857142857143"/>
    <x v="64"/>
  </r>
  <r>
    <x v="111"/>
    <x v="3"/>
    <x v="0"/>
    <x v="0"/>
    <s v="S004"/>
    <x v="1"/>
    <x v="1"/>
    <x v="1"/>
    <n v="239.23"/>
    <n v="40"/>
    <n v="9569.2000000000007"/>
    <n v="7632.76"/>
    <x v="928"/>
    <n v="0.20236174392843706"/>
    <s v="R16"/>
    <x v="1"/>
    <x v="1"/>
    <n v="186"/>
    <x v="0"/>
    <n v="2.2541436464088398"/>
    <n v="142.40441176470588"/>
    <n v="218.83095588235298"/>
    <x v="1"/>
  </r>
  <r>
    <x v="112"/>
    <x v="3"/>
    <x v="1"/>
    <x v="4"/>
    <s v="S008"/>
    <x v="27"/>
    <x v="27"/>
    <x v="3"/>
    <n v="218.39"/>
    <n v="38"/>
    <n v="8298.82"/>
    <n v="5622.11"/>
    <x v="929"/>
    <n v="0.32254103595450923"/>
    <s v="R04"/>
    <x v="16"/>
    <x v="27"/>
    <n v="179"/>
    <x v="0"/>
    <n v="3.6353591160220993"/>
    <n v="62.717325227963528"/>
    <n v="194.48913373860182"/>
    <x v="21"/>
  </r>
  <r>
    <x v="112"/>
    <x v="3"/>
    <x v="1"/>
    <x v="4"/>
    <s v="S007"/>
    <x v="46"/>
    <x v="46"/>
    <x v="2"/>
    <n v="438.37"/>
    <n v="29"/>
    <n v="12712.73"/>
    <n v="9789.49"/>
    <x v="930"/>
    <n v="0.22994588888460621"/>
    <s v="R16"/>
    <x v="1"/>
    <x v="46"/>
    <n v="182"/>
    <x v="0"/>
    <n v="2.0497237569060776"/>
    <n v="237.5929919137466"/>
    <n v="142.78312668463613"/>
    <x v="37"/>
  </r>
  <r>
    <x v="112"/>
    <x v="3"/>
    <x v="1"/>
    <x v="4"/>
    <s v="S015"/>
    <x v="78"/>
    <x v="78"/>
    <x v="0"/>
    <n v="114.47"/>
    <n v="23"/>
    <n v="2632.81"/>
    <n v="2056.48"/>
    <x v="931"/>
    <n v="0.21890299717792019"/>
    <s v="R12"/>
    <x v="3"/>
    <x v="76"/>
    <n v="113"/>
    <x v="0"/>
    <n v="1.4861878453038675"/>
    <n v="329.02973977695166"/>
    <n v="191.13044609665431"/>
    <x v="62"/>
  </r>
  <r>
    <x v="112"/>
    <x v="3"/>
    <x v="1"/>
    <x v="4"/>
    <s v="S007"/>
    <x v="80"/>
    <x v="80"/>
    <x v="3"/>
    <n v="24.28"/>
    <n v="11"/>
    <n v="267.08"/>
    <n v="144.25"/>
    <x v="932"/>
    <n v="0.45989965553392242"/>
    <s v="R08"/>
    <x v="18"/>
    <x v="78"/>
    <n v="174"/>
    <x v="0"/>
    <n v="2.8232044198895028"/>
    <n v="123.97260273972603"/>
    <n v="176.50516634050879"/>
    <x v="63"/>
  </r>
  <r>
    <x v="112"/>
    <x v="3"/>
    <x v="1"/>
    <x v="3"/>
    <s v="S001"/>
    <x v="95"/>
    <x v="95"/>
    <x v="4"/>
    <n v="129.15"/>
    <n v="15"/>
    <n v="1937.25"/>
    <n v="1482.46"/>
    <x v="933"/>
    <n v="0.23476061427280939"/>
    <s v="R03"/>
    <x v="2"/>
    <x v="78"/>
    <n v="160"/>
    <x v="0"/>
    <n v="2.2651933701657461"/>
    <n v="154.51219512195121"/>
    <n v="169.51268292682926"/>
    <x v="73"/>
  </r>
  <r>
    <x v="112"/>
    <x v="3"/>
    <x v="1"/>
    <x v="0"/>
    <s v="S006"/>
    <x v="65"/>
    <x v="65"/>
    <x v="0"/>
    <n v="82.6"/>
    <n v="14"/>
    <n v="1156.4000000000001"/>
    <n v="719.72"/>
    <x v="934"/>
    <n v="0.37762020062262192"/>
    <s v="R19"/>
    <x v="9"/>
    <x v="65"/>
    <n v="83"/>
    <x v="0"/>
    <n v="2.4198895027624308"/>
    <n v="148.35388127853884"/>
    <n v="157.05917808219178"/>
    <x v="51"/>
  </r>
  <r>
    <x v="112"/>
    <x v="3"/>
    <x v="1"/>
    <x v="0"/>
    <s v="S012"/>
    <x v="9"/>
    <x v="9"/>
    <x v="3"/>
    <n v="359.63"/>
    <n v="16"/>
    <n v="5754.08"/>
    <n v="4395.2"/>
    <x v="935"/>
    <n v="0.23615938603564776"/>
    <s v="R12"/>
    <x v="3"/>
    <x v="9"/>
    <n v="119"/>
    <x v="0"/>
    <n v="2.3204419889502761"/>
    <n v="209.44285714285715"/>
    <n v="196.53238095238089"/>
    <x v="8"/>
  </r>
  <r>
    <x v="112"/>
    <x v="3"/>
    <x v="1"/>
    <x v="0"/>
    <s v="S002"/>
    <x v="85"/>
    <x v="85"/>
    <x v="0"/>
    <n v="181.8"/>
    <n v="17"/>
    <n v="3090.6"/>
    <n v="2300.73"/>
    <x v="936"/>
    <n v="0.25557173364395264"/>
    <s v="R19"/>
    <x v="9"/>
    <x v="83"/>
    <n v="193"/>
    <x v="1"/>
    <n v="1.7127071823204421"/>
    <n v="10.509677419354839"/>
    <n v="171.93148387096775"/>
    <x v="5"/>
  </r>
  <r>
    <x v="112"/>
    <x v="3"/>
    <x v="1"/>
    <x v="1"/>
    <s v="S013"/>
    <x v="18"/>
    <x v="18"/>
    <x v="2"/>
    <n v="364.07"/>
    <n v="18"/>
    <n v="6553.26"/>
    <n v="4690.01"/>
    <x v="937"/>
    <n v="0.28432413790998678"/>
    <s v="R16"/>
    <x v="1"/>
    <x v="18"/>
    <n v="197"/>
    <x v="0"/>
    <n v="2.298342541436464"/>
    <n v="133.13942307692309"/>
    <n v="144.58235576923079"/>
    <x v="14"/>
  </r>
  <r>
    <x v="113"/>
    <x v="3"/>
    <x v="2"/>
    <x v="0"/>
    <s v="S002"/>
    <x v="76"/>
    <x v="76"/>
    <x v="1"/>
    <n v="115.65"/>
    <n v="3"/>
    <n v="346.95"/>
    <n v="274.45"/>
    <x v="938"/>
    <n v="0.20896382764087046"/>
    <s v="R03"/>
    <x v="2"/>
    <x v="28"/>
    <n v="61"/>
    <x v="0"/>
    <n v="1.8121546961325967"/>
    <n v="140.71646341463415"/>
    <n v="130.25945121951221"/>
    <x v="60"/>
  </r>
  <r>
    <x v="113"/>
    <x v="3"/>
    <x v="2"/>
    <x v="3"/>
    <s v="S014"/>
    <x v="54"/>
    <x v="54"/>
    <x v="3"/>
    <n v="362.14"/>
    <n v="35"/>
    <n v="12674.9"/>
    <n v="9481.75"/>
    <x v="939"/>
    <n v="0.25192703689969942"/>
    <s v="R06"/>
    <x v="4"/>
    <x v="54"/>
    <n v="182"/>
    <x v="1"/>
    <n v="1.8729281767955801"/>
    <n v="3.7374631268436578"/>
    <n v="201.74427728613568"/>
    <x v="5"/>
  </r>
  <r>
    <x v="113"/>
    <x v="3"/>
    <x v="2"/>
    <x v="2"/>
    <s v="S006"/>
    <x v="63"/>
    <x v="63"/>
    <x v="2"/>
    <n v="297.14999999999998"/>
    <n v="26"/>
    <n v="7725.9"/>
    <n v="5830.91"/>
    <x v="940"/>
    <n v="0.24527757283941032"/>
    <s v="R13"/>
    <x v="12"/>
    <x v="63"/>
    <n v="119"/>
    <x v="0"/>
    <n v="1.7237569060773481"/>
    <n v="96.881410256410248"/>
    <n v="164.31121794871791"/>
    <x v="49"/>
  </r>
  <r>
    <x v="113"/>
    <x v="3"/>
    <x v="2"/>
    <x v="3"/>
    <s v="S015"/>
    <x v="63"/>
    <x v="63"/>
    <x v="2"/>
    <n v="89.98"/>
    <n v="23"/>
    <n v="2069.54"/>
    <n v="1529.63"/>
    <x v="941"/>
    <n v="0.26088406119234225"/>
    <s v="R06"/>
    <x v="4"/>
    <x v="63"/>
    <n v="119"/>
    <x v="0"/>
    <n v="1.7237569060773481"/>
    <n v="96.881410256410248"/>
    <n v="164.31121794871791"/>
    <x v="49"/>
  </r>
  <r>
    <x v="113"/>
    <x v="3"/>
    <x v="2"/>
    <x v="4"/>
    <s v="S003"/>
    <x v="67"/>
    <x v="67"/>
    <x v="0"/>
    <n v="127.32"/>
    <n v="23"/>
    <n v="2928.36"/>
    <n v="2354.0300000000002"/>
    <x v="942"/>
    <n v="0.19612684232812905"/>
    <s v="R08"/>
    <x v="18"/>
    <x v="24"/>
    <n v="173"/>
    <x v="0"/>
    <n v="2.1491712707182322"/>
    <n v="87.47557840616966"/>
    <n v="187.86791773778924"/>
    <x v="52"/>
  </r>
  <r>
    <x v="113"/>
    <x v="3"/>
    <x v="2"/>
    <x v="3"/>
    <s v="S002"/>
    <x v="65"/>
    <x v="65"/>
    <x v="0"/>
    <n v="330.42"/>
    <n v="47"/>
    <n v="15529.74"/>
    <n v="10332.950000000001"/>
    <x v="943"/>
    <n v="0.3346347073421706"/>
    <s v="R19"/>
    <x v="9"/>
    <x v="65"/>
    <n v="83"/>
    <x v="0"/>
    <n v="2.4198895027624308"/>
    <n v="148.35388127853884"/>
    <n v="157.05917808219178"/>
    <x v="51"/>
  </r>
  <r>
    <x v="113"/>
    <x v="3"/>
    <x v="2"/>
    <x v="0"/>
    <s v="S006"/>
    <x v="74"/>
    <x v="74"/>
    <x v="1"/>
    <n v="278.25"/>
    <n v="49"/>
    <n v="13634.25"/>
    <n v="8102.3"/>
    <x v="944"/>
    <n v="0.40573922291288483"/>
    <s v="R12"/>
    <x v="3"/>
    <x v="73"/>
    <n v="143"/>
    <x v="0"/>
    <n v="1.7071823204419889"/>
    <n v="139.9967637540453"/>
    <n v="194.15064724919091"/>
    <x v="58"/>
  </r>
  <r>
    <x v="113"/>
    <x v="3"/>
    <x v="2"/>
    <x v="1"/>
    <s v="S014"/>
    <x v="15"/>
    <x v="15"/>
    <x v="1"/>
    <n v="152.65"/>
    <n v="44"/>
    <n v="6716.6"/>
    <n v="4614.3500000000004"/>
    <x v="945"/>
    <n v="0.31299318107375756"/>
    <s v="R15"/>
    <x v="17"/>
    <x v="15"/>
    <n v="171"/>
    <x v="1"/>
    <n v="1.5193370165745856"/>
    <n v="101.36"/>
    <n v="185.58029090909088"/>
    <x v="5"/>
  </r>
  <r>
    <x v="113"/>
    <x v="3"/>
    <x v="2"/>
    <x v="4"/>
    <s v="S005"/>
    <x v="37"/>
    <x v="37"/>
    <x v="2"/>
    <n v="185.99"/>
    <n v="20"/>
    <n v="3719.8"/>
    <n v="2418.1"/>
    <x v="946"/>
    <n v="0.34993816871874833"/>
    <s v="R11"/>
    <x v="7"/>
    <x v="37"/>
    <n v="118"/>
    <x v="0"/>
    <n v="1.9447513812154695"/>
    <n v="81.244318181818187"/>
    <n v="164.3787784090909"/>
    <x v="29"/>
  </r>
  <r>
    <x v="113"/>
    <x v="3"/>
    <x v="2"/>
    <x v="1"/>
    <s v="S008"/>
    <x v="27"/>
    <x v="27"/>
    <x v="3"/>
    <n v="426.06"/>
    <n v="17"/>
    <n v="7243.02"/>
    <n v="5649.22"/>
    <x v="947"/>
    <n v="0.22004633426388437"/>
    <s v="R05"/>
    <x v="6"/>
    <x v="27"/>
    <n v="179"/>
    <x v="0"/>
    <n v="3.6353591160220993"/>
    <n v="62.717325227963528"/>
    <n v="194.48913373860182"/>
    <x v="21"/>
  </r>
  <r>
    <x v="113"/>
    <x v="3"/>
    <x v="2"/>
    <x v="2"/>
    <s v="S004"/>
    <x v="26"/>
    <x v="26"/>
    <x v="0"/>
    <n v="419.77"/>
    <n v="47"/>
    <n v="19729.189999999999"/>
    <n v="11928.24"/>
    <x v="948"/>
    <n v="0.39540143310495768"/>
    <s v="R04"/>
    <x v="16"/>
    <x v="26"/>
    <n v="136"/>
    <x v="1"/>
    <n v="2.3591160220994474"/>
    <n v="32.215456674473067"/>
    <n v="164.18552693208429"/>
    <x v="5"/>
  </r>
  <r>
    <x v="113"/>
    <x v="3"/>
    <x v="2"/>
    <x v="0"/>
    <s v="S007"/>
    <x v="54"/>
    <x v="54"/>
    <x v="3"/>
    <n v="15.79"/>
    <n v="33"/>
    <n v="521.07000000000005"/>
    <n v="318.36"/>
    <x v="949"/>
    <n v="0.38902642639184754"/>
    <s v="R04"/>
    <x v="16"/>
    <x v="54"/>
    <n v="182"/>
    <x v="1"/>
    <n v="1.8729281767955801"/>
    <n v="3.7374631268436578"/>
    <n v="201.74427728613568"/>
    <x v="5"/>
  </r>
  <r>
    <x v="114"/>
    <x v="3"/>
    <x v="3"/>
    <x v="3"/>
    <s v="S004"/>
    <x v="41"/>
    <x v="41"/>
    <x v="4"/>
    <n v="298.7"/>
    <n v="43"/>
    <n v="12844.1"/>
    <n v="8757.3700000000008"/>
    <x v="950"/>
    <n v="0.31817955325791608"/>
    <s v="R19"/>
    <x v="9"/>
    <x v="41"/>
    <n v="165"/>
    <x v="0"/>
    <n v="2.2928176795580111"/>
    <n v="164.4265060240964"/>
    <n v="219.61922891566269"/>
    <x v="32"/>
  </r>
  <r>
    <x v="114"/>
    <x v="3"/>
    <x v="3"/>
    <x v="0"/>
    <s v="S011"/>
    <x v="72"/>
    <x v="72"/>
    <x v="1"/>
    <n v="191.31"/>
    <n v="19"/>
    <n v="3634.89"/>
    <n v="2848.46"/>
    <x v="951"/>
    <n v="0.21635592823991923"/>
    <s v="R05"/>
    <x v="6"/>
    <x v="71"/>
    <n v="95"/>
    <x v="0"/>
    <n v="1.2209944751381216"/>
    <n v="269.45248868778276"/>
    <n v="155.78972850678733"/>
    <x v="56"/>
  </r>
  <r>
    <x v="114"/>
    <x v="3"/>
    <x v="3"/>
    <x v="3"/>
    <s v="S011"/>
    <x v="9"/>
    <x v="9"/>
    <x v="3"/>
    <n v="413.58"/>
    <n v="20"/>
    <n v="8271.6"/>
    <n v="4530.93"/>
    <x v="952"/>
    <n v="0.45223052371971562"/>
    <s v="R11"/>
    <x v="7"/>
    <x v="9"/>
    <n v="119"/>
    <x v="0"/>
    <n v="2.3204419889502761"/>
    <n v="209.44285714285715"/>
    <n v="196.53238095238089"/>
    <x v="8"/>
  </r>
  <r>
    <x v="114"/>
    <x v="3"/>
    <x v="3"/>
    <x v="4"/>
    <s v="S005"/>
    <x v="36"/>
    <x v="36"/>
    <x v="0"/>
    <n v="312.18"/>
    <n v="38"/>
    <n v="11862.84"/>
    <n v="6201.23"/>
    <x v="953"/>
    <n v="0.47725586790346997"/>
    <s v="R11"/>
    <x v="7"/>
    <x v="36"/>
    <n v="151"/>
    <x v="0"/>
    <n v="2.0718232044198897"/>
    <n v="208.99466666666666"/>
    <n v="166.13485333333333"/>
    <x v="28"/>
  </r>
  <r>
    <x v="114"/>
    <x v="3"/>
    <x v="3"/>
    <x v="1"/>
    <s v="S005"/>
    <x v="58"/>
    <x v="58"/>
    <x v="1"/>
    <n v="81.22"/>
    <n v="16"/>
    <n v="1299.52"/>
    <n v="887.74"/>
    <x v="954"/>
    <n v="0.31687084461955184"/>
    <s v="R06"/>
    <x v="4"/>
    <x v="58"/>
    <n v="151"/>
    <x v="1"/>
    <n v="2.8508287292817678"/>
    <n v="1.4031007751937985"/>
    <n v="141.50271317829458"/>
    <x v="5"/>
  </r>
  <r>
    <x v="115"/>
    <x v="3"/>
    <x v="4"/>
    <x v="2"/>
    <s v="S007"/>
    <x v="60"/>
    <x v="60"/>
    <x v="2"/>
    <n v="146.68"/>
    <n v="49"/>
    <n v="7187.32"/>
    <n v="3838.6"/>
    <x v="955"/>
    <n v="0.46592053783607795"/>
    <s v="R05"/>
    <x v="6"/>
    <x v="60"/>
    <n v="110"/>
    <x v="0"/>
    <n v="1.9116022099447514"/>
    <n v="181.52312138728323"/>
    <n v="120.45384393063586"/>
    <x v="47"/>
  </r>
  <r>
    <x v="115"/>
    <x v="3"/>
    <x v="4"/>
    <x v="3"/>
    <s v="S009"/>
    <x v="26"/>
    <x v="26"/>
    <x v="0"/>
    <n v="322.68"/>
    <n v="2"/>
    <n v="645.36"/>
    <n v="440.69"/>
    <x v="956"/>
    <n v="0.3171408206272468"/>
    <s v="R17"/>
    <x v="0"/>
    <x v="26"/>
    <n v="136"/>
    <x v="1"/>
    <n v="2.3591160220994474"/>
    <n v="32.215456674473067"/>
    <n v="164.18552693208429"/>
    <x v="5"/>
  </r>
  <r>
    <x v="115"/>
    <x v="3"/>
    <x v="4"/>
    <x v="4"/>
    <s v="S012"/>
    <x v="82"/>
    <x v="82"/>
    <x v="0"/>
    <n v="213.82"/>
    <n v="29"/>
    <n v="6200.78"/>
    <n v="5263.3"/>
    <x v="957"/>
    <n v="0.15118743125864811"/>
    <s v="R04"/>
    <x v="16"/>
    <x v="80"/>
    <n v="137"/>
    <x v="0"/>
    <n v="3.3149171270718232"/>
    <n v="81.148333333333341"/>
    <n v="202.9247"/>
    <x v="65"/>
  </r>
  <r>
    <x v="115"/>
    <x v="3"/>
    <x v="4"/>
    <x v="1"/>
    <s v="S015"/>
    <x v="26"/>
    <x v="26"/>
    <x v="0"/>
    <n v="222.87"/>
    <n v="39"/>
    <n v="8691.93"/>
    <n v="5055.1099999999997"/>
    <x v="958"/>
    <n v="0.41841340185666476"/>
    <s v="R14"/>
    <x v="11"/>
    <x v="26"/>
    <n v="136"/>
    <x v="1"/>
    <n v="2.3591160220994474"/>
    <n v="32.215456674473067"/>
    <n v="164.18552693208429"/>
    <x v="5"/>
  </r>
  <r>
    <x v="115"/>
    <x v="3"/>
    <x v="4"/>
    <x v="3"/>
    <s v="S003"/>
    <x v="16"/>
    <x v="16"/>
    <x v="0"/>
    <n v="249.91"/>
    <n v="44"/>
    <n v="10996.04"/>
    <n v="7203.48"/>
    <x v="959"/>
    <n v="0.34490234666298047"/>
    <s v="R01"/>
    <x v="14"/>
    <x v="16"/>
    <n v="195"/>
    <x v="0"/>
    <n v="2.0441988950276242"/>
    <n v="223.55945945945948"/>
    <n v="148.73581081081082"/>
    <x v="13"/>
  </r>
  <r>
    <x v="115"/>
    <x v="3"/>
    <x v="4"/>
    <x v="4"/>
    <s v="S015"/>
    <x v="16"/>
    <x v="16"/>
    <x v="0"/>
    <n v="489.6"/>
    <n v="35"/>
    <n v="17136"/>
    <n v="10980.9"/>
    <x v="960"/>
    <n v="0.35919117647058824"/>
    <s v="R10"/>
    <x v="8"/>
    <x v="16"/>
    <n v="195"/>
    <x v="0"/>
    <n v="2.0441988950276242"/>
    <n v="223.55945945945948"/>
    <n v="148.73581081081082"/>
    <x v="13"/>
  </r>
  <r>
    <x v="115"/>
    <x v="3"/>
    <x v="4"/>
    <x v="4"/>
    <s v="S002"/>
    <x v="50"/>
    <x v="50"/>
    <x v="1"/>
    <n v="307.2"/>
    <n v="38"/>
    <n v="11673.6"/>
    <n v="7311.8"/>
    <x v="961"/>
    <n v="0.37364651864035087"/>
    <s v="R03"/>
    <x v="2"/>
    <x v="50"/>
    <n v="85"/>
    <x v="0"/>
    <n v="1.5966850828729282"/>
    <n v="106.47058823529412"/>
    <n v="206.92532871972318"/>
    <x v="41"/>
  </r>
  <r>
    <x v="115"/>
    <x v="3"/>
    <x v="4"/>
    <x v="4"/>
    <s v="S005"/>
    <x v="88"/>
    <x v="88"/>
    <x v="1"/>
    <n v="52.89"/>
    <n v="29"/>
    <n v="1533.81"/>
    <n v="1041.8499999999999"/>
    <x v="962"/>
    <n v="0.32074376878492122"/>
    <s v="R08"/>
    <x v="18"/>
    <x v="86"/>
    <n v="178"/>
    <x v="1"/>
    <n v="1.6408839779005524"/>
    <n v="98.727272727272734"/>
    <n v="127.32447811447813"/>
    <x v="5"/>
  </r>
  <r>
    <x v="116"/>
    <x v="3"/>
    <x v="5"/>
    <x v="1"/>
    <s v="S015"/>
    <x v="6"/>
    <x v="6"/>
    <x v="1"/>
    <n v="415.08"/>
    <n v="30"/>
    <n v="12452.4"/>
    <n v="7599.12"/>
    <x v="963"/>
    <n v="0.38974655488098681"/>
    <s v="R02"/>
    <x v="10"/>
    <x v="6"/>
    <n v="64"/>
    <x v="0"/>
    <n v="2.1381215469613259"/>
    <n v="220.75452196382429"/>
    <n v="200.95503875968993"/>
    <x v="6"/>
  </r>
  <r>
    <x v="116"/>
    <x v="3"/>
    <x v="5"/>
    <x v="3"/>
    <s v="S007"/>
    <x v="6"/>
    <x v="6"/>
    <x v="1"/>
    <n v="463.22"/>
    <n v="18"/>
    <n v="8337.9599999999991"/>
    <n v="6387.31"/>
    <x v="964"/>
    <n v="0.23394811200821308"/>
    <s v="R12"/>
    <x v="3"/>
    <x v="6"/>
    <n v="64"/>
    <x v="0"/>
    <n v="2.1381215469613259"/>
    <n v="220.75452196382429"/>
    <n v="200.95503875968993"/>
    <x v="6"/>
  </r>
  <r>
    <x v="116"/>
    <x v="3"/>
    <x v="5"/>
    <x v="4"/>
    <s v="S006"/>
    <x v="66"/>
    <x v="66"/>
    <x v="2"/>
    <n v="93.86"/>
    <n v="31"/>
    <n v="2909.66"/>
    <n v="2175.9699999999998"/>
    <x v="965"/>
    <n v="0.25215660936329332"/>
    <s v="R14"/>
    <x v="11"/>
    <x v="66"/>
    <n v="189"/>
    <x v="1"/>
    <n v="1.9337016574585635"/>
    <n v="35.682857142857145"/>
    <n v="151.44962857142858"/>
    <x v="5"/>
  </r>
  <r>
    <x v="116"/>
    <x v="3"/>
    <x v="5"/>
    <x v="0"/>
    <s v="S005"/>
    <x v="51"/>
    <x v="51"/>
    <x v="3"/>
    <n v="117.23"/>
    <n v="43"/>
    <n v="5040.8900000000003"/>
    <n v="3393.07"/>
    <x v="966"/>
    <n v="0.32689068795391285"/>
    <s v="R03"/>
    <x v="2"/>
    <x v="51"/>
    <n v="188"/>
    <x v="1"/>
    <n v="2.6077348066298343"/>
    <n v="32.595338983050844"/>
    <n v="158.14478813559322"/>
    <x v="5"/>
  </r>
  <r>
    <x v="116"/>
    <x v="3"/>
    <x v="5"/>
    <x v="0"/>
    <s v="S008"/>
    <x v="16"/>
    <x v="16"/>
    <x v="0"/>
    <n v="96.24"/>
    <n v="41"/>
    <n v="3945.84"/>
    <n v="3304.75"/>
    <x v="967"/>
    <n v="0.16247237597064251"/>
    <s v="R07"/>
    <x v="5"/>
    <x v="16"/>
    <n v="195"/>
    <x v="0"/>
    <n v="2.0441988950276242"/>
    <n v="223.55945945945948"/>
    <n v="148.73581081081082"/>
    <x v="13"/>
  </r>
  <r>
    <x v="117"/>
    <x v="3"/>
    <x v="6"/>
    <x v="4"/>
    <s v="S015"/>
    <x v="83"/>
    <x v="83"/>
    <x v="1"/>
    <n v="410.49"/>
    <n v="36"/>
    <n v="14777.64"/>
    <n v="7574.45"/>
    <x v="968"/>
    <n v="0.48743845431340865"/>
    <s v="R19"/>
    <x v="9"/>
    <x v="81"/>
    <n v="97"/>
    <x v="0"/>
    <n v="1.1381215469613259"/>
    <n v="246.01941747572815"/>
    <n v="123.11640776699031"/>
    <x v="66"/>
  </r>
  <r>
    <x v="117"/>
    <x v="3"/>
    <x v="6"/>
    <x v="3"/>
    <s v="S010"/>
    <x v="99"/>
    <x v="99"/>
    <x v="1"/>
    <n v="11.99"/>
    <n v="42"/>
    <n v="503.58"/>
    <n v="406.79"/>
    <x v="969"/>
    <n v="0.19220382064418765"/>
    <s v="R05"/>
    <x v="6"/>
    <x v="93"/>
    <n v="107"/>
    <x v="0"/>
    <n v="1.0939226519337018"/>
    <n v="227.6212121212121"/>
    <n v="127.59262626262628"/>
    <x v="77"/>
  </r>
  <r>
    <x v="117"/>
    <x v="3"/>
    <x v="6"/>
    <x v="2"/>
    <s v="S005"/>
    <x v="18"/>
    <x v="18"/>
    <x v="2"/>
    <n v="473.5"/>
    <n v="3"/>
    <n v="1420.5"/>
    <n v="790.56"/>
    <x v="970"/>
    <n v="0.44346356916578672"/>
    <s v="R15"/>
    <x v="17"/>
    <x v="18"/>
    <n v="197"/>
    <x v="0"/>
    <n v="2.298342541436464"/>
    <n v="133.13942307692309"/>
    <n v="144.58235576923079"/>
    <x v="14"/>
  </r>
  <r>
    <x v="117"/>
    <x v="3"/>
    <x v="6"/>
    <x v="2"/>
    <s v="S015"/>
    <x v="40"/>
    <x v="40"/>
    <x v="2"/>
    <n v="200.86"/>
    <n v="14"/>
    <n v="2812.04"/>
    <n v="1726.38"/>
    <x v="971"/>
    <n v="0.38607558925193103"/>
    <s v="R12"/>
    <x v="3"/>
    <x v="40"/>
    <n v="128"/>
    <x v="0"/>
    <n v="1.580110497237569"/>
    <n v="310.73776223776224"/>
    <n v="152.67353146853142"/>
    <x v="31"/>
  </r>
  <r>
    <x v="117"/>
    <x v="3"/>
    <x v="6"/>
    <x v="0"/>
    <s v="S013"/>
    <x v="52"/>
    <x v="52"/>
    <x v="0"/>
    <n v="438.16"/>
    <n v="48"/>
    <n v="21031.68"/>
    <n v="17273.3"/>
    <x v="972"/>
    <n v="0.17870089312884183"/>
    <s v="R15"/>
    <x v="17"/>
    <x v="52"/>
    <n v="124"/>
    <x v="0"/>
    <n v="2.0883977900552488"/>
    <n v="108.69576719576719"/>
    <n v="176.40235449735448"/>
    <x v="42"/>
  </r>
  <r>
    <x v="117"/>
    <x v="3"/>
    <x v="6"/>
    <x v="1"/>
    <s v="S011"/>
    <x v="42"/>
    <x v="42"/>
    <x v="4"/>
    <n v="281.08999999999997"/>
    <n v="37"/>
    <n v="10400.33"/>
    <n v="7506.65"/>
    <x v="973"/>
    <n v="0.27822963309818055"/>
    <s v="R03"/>
    <x v="2"/>
    <x v="42"/>
    <n v="63"/>
    <x v="0"/>
    <n v="2.4917127071823204"/>
    <n v="93.108647450110865"/>
    <n v="147.25665188470066"/>
    <x v="33"/>
  </r>
  <r>
    <x v="117"/>
    <x v="3"/>
    <x v="6"/>
    <x v="1"/>
    <s v="S005"/>
    <x v="93"/>
    <x v="93"/>
    <x v="0"/>
    <n v="205.96"/>
    <n v="7"/>
    <n v="1441.72"/>
    <n v="1186.18"/>
    <x v="974"/>
    <n v="0.17724662209028105"/>
    <s v="R05"/>
    <x v="6"/>
    <x v="64"/>
    <n v="67"/>
    <x v="0"/>
    <n v="1.5027624309392265"/>
    <n v="153.0514705882353"/>
    <n v="125.94279411764707"/>
    <x v="71"/>
  </r>
  <r>
    <x v="118"/>
    <x v="3"/>
    <x v="0"/>
    <x v="3"/>
    <s v="S004"/>
    <x v="92"/>
    <x v="92"/>
    <x v="4"/>
    <n v="400.38"/>
    <n v="36"/>
    <n v="14413.68"/>
    <n v="10134.76"/>
    <x v="975"/>
    <n v="0.29686520028195434"/>
    <s v="R07"/>
    <x v="5"/>
    <x v="89"/>
    <n v="166"/>
    <x v="1"/>
    <n v="2.0386740331491713"/>
    <n v="5.8861788617886175"/>
    <n v="205.93330623306232"/>
    <x v="5"/>
  </r>
  <r>
    <x v="118"/>
    <x v="3"/>
    <x v="0"/>
    <x v="0"/>
    <s v="S010"/>
    <x v="50"/>
    <x v="50"/>
    <x v="1"/>
    <n v="306.3"/>
    <n v="15"/>
    <n v="4594.5"/>
    <n v="2535.42"/>
    <x v="976"/>
    <n v="0.44816193274567417"/>
    <s v="R01"/>
    <x v="14"/>
    <x v="50"/>
    <n v="85"/>
    <x v="0"/>
    <n v="1.5966850828729282"/>
    <n v="106.47058823529412"/>
    <n v="206.92532871972318"/>
    <x v="41"/>
  </r>
  <r>
    <x v="118"/>
    <x v="3"/>
    <x v="0"/>
    <x v="3"/>
    <s v="S002"/>
    <x v="55"/>
    <x v="55"/>
    <x v="0"/>
    <n v="135.68"/>
    <n v="36"/>
    <n v="4884.4799999999996"/>
    <n v="2985.73"/>
    <x v="977"/>
    <n v="0.38873124672431869"/>
    <s v="R19"/>
    <x v="9"/>
    <x v="55"/>
    <n v="59"/>
    <x v="0"/>
    <n v="1.6519337016574585"/>
    <n v="101.6989966555184"/>
    <n v="99.711739130434793"/>
    <x v="44"/>
  </r>
  <r>
    <x v="118"/>
    <x v="3"/>
    <x v="0"/>
    <x v="4"/>
    <s v="S011"/>
    <x v="84"/>
    <x v="84"/>
    <x v="4"/>
    <n v="78.989999999999995"/>
    <n v="41"/>
    <n v="3238.59"/>
    <n v="2328.41"/>
    <x v="978"/>
    <n v="0.28104205842666097"/>
    <s v="R02"/>
    <x v="10"/>
    <x v="82"/>
    <n v="142"/>
    <x v="0"/>
    <n v="3.5745856353591159"/>
    <n v="92.59814528593509"/>
    <n v="209.60302936630598"/>
    <x v="67"/>
  </r>
  <r>
    <x v="118"/>
    <x v="3"/>
    <x v="0"/>
    <x v="4"/>
    <s v="S009"/>
    <x v="69"/>
    <x v="69"/>
    <x v="0"/>
    <n v="355.77"/>
    <n v="1"/>
    <n v="355.77"/>
    <n v="256.66000000000003"/>
    <x v="979"/>
    <n v="0.27857885712679542"/>
    <s v="R04"/>
    <x v="16"/>
    <x v="68"/>
    <n v="143"/>
    <x v="1"/>
    <n v="1.3314917127071824"/>
    <n v="33.796680497925308"/>
    <n v="160.20572614107883"/>
    <x v="5"/>
  </r>
  <r>
    <x v="118"/>
    <x v="3"/>
    <x v="0"/>
    <x v="2"/>
    <s v="S002"/>
    <x v="4"/>
    <x v="4"/>
    <x v="3"/>
    <n v="170.85"/>
    <n v="47"/>
    <n v="8029.95"/>
    <n v="5677.15"/>
    <x v="980"/>
    <n v="0.29300306975759505"/>
    <s v="R08"/>
    <x v="18"/>
    <x v="4"/>
    <n v="55"/>
    <x v="0"/>
    <n v="1.9447513812154695"/>
    <n v="197.96875"/>
    <n v="186.62428977272728"/>
    <x v="4"/>
  </r>
  <r>
    <x v="118"/>
    <x v="3"/>
    <x v="0"/>
    <x v="4"/>
    <s v="S009"/>
    <x v="17"/>
    <x v="17"/>
    <x v="3"/>
    <n v="208.67"/>
    <n v="19"/>
    <n v="3964.73"/>
    <n v="3292.43"/>
    <x v="981"/>
    <n v="0.16957018510718258"/>
    <s v="R18"/>
    <x v="15"/>
    <x v="17"/>
    <n v="143"/>
    <x v="1"/>
    <n v="1.2928176795580111"/>
    <n v="27.846153846153847"/>
    <n v="196.43854700854698"/>
    <x v="5"/>
  </r>
  <r>
    <x v="118"/>
    <x v="3"/>
    <x v="0"/>
    <x v="3"/>
    <s v="S014"/>
    <x v="43"/>
    <x v="43"/>
    <x v="1"/>
    <n v="81.28"/>
    <n v="14"/>
    <n v="1137.92"/>
    <n v="952.42"/>
    <x v="982"/>
    <n v="0.16301673228346455"/>
    <s v="R13"/>
    <x v="12"/>
    <x v="43"/>
    <n v="131"/>
    <x v="0"/>
    <n v="2.0718232044198897"/>
    <n v="232.64533333333333"/>
    <n v="136.04730666666669"/>
    <x v="34"/>
  </r>
  <r>
    <x v="118"/>
    <x v="3"/>
    <x v="0"/>
    <x v="0"/>
    <s v="S003"/>
    <x v="91"/>
    <x v="91"/>
    <x v="3"/>
    <n v="281.98"/>
    <n v="11"/>
    <n v="3101.78"/>
    <n v="2104.67"/>
    <x v="983"/>
    <n v="0.32146380465410185"/>
    <s v="R12"/>
    <x v="3"/>
    <x v="88"/>
    <n v="81"/>
    <x v="1"/>
    <n v="2.3204419889502761"/>
    <n v="2.5857142857142859"/>
    <n v="171.29180952380952"/>
    <x v="5"/>
  </r>
  <r>
    <x v="118"/>
    <x v="3"/>
    <x v="0"/>
    <x v="2"/>
    <s v="S012"/>
    <x v="83"/>
    <x v="83"/>
    <x v="1"/>
    <n v="306.12"/>
    <n v="8"/>
    <n v="2448.96"/>
    <n v="2015.07"/>
    <x v="984"/>
    <n v="0.17717316738533909"/>
    <s v="R12"/>
    <x v="3"/>
    <x v="81"/>
    <n v="97"/>
    <x v="0"/>
    <n v="1.1381215469613259"/>
    <n v="246.01941747572815"/>
    <n v="123.11640776699031"/>
    <x v="66"/>
  </r>
  <r>
    <x v="119"/>
    <x v="4"/>
    <x v="1"/>
    <x v="1"/>
    <s v="S002"/>
    <x v="17"/>
    <x v="17"/>
    <x v="3"/>
    <n v="61.68"/>
    <n v="19"/>
    <n v="1171.92"/>
    <n v="847.55"/>
    <x v="985"/>
    <n v="0.27678510478530954"/>
    <s v="R03"/>
    <x v="2"/>
    <x v="17"/>
    <n v="143"/>
    <x v="1"/>
    <n v="1.2928176795580111"/>
    <n v="27.846153846153847"/>
    <n v="196.43854700854698"/>
    <x v="5"/>
  </r>
  <r>
    <x v="119"/>
    <x v="4"/>
    <x v="1"/>
    <x v="0"/>
    <s v="S012"/>
    <x v="98"/>
    <x v="98"/>
    <x v="0"/>
    <n v="491.27"/>
    <n v="22"/>
    <n v="10807.94"/>
    <n v="8476.9500000000007"/>
    <x v="986"/>
    <n v="0.21567384719012131"/>
    <s v="R14"/>
    <x v="11"/>
    <x v="92"/>
    <n v="155"/>
    <x v="0"/>
    <n v="1.3646408839779005"/>
    <n v="189.06072874493927"/>
    <n v="226.45655870445347"/>
    <x v="76"/>
  </r>
  <r>
    <x v="119"/>
    <x v="4"/>
    <x v="1"/>
    <x v="2"/>
    <s v="S004"/>
    <x v="73"/>
    <x v="73"/>
    <x v="2"/>
    <n v="374.47"/>
    <n v="5"/>
    <n v="1872.35"/>
    <n v="1354.1"/>
    <x v="987"/>
    <n v="0.27679119822682724"/>
    <s v="R17"/>
    <x v="0"/>
    <x v="72"/>
    <n v="66"/>
    <x v="0"/>
    <n v="1.9060773480662982"/>
    <n v="238.71014492753625"/>
    <n v="187.19002898550721"/>
    <x v="57"/>
  </r>
  <r>
    <x v="119"/>
    <x v="4"/>
    <x v="1"/>
    <x v="0"/>
    <s v="S001"/>
    <x v="66"/>
    <x v="66"/>
    <x v="2"/>
    <n v="46.68"/>
    <n v="12"/>
    <n v="560.16"/>
    <n v="400.08"/>
    <x v="988"/>
    <n v="0.28577549271636676"/>
    <s v="R01"/>
    <x v="14"/>
    <x v="66"/>
    <n v="189"/>
    <x v="1"/>
    <n v="1.9337016574585635"/>
    <n v="35.682857142857145"/>
    <n v="151.44962857142858"/>
    <x v="5"/>
  </r>
  <r>
    <x v="119"/>
    <x v="4"/>
    <x v="1"/>
    <x v="2"/>
    <s v="S009"/>
    <x v="89"/>
    <x v="89"/>
    <x v="0"/>
    <n v="374.09"/>
    <n v="2"/>
    <n v="748.18"/>
    <n v="532.16999999999996"/>
    <x v="989"/>
    <n v="0.28871394584190968"/>
    <s v="R09"/>
    <x v="19"/>
    <x v="87"/>
    <n v="136"/>
    <x v="0"/>
    <n v="1.7348066298342542"/>
    <n v="186.76433121019107"/>
    <n v="151.90401273885354"/>
    <x v="69"/>
  </r>
  <r>
    <x v="119"/>
    <x v="4"/>
    <x v="1"/>
    <x v="0"/>
    <s v="S012"/>
    <x v="56"/>
    <x v="56"/>
    <x v="1"/>
    <n v="32.97"/>
    <n v="17"/>
    <n v="560.49"/>
    <n v="353.72"/>
    <x v="990"/>
    <n v="0.36890934717836182"/>
    <s v="R09"/>
    <x v="19"/>
    <x v="56"/>
    <n v="183"/>
    <x v="0"/>
    <n v="2.7237569060773481"/>
    <n v="181.7342799188641"/>
    <n v="142.07393509127789"/>
    <x v="45"/>
  </r>
  <r>
    <x v="120"/>
    <x v="4"/>
    <x v="2"/>
    <x v="2"/>
    <s v="S009"/>
    <x v="64"/>
    <x v="64"/>
    <x v="3"/>
    <n v="115.26"/>
    <n v="18"/>
    <n v="2074.6799999999998"/>
    <n v="1059.5999999999999"/>
    <x v="991"/>
    <n v="0.48927063450749037"/>
    <s v="R12"/>
    <x v="3"/>
    <x v="64"/>
    <n v="70"/>
    <x v="0"/>
    <n v="1.4419889502762431"/>
    <n v="159.50191570881228"/>
    <n v="196.03318007662833"/>
    <x v="50"/>
  </r>
  <r>
    <x v="120"/>
    <x v="4"/>
    <x v="2"/>
    <x v="2"/>
    <s v="S003"/>
    <x v="18"/>
    <x v="18"/>
    <x v="2"/>
    <n v="218.46"/>
    <n v="14"/>
    <n v="3058.44"/>
    <n v="2013.47"/>
    <x v="992"/>
    <n v="0.34166764755888623"/>
    <s v="R20"/>
    <x v="13"/>
    <x v="18"/>
    <n v="197"/>
    <x v="0"/>
    <n v="2.298342541436464"/>
    <n v="133.13942307692309"/>
    <n v="144.58235576923079"/>
    <x v="14"/>
  </r>
  <r>
    <x v="120"/>
    <x v="4"/>
    <x v="2"/>
    <x v="4"/>
    <s v="S003"/>
    <x v="57"/>
    <x v="57"/>
    <x v="4"/>
    <n v="164.18"/>
    <n v="38"/>
    <n v="6238.84"/>
    <n v="4366.6000000000004"/>
    <x v="993"/>
    <n v="0.30009424828974618"/>
    <s v="R10"/>
    <x v="8"/>
    <x v="57"/>
    <n v="148"/>
    <x v="0"/>
    <n v="2.4198895027624308"/>
    <n v="150.42009132420091"/>
    <n v="198.74710045662104"/>
    <x v="46"/>
  </r>
  <r>
    <x v="120"/>
    <x v="4"/>
    <x v="2"/>
    <x v="0"/>
    <s v="S014"/>
    <x v="31"/>
    <x v="31"/>
    <x v="0"/>
    <n v="211.34"/>
    <n v="7"/>
    <n v="1479.38"/>
    <n v="1062.83"/>
    <x v="994"/>
    <n v="0.28157065797834224"/>
    <s v="R16"/>
    <x v="1"/>
    <x v="31"/>
    <n v="181"/>
    <x v="1"/>
    <n v="1.8729281767955801"/>
    <n v="66.740412979351035"/>
    <n v="142.94654867256637"/>
    <x v="5"/>
  </r>
  <r>
    <x v="120"/>
    <x v="4"/>
    <x v="2"/>
    <x v="4"/>
    <s v="S015"/>
    <x v="98"/>
    <x v="98"/>
    <x v="0"/>
    <n v="353.19"/>
    <n v="28"/>
    <n v="9889.32"/>
    <n v="5687.12"/>
    <x v="995"/>
    <n v="0.42492304829856853"/>
    <s v="R01"/>
    <x v="14"/>
    <x v="92"/>
    <n v="155"/>
    <x v="0"/>
    <n v="1.3646408839779005"/>
    <n v="189.06072874493927"/>
    <n v="226.45655870445347"/>
    <x v="76"/>
  </r>
  <r>
    <x v="121"/>
    <x v="4"/>
    <x v="3"/>
    <x v="4"/>
    <s v="S001"/>
    <x v="8"/>
    <x v="8"/>
    <x v="4"/>
    <n v="496.13"/>
    <n v="28"/>
    <n v="13891.64"/>
    <n v="8123.49"/>
    <x v="996"/>
    <n v="0.41522455232067629"/>
    <s v="R08"/>
    <x v="18"/>
    <x v="8"/>
    <n v="123"/>
    <x v="1"/>
    <n v="1.0994475138121547"/>
    <n v="18.190954773869347"/>
    <n v="163.90492462311559"/>
    <x v="5"/>
  </r>
  <r>
    <x v="121"/>
    <x v="4"/>
    <x v="3"/>
    <x v="4"/>
    <s v="S007"/>
    <x v="74"/>
    <x v="74"/>
    <x v="1"/>
    <n v="447.42"/>
    <n v="9"/>
    <n v="4026.78"/>
    <n v="2736.78"/>
    <x v="997"/>
    <n v="0.32035522179011516"/>
    <s v="R18"/>
    <x v="15"/>
    <x v="73"/>
    <n v="143"/>
    <x v="0"/>
    <n v="1.7071823204419889"/>
    <n v="139.9967637540453"/>
    <n v="194.15064724919091"/>
    <x v="58"/>
  </r>
  <r>
    <x v="121"/>
    <x v="4"/>
    <x v="3"/>
    <x v="2"/>
    <s v="S012"/>
    <x v="77"/>
    <x v="77"/>
    <x v="1"/>
    <n v="400.39"/>
    <n v="9"/>
    <n v="3603.51"/>
    <n v="2964.95"/>
    <x v="998"/>
    <n v="0.17720500289995031"/>
    <s v="R19"/>
    <x v="9"/>
    <x v="75"/>
    <n v="53"/>
    <x v="0"/>
    <n v="1.3922651933701657"/>
    <n v="262.16269841269843"/>
    <n v="124.21837301587303"/>
    <x v="61"/>
  </r>
  <r>
    <x v="121"/>
    <x v="4"/>
    <x v="3"/>
    <x v="4"/>
    <s v="S009"/>
    <x v="55"/>
    <x v="55"/>
    <x v="0"/>
    <n v="104.01"/>
    <n v="2"/>
    <n v="208.02"/>
    <n v="106.48"/>
    <x v="999"/>
    <n v="0.48812614171714258"/>
    <s v="R12"/>
    <x v="3"/>
    <x v="55"/>
    <n v="59"/>
    <x v="0"/>
    <n v="1.6519337016574585"/>
    <n v="101.6989966555184"/>
    <n v="99.711739130434793"/>
    <x v="44"/>
  </r>
  <r>
    <x v="121"/>
    <x v="4"/>
    <x v="3"/>
    <x v="2"/>
    <s v="S008"/>
    <x v="74"/>
    <x v="74"/>
    <x v="1"/>
    <n v="473.26"/>
    <n v="38"/>
    <n v="17983.88"/>
    <n v="14390.2"/>
    <x v="1000"/>
    <n v="0.19982784582637336"/>
    <s v="R17"/>
    <x v="0"/>
    <x v="73"/>
    <n v="143"/>
    <x v="0"/>
    <n v="1.7071823204419889"/>
    <n v="139.9967637540453"/>
    <n v="194.15064724919091"/>
    <x v="58"/>
  </r>
  <r>
    <x v="121"/>
    <x v="4"/>
    <x v="3"/>
    <x v="2"/>
    <s v="S001"/>
    <x v="2"/>
    <x v="2"/>
    <x v="2"/>
    <n v="143.97999999999999"/>
    <n v="35"/>
    <n v="5039.3"/>
    <n v="3875.19"/>
    <x v="1001"/>
    <n v="0.23100629055622801"/>
    <s v="R17"/>
    <x v="0"/>
    <x v="2"/>
    <n v="53"/>
    <x v="0"/>
    <n v="2.0552486187845305"/>
    <n v="216.03225806451613"/>
    <n v="142.85685483870967"/>
    <x v="2"/>
  </r>
  <r>
    <x v="121"/>
    <x v="4"/>
    <x v="3"/>
    <x v="1"/>
    <s v="S015"/>
    <x v="1"/>
    <x v="1"/>
    <x v="1"/>
    <n v="342.79"/>
    <n v="13"/>
    <n v="4456.2700000000004"/>
    <n v="3094.23"/>
    <x v="1002"/>
    <n v="0.30564575306253883"/>
    <s v="R02"/>
    <x v="10"/>
    <x v="1"/>
    <n v="186"/>
    <x v="0"/>
    <n v="2.2541436464088398"/>
    <n v="142.40441176470588"/>
    <n v="218.83095588235298"/>
    <x v="1"/>
  </r>
  <r>
    <x v="121"/>
    <x v="4"/>
    <x v="3"/>
    <x v="2"/>
    <s v="S006"/>
    <x v="5"/>
    <x v="5"/>
    <x v="3"/>
    <n v="414.72"/>
    <n v="36"/>
    <n v="14929.92"/>
    <n v="9676.43"/>
    <x v="1003"/>
    <n v="0.35187663430212618"/>
    <s v="R14"/>
    <x v="11"/>
    <x v="5"/>
    <n v="194"/>
    <x v="1"/>
    <n v="3.5635359116022101"/>
    <n v="31.148837209302325"/>
    <n v="147.48975193798449"/>
    <x v="5"/>
  </r>
  <r>
    <x v="121"/>
    <x v="4"/>
    <x v="3"/>
    <x v="0"/>
    <s v="S009"/>
    <x v="26"/>
    <x v="26"/>
    <x v="0"/>
    <n v="119.29"/>
    <n v="29"/>
    <n v="3459.41"/>
    <n v="2221.5100000000002"/>
    <x v="1004"/>
    <n v="0.35783558468062476"/>
    <s v="R06"/>
    <x v="4"/>
    <x v="26"/>
    <n v="136"/>
    <x v="1"/>
    <n v="2.3591160220994474"/>
    <n v="32.215456674473067"/>
    <n v="164.18552693208429"/>
    <x v="5"/>
  </r>
  <r>
    <x v="122"/>
    <x v="4"/>
    <x v="4"/>
    <x v="4"/>
    <s v="S012"/>
    <x v="65"/>
    <x v="65"/>
    <x v="0"/>
    <n v="9.16"/>
    <n v="5"/>
    <n v="45.8"/>
    <n v="29.4"/>
    <x v="1005"/>
    <n v="0.35807860262008734"/>
    <s v="R02"/>
    <x v="10"/>
    <x v="65"/>
    <n v="83"/>
    <x v="0"/>
    <n v="2.4198895027624308"/>
    <n v="148.35388127853884"/>
    <n v="157.05917808219178"/>
    <x v="51"/>
  </r>
  <r>
    <x v="122"/>
    <x v="4"/>
    <x v="4"/>
    <x v="2"/>
    <s v="S004"/>
    <x v="90"/>
    <x v="90"/>
    <x v="1"/>
    <n v="198.16"/>
    <n v="10"/>
    <n v="1981.6"/>
    <n v="1531.25"/>
    <x v="1006"/>
    <n v="0.22726584578118694"/>
    <s v="R08"/>
    <x v="18"/>
    <x v="32"/>
    <n v="101"/>
    <x v="0"/>
    <n v="1.8342541436464088"/>
    <n v="116.66867469879519"/>
    <n v="232.51328313253009"/>
    <x v="70"/>
  </r>
  <r>
    <x v="122"/>
    <x v="4"/>
    <x v="4"/>
    <x v="1"/>
    <s v="S001"/>
    <x v="52"/>
    <x v="52"/>
    <x v="0"/>
    <n v="74.05"/>
    <n v="33"/>
    <n v="2443.65"/>
    <n v="1396.36"/>
    <x v="1007"/>
    <n v="0.42857610541607838"/>
    <s v="R03"/>
    <x v="2"/>
    <x v="52"/>
    <n v="124"/>
    <x v="0"/>
    <n v="2.0883977900552488"/>
    <n v="108.69576719576719"/>
    <n v="176.40235449735448"/>
    <x v="42"/>
  </r>
  <r>
    <x v="122"/>
    <x v="4"/>
    <x v="4"/>
    <x v="1"/>
    <s v="S001"/>
    <x v="91"/>
    <x v="91"/>
    <x v="3"/>
    <n v="34.76"/>
    <n v="47"/>
    <n v="1633.72"/>
    <n v="1357.27"/>
    <x v="1008"/>
    <n v="0.16921504296941947"/>
    <s v="R15"/>
    <x v="17"/>
    <x v="88"/>
    <n v="81"/>
    <x v="1"/>
    <n v="2.3204419889502761"/>
    <n v="2.5857142857142859"/>
    <n v="171.29180952380952"/>
    <x v="5"/>
  </r>
  <r>
    <x v="122"/>
    <x v="4"/>
    <x v="4"/>
    <x v="3"/>
    <s v="S013"/>
    <x v="54"/>
    <x v="54"/>
    <x v="3"/>
    <n v="452.54"/>
    <n v="48"/>
    <n v="21721.919999999998"/>
    <n v="12181.62"/>
    <x v="1009"/>
    <n v="0.43920150704910066"/>
    <s v="R10"/>
    <x v="8"/>
    <x v="54"/>
    <n v="182"/>
    <x v="1"/>
    <n v="1.8729281767955801"/>
    <n v="3.7374631268436578"/>
    <n v="201.74427728613568"/>
    <x v="5"/>
  </r>
  <r>
    <x v="122"/>
    <x v="4"/>
    <x v="4"/>
    <x v="3"/>
    <s v="S009"/>
    <x v="67"/>
    <x v="67"/>
    <x v="0"/>
    <n v="492.29"/>
    <n v="4"/>
    <n v="1969.16"/>
    <n v="1404.11"/>
    <x v="1010"/>
    <n v="0.28694976538219341"/>
    <s v="R02"/>
    <x v="10"/>
    <x v="24"/>
    <n v="173"/>
    <x v="0"/>
    <n v="2.1491712707182322"/>
    <n v="87.47557840616966"/>
    <n v="187.86791773778924"/>
    <x v="52"/>
  </r>
  <r>
    <x v="122"/>
    <x v="4"/>
    <x v="4"/>
    <x v="0"/>
    <s v="S002"/>
    <x v="82"/>
    <x v="82"/>
    <x v="0"/>
    <n v="295.02999999999997"/>
    <n v="26"/>
    <n v="7670.78"/>
    <n v="5886.4"/>
    <x v="1011"/>
    <n v="0.23262041148357795"/>
    <s v="R07"/>
    <x v="5"/>
    <x v="80"/>
    <n v="137"/>
    <x v="0"/>
    <n v="3.3149171270718232"/>
    <n v="81.148333333333341"/>
    <n v="202.9247"/>
    <x v="65"/>
  </r>
  <r>
    <x v="122"/>
    <x v="4"/>
    <x v="4"/>
    <x v="2"/>
    <s v="S005"/>
    <x v="18"/>
    <x v="18"/>
    <x v="2"/>
    <n v="342.35"/>
    <n v="16"/>
    <n v="5477.6"/>
    <n v="3244.92"/>
    <x v="1012"/>
    <n v="0.40760186943186794"/>
    <s v="R12"/>
    <x v="3"/>
    <x v="18"/>
    <n v="197"/>
    <x v="0"/>
    <n v="2.298342541436464"/>
    <n v="133.13942307692309"/>
    <n v="144.58235576923079"/>
    <x v="14"/>
  </r>
  <r>
    <x v="122"/>
    <x v="4"/>
    <x v="4"/>
    <x v="1"/>
    <s v="S014"/>
    <x v="34"/>
    <x v="34"/>
    <x v="3"/>
    <n v="108.43"/>
    <n v="25"/>
    <n v="2710.75"/>
    <n v="2035.49"/>
    <x v="1013"/>
    <n v="0.2491044913769252"/>
    <s v="R16"/>
    <x v="1"/>
    <x v="34"/>
    <n v="124"/>
    <x v="0"/>
    <n v="2.7734806629834252"/>
    <n v="171.98605577689244"/>
    <n v="146.86141434262947"/>
    <x v="26"/>
  </r>
  <r>
    <x v="122"/>
    <x v="4"/>
    <x v="4"/>
    <x v="1"/>
    <s v="S009"/>
    <x v="75"/>
    <x v="75"/>
    <x v="0"/>
    <n v="492.18"/>
    <n v="10"/>
    <n v="4921.8"/>
    <n v="3064.75"/>
    <x v="1014"/>
    <n v="0.37731114632857893"/>
    <s v="R19"/>
    <x v="9"/>
    <x v="74"/>
    <n v="117"/>
    <x v="0"/>
    <n v="1.7403314917127073"/>
    <n v="246.50476190476189"/>
    <n v="227.47676190476187"/>
    <x v="59"/>
  </r>
  <r>
    <x v="123"/>
    <x v="4"/>
    <x v="5"/>
    <x v="0"/>
    <s v="S002"/>
    <x v="1"/>
    <x v="1"/>
    <x v="1"/>
    <n v="430.13"/>
    <n v="18"/>
    <n v="7742.34"/>
    <n v="6356.42"/>
    <x v="1015"/>
    <n v="0.17900531363902902"/>
    <s v="R18"/>
    <x v="15"/>
    <x v="1"/>
    <n v="186"/>
    <x v="0"/>
    <n v="2.2541436464088398"/>
    <n v="142.40441176470588"/>
    <n v="218.83095588235298"/>
    <x v="1"/>
  </r>
  <r>
    <x v="123"/>
    <x v="4"/>
    <x v="5"/>
    <x v="2"/>
    <s v="S010"/>
    <x v="66"/>
    <x v="66"/>
    <x v="2"/>
    <n v="177.22"/>
    <n v="25"/>
    <n v="4430.5"/>
    <n v="2700.82"/>
    <x v="1016"/>
    <n v="0.39040288906443971"/>
    <s v="R14"/>
    <x v="11"/>
    <x v="66"/>
    <n v="189"/>
    <x v="1"/>
    <n v="1.9337016574585635"/>
    <n v="35.682857142857145"/>
    <n v="151.44962857142858"/>
    <x v="5"/>
  </r>
  <r>
    <x v="123"/>
    <x v="4"/>
    <x v="5"/>
    <x v="1"/>
    <s v="S011"/>
    <x v="82"/>
    <x v="82"/>
    <x v="0"/>
    <n v="129.86000000000001"/>
    <n v="4"/>
    <n v="519.44000000000005"/>
    <n v="269.68"/>
    <x v="1017"/>
    <n v="0.4808255043893423"/>
    <s v="R08"/>
    <x v="18"/>
    <x v="80"/>
    <n v="137"/>
    <x v="0"/>
    <n v="3.3149171270718232"/>
    <n v="81.148333333333341"/>
    <n v="202.9247"/>
    <x v="65"/>
  </r>
  <r>
    <x v="123"/>
    <x v="4"/>
    <x v="5"/>
    <x v="1"/>
    <s v="S006"/>
    <x v="21"/>
    <x v="21"/>
    <x v="3"/>
    <n v="448.92"/>
    <n v="6"/>
    <n v="2693.52"/>
    <n v="2040.44"/>
    <x v="1018"/>
    <n v="0.24246339362618435"/>
    <s v="R05"/>
    <x v="6"/>
    <x v="21"/>
    <n v="67"/>
    <x v="0"/>
    <n v="3.3093922651933703"/>
    <n v="125.40066777963271"/>
    <n v="142.83464106844738"/>
    <x v="16"/>
  </r>
  <r>
    <x v="123"/>
    <x v="4"/>
    <x v="5"/>
    <x v="3"/>
    <s v="S002"/>
    <x v="5"/>
    <x v="5"/>
    <x v="3"/>
    <n v="410.61"/>
    <n v="43"/>
    <n v="17656.23"/>
    <n v="11603.88"/>
    <x v="1019"/>
    <n v="0.34278835289300152"/>
    <s v="R19"/>
    <x v="9"/>
    <x v="5"/>
    <n v="194"/>
    <x v="1"/>
    <n v="3.5635359116022101"/>
    <n v="31.148837209302325"/>
    <n v="147.48975193798449"/>
    <x v="5"/>
  </r>
  <r>
    <x v="123"/>
    <x v="4"/>
    <x v="5"/>
    <x v="0"/>
    <s v="S012"/>
    <x v="44"/>
    <x v="44"/>
    <x v="4"/>
    <n v="356.37"/>
    <n v="36"/>
    <n v="12829.32"/>
    <n v="6616.32"/>
    <x v="1020"/>
    <n v="0.48428131810571412"/>
    <s v="R20"/>
    <x v="13"/>
    <x v="44"/>
    <n v="149"/>
    <x v="0"/>
    <n v="2.5193370165745854"/>
    <n v="125.03289473684211"/>
    <n v="200.06271929824564"/>
    <x v="35"/>
  </r>
  <r>
    <x v="123"/>
    <x v="4"/>
    <x v="5"/>
    <x v="2"/>
    <s v="S013"/>
    <x v="4"/>
    <x v="4"/>
    <x v="3"/>
    <n v="60.81"/>
    <n v="42"/>
    <n v="2554.02"/>
    <n v="1870.62"/>
    <x v="1021"/>
    <n v="0.26757817088354829"/>
    <s v="R13"/>
    <x v="12"/>
    <x v="4"/>
    <n v="55"/>
    <x v="0"/>
    <n v="1.9447513812154695"/>
    <n v="197.96875"/>
    <n v="186.62428977272728"/>
    <x v="4"/>
  </r>
  <r>
    <x v="123"/>
    <x v="4"/>
    <x v="5"/>
    <x v="3"/>
    <s v="S002"/>
    <x v="42"/>
    <x v="42"/>
    <x v="4"/>
    <n v="284.52999999999997"/>
    <n v="30"/>
    <n v="8535.9"/>
    <n v="7169.52"/>
    <x v="1022"/>
    <n v="0.16007450883913824"/>
    <s v="R20"/>
    <x v="13"/>
    <x v="42"/>
    <n v="63"/>
    <x v="0"/>
    <n v="2.4917127071823204"/>
    <n v="93.108647450110865"/>
    <n v="147.25665188470066"/>
    <x v="33"/>
  </r>
  <r>
    <x v="124"/>
    <x v="4"/>
    <x v="6"/>
    <x v="4"/>
    <s v="S008"/>
    <x v="98"/>
    <x v="98"/>
    <x v="0"/>
    <n v="170.65"/>
    <n v="5"/>
    <n v="853.25"/>
    <n v="522.51"/>
    <x v="1023"/>
    <n v="0.38762379138587755"/>
    <s v="R15"/>
    <x v="17"/>
    <x v="92"/>
    <n v="155"/>
    <x v="0"/>
    <n v="1.3646408839779005"/>
    <n v="189.06072874493927"/>
    <n v="226.45655870445347"/>
    <x v="76"/>
  </r>
  <r>
    <x v="124"/>
    <x v="4"/>
    <x v="6"/>
    <x v="2"/>
    <s v="S001"/>
    <x v="95"/>
    <x v="95"/>
    <x v="4"/>
    <n v="94.49"/>
    <n v="34"/>
    <n v="3212.66"/>
    <n v="1810.05"/>
    <x v="1024"/>
    <n v="0.43658837225227692"/>
    <s v="R08"/>
    <x v="18"/>
    <x v="78"/>
    <n v="160"/>
    <x v="0"/>
    <n v="2.2651933701657461"/>
    <n v="154.51219512195121"/>
    <n v="169.51268292682926"/>
    <x v="73"/>
  </r>
  <r>
    <x v="124"/>
    <x v="4"/>
    <x v="6"/>
    <x v="4"/>
    <s v="S002"/>
    <x v="16"/>
    <x v="16"/>
    <x v="0"/>
    <n v="319.45"/>
    <n v="18"/>
    <n v="5750.1"/>
    <n v="4577.29"/>
    <x v="1025"/>
    <n v="0.2039634093320116"/>
    <s v="R16"/>
    <x v="1"/>
    <x v="16"/>
    <n v="195"/>
    <x v="0"/>
    <n v="2.0441988950276242"/>
    <n v="223.55945945945948"/>
    <n v="148.73581081081082"/>
    <x v="13"/>
  </r>
  <r>
    <x v="124"/>
    <x v="4"/>
    <x v="6"/>
    <x v="1"/>
    <s v="S010"/>
    <x v="52"/>
    <x v="52"/>
    <x v="0"/>
    <n v="340.82"/>
    <n v="6"/>
    <n v="2044.92"/>
    <n v="1658.58"/>
    <x v="1026"/>
    <n v="0.18892670617921481"/>
    <s v="R18"/>
    <x v="15"/>
    <x v="52"/>
    <n v="124"/>
    <x v="0"/>
    <n v="2.0883977900552488"/>
    <n v="108.69576719576719"/>
    <n v="176.40235449735448"/>
    <x v="42"/>
  </r>
  <r>
    <x v="124"/>
    <x v="4"/>
    <x v="6"/>
    <x v="3"/>
    <s v="S012"/>
    <x v="18"/>
    <x v="18"/>
    <x v="2"/>
    <n v="427.51"/>
    <n v="24"/>
    <n v="10260.24"/>
    <n v="6522.3"/>
    <x v="1027"/>
    <n v="0.36431311548267881"/>
    <s v="R15"/>
    <x v="17"/>
    <x v="18"/>
    <n v="197"/>
    <x v="0"/>
    <n v="2.298342541436464"/>
    <n v="133.13942307692309"/>
    <n v="144.58235576923079"/>
    <x v="14"/>
  </r>
  <r>
    <x v="124"/>
    <x v="4"/>
    <x v="6"/>
    <x v="1"/>
    <s v="S014"/>
    <x v="47"/>
    <x v="47"/>
    <x v="4"/>
    <n v="336.58"/>
    <n v="9"/>
    <n v="3029.22"/>
    <n v="2195.9299999999998"/>
    <x v="1028"/>
    <n v="0.27508401502697066"/>
    <s v="R15"/>
    <x v="17"/>
    <x v="47"/>
    <n v="135"/>
    <x v="0"/>
    <n v="2.1823204419889501"/>
    <n v="107.2253164556962"/>
    <n v="159.33501265822784"/>
    <x v="38"/>
  </r>
  <r>
    <x v="124"/>
    <x v="4"/>
    <x v="6"/>
    <x v="3"/>
    <s v="S007"/>
    <x v="76"/>
    <x v="76"/>
    <x v="1"/>
    <n v="240.13"/>
    <n v="45"/>
    <n v="10805.85"/>
    <n v="7376.59"/>
    <x v="1029"/>
    <n v="0.31735217497929363"/>
    <s v="R03"/>
    <x v="2"/>
    <x v="28"/>
    <n v="61"/>
    <x v="0"/>
    <n v="1.8121546961325967"/>
    <n v="140.71646341463415"/>
    <n v="130.25945121951221"/>
    <x v="60"/>
  </r>
  <r>
    <x v="124"/>
    <x v="4"/>
    <x v="6"/>
    <x v="2"/>
    <s v="S011"/>
    <x v="28"/>
    <x v="28"/>
    <x v="2"/>
    <n v="422.53"/>
    <n v="11"/>
    <n v="4647.83"/>
    <n v="3734.21"/>
    <x v="1030"/>
    <n v="0.19656915162559732"/>
    <s v="R09"/>
    <x v="19"/>
    <x v="28"/>
    <n v="78"/>
    <x v="0"/>
    <n v="2.6353591160220993"/>
    <n v="96.761006289308185"/>
    <n v="146.7044025157233"/>
    <x v="22"/>
  </r>
  <r>
    <x v="124"/>
    <x v="4"/>
    <x v="6"/>
    <x v="0"/>
    <s v="S001"/>
    <x v="20"/>
    <x v="20"/>
    <x v="0"/>
    <n v="118.01"/>
    <n v="45"/>
    <n v="5310.45"/>
    <n v="2739.36"/>
    <x v="1031"/>
    <n v="0.48415670988334325"/>
    <s v="R11"/>
    <x v="7"/>
    <x v="20"/>
    <n v="60"/>
    <x v="0"/>
    <n v="2.0883977900552488"/>
    <n v="53.629629629629626"/>
    <n v="99.967328042328063"/>
    <x v="15"/>
  </r>
  <r>
    <x v="124"/>
    <x v="4"/>
    <x v="6"/>
    <x v="4"/>
    <s v="S014"/>
    <x v="68"/>
    <x v="68"/>
    <x v="2"/>
    <n v="186.8"/>
    <n v="14"/>
    <n v="2615.1999999999998"/>
    <n v="2132.71"/>
    <x v="1032"/>
    <n v="0.18449449372896912"/>
    <s v="R01"/>
    <x v="14"/>
    <x v="67"/>
    <n v="119"/>
    <x v="0"/>
    <n v="2.3370165745856353"/>
    <n v="187.41843971631207"/>
    <n v="151.53120567375885"/>
    <x v="53"/>
  </r>
  <r>
    <x v="124"/>
    <x v="4"/>
    <x v="6"/>
    <x v="2"/>
    <s v="S006"/>
    <x v="45"/>
    <x v="45"/>
    <x v="4"/>
    <n v="128.12"/>
    <n v="9"/>
    <n v="1153.08"/>
    <n v="901.79"/>
    <x v="1033"/>
    <n v="0.21792937176952162"/>
    <s v="R07"/>
    <x v="5"/>
    <x v="45"/>
    <n v="156"/>
    <x v="0"/>
    <n v="2.458563535911602"/>
    <n v="172.45842696629214"/>
    <n v="179.92377528089884"/>
    <x v="36"/>
  </r>
  <r>
    <x v="124"/>
    <x v="4"/>
    <x v="6"/>
    <x v="3"/>
    <s v="S006"/>
    <x v="64"/>
    <x v="64"/>
    <x v="3"/>
    <n v="487.01"/>
    <n v="37"/>
    <n v="18019.37"/>
    <n v="14721.28"/>
    <x v="1034"/>
    <n v="0.18303026132434155"/>
    <s v="R08"/>
    <x v="18"/>
    <x v="64"/>
    <n v="70"/>
    <x v="0"/>
    <n v="1.4419889502762431"/>
    <n v="159.50191570881228"/>
    <n v="196.03318007662833"/>
    <x v="50"/>
  </r>
  <r>
    <x v="124"/>
    <x v="4"/>
    <x v="6"/>
    <x v="2"/>
    <s v="S012"/>
    <x v="92"/>
    <x v="92"/>
    <x v="4"/>
    <n v="447.71"/>
    <n v="16"/>
    <n v="7163.36"/>
    <n v="3748.27"/>
    <x v="1035"/>
    <n v="0.47674415358155953"/>
    <s v="R19"/>
    <x v="9"/>
    <x v="89"/>
    <n v="166"/>
    <x v="1"/>
    <n v="2.0386740331491713"/>
    <n v="5.8861788617886175"/>
    <n v="205.93330623306232"/>
    <x v="5"/>
  </r>
  <r>
    <x v="125"/>
    <x v="4"/>
    <x v="0"/>
    <x v="4"/>
    <s v="S015"/>
    <x v="90"/>
    <x v="90"/>
    <x v="1"/>
    <n v="362.73"/>
    <n v="44"/>
    <n v="15960.12"/>
    <n v="9202.33"/>
    <x v="1036"/>
    <n v="0.42341724247687357"/>
    <s v="R13"/>
    <x v="12"/>
    <x v="32"/>
    <n v="101"/>
    <x v="0"/>
    <n v="1.8342541436464088"/>
    <n v="116.66867469879519"/>
    <n v="232.51328313253009"/>
    <x v="70"/>
  </r>
  <r>
    <x v="125"/>
    <x v="4"/>
    <x v="0"/>
    <x v="2"/>
    <s v="S013"/>
    <x v="70"/>
    <x v="70"/>
    <x v="1"/>
    <n v="45.95"/>
    <n v="48"/>
    <n v="2205.6"/>
    <n v="1681.17"/>
    <x v="1037"/>
    <n v="0.237772034820457"/>
    <s v="R17"/>
    <x v="0"/>
    <x v="69"/>
    <n v="87"/>
    <x v="0"/>
    <n v="3.3204419889502761"/>
    <n v="47.885191347753747"/>
    <n v="126.12717138103163"/>
    <x v="54"/>
  </r>
  <r>
    <x v="125"/>
    <x v="4"/>
    <x v="0"/>
    <x v="0"/>
    <s v="S013"/>
    <x v="55"/>
    <x v="55"/>
    <x v="0"/>
    <n v="194.75"/>
    <n v="14"/>
    <n v="2726.5"/>
    <n v="1574.57"/>
    <x v="1038"/>
    <n v="0.42249403997799378"/>
    <s v="R16"/>
    <x v="1"/>
    <x v="55"/>
    <n v="59"/>
    <x v="0"/>
    <n v="1.6519337016574585"/>
    <n v="101.6989966555184"/>
    <n v="99.711739130434793"/>
    <x v="44"/>
  </r>
  <r>
    <x v="125"/>
    <x v="4"/>
    <x v="0"/>
    <x v="2"/>
    <s v="S005"/>
    <x v="71"/>
    <x v="71"/>
    <x v="4"/>
    <n v="171.96"/>
    <n v="11"/>
    <n v="1891.56"/>
    <n v="1465.65"/>
    <x v="1039"/>
    <n v="0.22516335722895389"/>
    <s v="R05"/>
    <x v="6"/>
    <x v="70"/>
    <n v="57"/>
    <x v="0"/>
    <n v="1.5303867403314917"/>
    <n v="263.985559566787"/>
    <n v="112.46043321299639"/>
    <x v="55"/>
  </r>
  <r>
    <x v="125"/>
    <x v="4"/>
    <x v="0"/>
    <x v="4"/>
    <s v="S009"/>
    <x v="83"/>
    <x v="83"/>
    <x v="1"/>
    <n v="330.08"/>
    <n v="1"/>
    <n v="330.08"/>
    <n v="254.4"/>
    <x v="1040"/>
    <n v="0.22927775084827923"/>
    <s v="R04"/>
    <x v="16"/>
    <x v="81"/>
    <n v="97"/>
    <x v="0"/>
    <n v="1.1381215469613259"/>
    <n v="246.01941747572815"/>
    <n v="123.11640776699031"/>
    <x v="66"/>
  </r>
  <r>
    <x v="126"/>
    <x v="4"/>
    <x v="1"/>
    <x v="1"/>
    <s v="S012"/>
    <x v="40"/>
    <x v="40"/>
    <x v="2"/>
    <n v="72.41"/>
    <n v="28"/>
    <n v="2027.48"/>
    <n v="1330.2"/>
    <x v="1041"/>
    <n v="0.34391461321443367"/>
    <s v="R08"/>
    <x v="18"/>
    <x v="40"/>
    <n v="128"/>
    <x v="0"/>
    <n v="1.580110497237569"/>
    <n v="310.73776223776224"/>
    <n v="152.67353146853142"/>
    <x v="31"/>
  </r>
  <r>
    <x v="126"/>
    <x v="4"/>
    <x v="1"/>
    <x v="3"/>
    <s v="S002"/>
    <x v="88"/>
    <x v="88"/>
    <x v="1"/>
    <n v="368.1"/>
    <n v="2"/>
    <n v="736.2"/>
    <n v="499.55"/>
    <x v="1042"/>
    <n v="0.32144797609345288"/>
    <s v="R02"/>
    <x v="10"/>
    <x v="86"/>
    <n v="178"/>
    <x v="1"/>
    <n v="1.6408839779005524"/>
    <n v="98.727272727272734"/>
    <n v="127.32447811447813"/>
    <x v="5"/>
  </r>
  <r>
    <x v="126"/>
    <x v="4"/>
    <x v="1"/>
    <x v="1"/>
    <s v="S010"/>
    <x v="18"/>
    <x v="18"/>
    <x v="2"/>
    <n v="292.56"/>
    <n v="12"/>
    <n v="3510.72"/>
    <n v="2610.89"/>
    <x v="1043"/>
    <n v="0.25630924710600678"/>
    <s v="R16"/>
    <x v="1"/>
    <x v="18"/>
    <n v="197"/>
    <x v="0"/>
    <n v="2.298342541436464"/>
    <n v="133.13942307692309"/>
    <n v="144.58235576923079"/>
    <x v="14"/>
  </r>
  <r>
    <x v="126"/>
    <x v="4"/>
    <x v="1"/>
    <x v="1"/>
    <s v="S012"/>
    <x v="46"/>
    <x v="46"/>
    <x v="2"/>
    <n v="51.95"/>
    <n v="46"/>
    <n v="2389.6999999999998"/>
    <n v="2017.36"/>
    <x v="1044"/>
    <n v="0.15581035276394525"/>
    <s v="R07"/>
    <x v="5"/>
    <x v="46"/>
    <n v="182"/>
    <x v="0"/>
    <n v="2.0497237569060776"/>
    <n v="237.5929919137466"/>
    <n v="142.78312668463613"/>
    <x v="37"/>
  </r>
  <r>
    <x v="126"/>
    <x v="4"/>
    <x v="1"/>
    <x v="1"/>
    <s v="S006"/>
    <x v="69"/>
    <x v="69"/>
    <x v="0"/>
    <n v="411.02"/>
    <n v="15"/>
    <n v="6165.3"/>
    <n v="4689.05"/>
    <x v="1045"/>
    <n v="0.23944495807178887"/>
    <s v="R14"/>
    <x v="11"/>
    <x v="68"/>
    <n v="143"/>
    <x v="1"/>
    <n v="1.3314917127071824"/>
    <n v="33.796680497925308"/>
    <n v="160.20572614107883"/>
    <x v="5"/>
  </r>
  <r>
    <x v="126"/>
    <x v="4"/>
    <x v="1"/>
    <x v="4"/>
    <s v="S004"/>
    <x v="14"/>
    <x v="14"/>
    <x v="2"/>
    <n v="80.599999999999994"/>
    <n v="47"/>
    <n v="3788.2"/>
    <n v="1984.73"/>
    <x v="1046"/>
    <n v="0.47607570877989547"/>
    <s v="R06"/>
    <x v="4"/>
    <x v="14"/>
    <n v="192"/>
    <x v="0"/>
    <n v="1.5359116022099448"/>
    <n v="247.41007194244602"/>
    <n v="131.15615107913669"/>
    <x v="12"/>
  </r>
  <r>
    <x v="126"/>
    <x v="4"/>
    <x v="1"/>
    <x v="1"/>
    <s v="S010"/>
    <x v="76"/>
    <x v="76"/>
    <x v="1"/>
    <n v="180.36"/>
    <n v="20"/>
    <n v="3607.2"/>
    <n v="2234.8000000000002"/>
    <x v="1047"/>
    <n v="0.38046129962297631"/>
    <s v="R20"/>
    <x v="13"/>
    <x v="28"/>
    <n v="61"/>
    <x v="0"/>
    <n v="1.8121546961325967"/>
    <n v="140.71646341463415"/>
    <n v="130.25945121951221"/>
    <x v="60"/>
  </r>
  <r>
    <x v="126"/>
    <x v="4"/>
    <x v="1"/>
    <x v="3"/>
    <s v="S008"/>
    <x v="61"/>
    <x v="61"/>
    <x v="3"/>
    <n v="114.98"/>
    <n v="16"/>
    <n v="1839.68"/>
    <n v="1507"/>
    <x v="1048"/>
    <n v="0.18083579753000523"/>
    <s v="R04"/>
    <x v="16"/>
    <x v="61"/>
    <n v="105"/>
    <x v="1"/>
    <n v="2"/>
    <n v="28"/>
    <n v="186.10955801104973"/>
    <x v="5"/>
  </r>
  <r>
    <x v="126"/>
    <x v="4"/>
    <x v="1"/>
    <x v="3"/>
    <s v="S004"/>
    <x v="10"/>
    <x v="10"/>
    <x v="2"/>
    <n v="30.05"/>
    <n v="37"/>
    <n v="1111.8499999999999"/>
    <n v="933.87"/>
    <x v="1049"/>
    <n v="0.16007554975940999"/>
    <s v="R13"/>
    <x v="12"/>
    <x v="10"/>
    <n v="97"/>
    <x v="0"/>
    <n v="2.7127071823204418"/>
    <n v="158.88187372708759"/>
    <n v="146.11568228105907"/>
    <x v="9"/>
  </r>
  <r>
    <x v="126"/>
    <x v="4"/>
    <x v="1"/>
    <x v="1"/>
    <s v="S014"/>
    <x v="79"/>
    <x v="79"/>
    <x v="4"/>
    <n v="79.45"/>
    <n v="26"/>
    <n v="2065.6999999999998"/>
    <n v="1250.8599999999999"/>
    <x v="1050"/>
    <n v="0.39446192573945882"/>
    <s v="R16"/>
    <x v="1"/>
    <x v="77"/>
    <n v="59"/>
    <x v="1"/>
    <n v="1.6906077348066297"/>
    <n v="24.843137254901961"/>
    <n v="182.07738562091507"/>
    <x v="5"/>
  </r>
  <r>
    <x v="126"/>
    <x v="4"/>
    <x v="1"/>
    <x v="3"/>
    <s v="S011"/>
    <x v="27"/>
    <x v="27"/>
    <x v="3"/>
    <n v="402.21"/>
    <n v="8"/>
    <n v="3217.68"/>
    <n v="2181.9299999999998"/>
    <x v="1051"/>
    <n v="0.32189341388826737"/>
    <s v="R16"/>
    <x v="1"/>
    <x v="27"/>
    <n v="179"/>
    <x v="0"/>
    <n v="3.6353591160220993"/>
    <n v="62.717325227963528"/>
    <n v="194.48913373860182"/>
    <x v="21"/>
  </r>
  <r>
    <x v="127"/>
    <x v="4"/>
    <x v="2"/>
    <x v="4"/>
    <s v="S009"/>
    <x v="9"/>
    <x v="9"/>
    <x v="3"/>
    <n v="147.28"/>
    <n v="34"/>
    <n v="5007.5200000000004"/>
    <n v="3667.89"/>
    <x v="1052"/>
    <n v="0.26752364443876409"/>
    <s v="R05"/>
    <x v="6"/>
    <x v="9"/>
    <n v="119"/>
    <x v="0"/>
    <n v="2.3204419889502761"/>
    <n v="209.44285714285715"/>
    <n v="196.53238095238089"/>
    <x v="8"/>
  </r>
  <r>
    <x v="127"/>
    <x v="4"/>
    <x v="2"/>
    <x v="1"/>
    <s v="S002"/>
    <x v="91"/>
    <x v="91"/>
    <x v="3"/>
    <n v="471.39"/>
    <n v="39"/>
    <n v="18384.21"/>
    <n v="12651.47"/>
    <x v="1053"/>
    <n v="0.31182955373116389"/>
    <s v="R04"/>
    <x v="16"/>
    <x v="88"/>
    <n v="81"/>
    <x v="1"/>
    <n v="2.3204419889502761"/>
    <n v="2.5857142857142859"/>
    <n v="171.29180952380952"/>
    <x v="5"/>
  </r>
  <r>
    <x v="127"/>
    <x v="4"/>
    <x v="2"/>
    <x v="1"/>
    <s v="S010"/>
    <x v="65"/>
    <x v="65"/>
    <x v="0"/>
    <n v="173.7"/>
    <n v="34"/>
    <n v="5905.8"/>
    <n v="4385.2700000000004"/>
    <x v="1054"/>
    <n v="0.25746384909749737"/>
    <s v="R20"/>
    <x v="13"/>
    <x v="65"/>
    <n v="83"/>
    <x v="0"/>
    <n v="2.4198895027624308"/>
    <n v="148.35388127853884"/>
    <n v="157.05917808219178"/>
    <x v="51"/>
  </r>
  <r>
    <x v="127"/>
    <x v="4"/>
    <x v="2"/>
    <x v="2"/>
    <s v="S014"/>
    <x v="98"/>
    <x v="98"/>
    <x v="0"/>
    <n v="395.17"/>
    <n v="21"/>
    <n v="8298.57"/>
    <n v="6873.17"/>
    <x v="1055"/>
    <n v="0.17176453292555224"/>
    <s v="R13"/>
    <x v="12"/>
    <x v="92"/>
    <n v="155"/>
    <x v="0"/>
    <n v="1.3646408839779005"/>
    <n v="189.06072874493927"/>
    <n v="226.45655870445347"/>
    <x v="76"/>
  </r>
  <r>
    <x v="127"/>
    <x v="4"/>
    <x v="2"/>
    <x v="3"/>
    <s v="S006"/>
    <x v="90"/>
    <x v="90"/>
    <x v="1"/>
    <n v="97.72"/>
    <n v="43"/>
    <n v="4201.96"/>
    <n v="2643.91"/>
    <x v="1056"/>
    <n v="0.37079124979771344"/>
    <s v="R09"/>
    <x v="19"/>
    <x v="32"/>
    <n v="101"/>
    <x v="0"/>
    <n v="1.8342541436464088"/>
    <n v="116.66867469879519"/>
    <n v="232.51328313253009"/>
    <x v="70"/>
  </r>
  <r>
    <x v="127"/>
    <x v="4"/>
    <x v="2"/>
    <x v="4"/>
    <s v="S015"/>
    <x v="95"/>
    <x v="95"/>
    <x v="4"/>
    <n v="227.37"/>
    <n v="30"/>
    <n v="6821.1"/>
    <n v="3768.11"/>
    <x v="1057"/>
    <n v="0.44758030229728335"/>
    <s v="R08"/>
    <x v="18"/>
    <x v="78"/>
    <n v="160"/>
    <x v="0"/>
    <n v="2.2651933701657461"/>
    <n v="154.51219512195121"/>
    <n v="169.51268292682926"/>
    <x v="73"/>
  </r>
  <r>
    <x v="127"/>
    <x v="4"/>
    <x v="2"/>
    <x v="4"/>
    <s v="S002"/>
    <x v="86"/>
    <x v="86"/>
    <x v="0"/>
    <n v="140.53"/>
    <n v="20"/>
    <n v="2810.6"/>
    <n v="1524.82"/>
    <x v="1058"/>
    <n v="0.45747527218387535"/>
    <s v="R19"/>
    <x v="9"/>
    <x v="84"/>
    <n v="126"/>
    <x v="1"/>
    <n v="2.6187845303867405"/>
    <n v="33.985232067510545"/>
    <n v="184.72071729957807"/>
    <x v="5"/>
  </r>
  <r>
    <x v="128"/>
    <x v="4"/>
    <x v="3"/>
    <x v="4"/>
    <s v="S002"/>
    <x v="60"/>
    <x v="60"/>
    <x v="2"/>
    <n v="311.77999999999997"/>
    <n v="23"/>
    <n v="7170.94"/>
    <n v="5162.51"/>
    <x v="1059"/>
    <n v="0.28007904124145511"/>
    <s v="R20"/>
    <x v="13"/>
    <x v="60"/>
    <n v="110"/>
    <x v="0"/>
    <n v="1.9116022099447514"/>
    <n v="181.52312138728323"/>
    <n v="120.45384393063586"/>
    <x v="47"/>
  </r>
  <r>
    <x v="128"/>
    <x v="4"/>
    <x v="3"/>
    <x v="1"/>
    <s v="S006"/>
    <x v="72"/>
    <x v="72"/>
    <x v="1"/>
    <n v="350.75"/>
    <n v="25"/>
    <n v="8768.75"/>
    <n v="5735.17"/>
    <x v="1060"/>
    <n v="0.3459535281539558"/>
    <s v="R09"/>
    <x v="19"/>
    <x v="71"/>
    <n v="95"/>
    <x v="0"/>
    <n v="1.2209944751381216"/>
    <n v="269.45248868778276"/>
    <n v="155.78972850678733"/>
    <x v="56"/>
  </r>
  <r>
    <x v="128"/>
    <x v="4"/>
    <x v="3"/>
    <x v="0"/>
    <s v="S013"/>
    <x v="39"/>
    <x v="39"/>
    <x v="3"/>
    <n v="16.05"/>
    <n v="35"/>
    <n v="561.75"/>
    <n v="405.9"/>
    <x v="1061"/>
    <n v="0.2774365821094793"/>
    <s v="R20"/>
    <x v="13"/>
    <x v="39"/>
    <n v="183"/>
    <x v="1"/>
    <n v="3.2596685082872927"/>
    <n v="54.606779661016951"/>
    <n v="150.7550338983051"/>
    <x v="5"/>
  </r>
  <r>
    <x v="128"/>
    <x v="4"/>
    <x v="3"/>
    <x v="1"/>
    <s v="S012"/>
    <x v="33"/>
    <x v="33"/>
    <x v="0"/>
    <n v="369.64"/>
    <n v="19"/>
    <n v="7023.16"/>
    <n v="4907.59"/>
    <x v="1062"/>
    <n v="0.30122765250969652"/>
    <s v="R17"/>
    <x v="0"/>
    <x v="33"/>
    <n v="105"/>
    <x v="0"/>
    <n v="0.72375690607734811"/>
    <n v="299.82442748091603"/>
    <n v="173.86885496183206"/>
    <x v="25"/>
  </r>
  <r>
    <x v="128"/>
    <x v="4"/>
    <x v="3"/>
    <x v="1"/>
    <s v="S001"/>
    <x v="6"/>
    <x v="6"/>
    <x v="1"/>
    <n v="32.630000000000003"/>
    <n v="29"/>
    <n v="946.27"/>
    <n v="613.77"/>
    <x v="1063"/>
    <n v="0.35137962737907785"/>
    <s v="R08"/>
    <x v="18"/>
    <x v="6"/>
    <n v="64"/>
    <x v="0"/>
    <n v="2.1381215469613259"/>
    <n v="220.75452196382429"/>
    <n v="200.95503875968993"/>
    <x v="6"/>
  </r>
  <r>
    <x v="128"/>
    <x v="4"/>
    <x v="3"/>
    <x v="0"/>
    <s v="S012"/>
    <x v="92"/>
    <x v="92"/>
    <x v="4"/>
    <n v="36.020000000000003"/>
    <n v="32"/>
    <n v="1152.6400000000001"/>
    <n v="730.75"/>
    <x v="1064"/>
    <n v="0.36602061354802884"/>
    <s v="R09"/>
    <x v="19"/>
    <x v="89"/>
    <n v="166"/>
    <x v="1"/>
    <n v="2.0386740331491713"/>
    <n v="5.8861788617886175"/>
    <n v="205.93330623306232"/>
    <x v="5"/>
  </r>
  <r>
    <x v="128"/>
    <x v="4"/>
    <x v="3"/>
    <x v="1"/>
    <s v="S003"/>
    <x v="60"/>
    <x v="60"/>
    <x v="2"/>
    <n v="118.57"/>
    <n v="39"/>
    <n v="4624.2299999999996"/>
    <n v="2977.83"/>
    <x v="1065"/>
    <n v="0.35603765383642255"/>
    <s v="R12"/>
    <x v="3"/>
    <x v="60"/>
    <n v="110"/>
    <x v="0"/>
    <n v="1.9116022099447514"/>
    <n v="181.52312138728323"/>
    <n v="120.45384393063586"/>
    <x v="47"/>
  </r>
  <r>
    <x v="128"/>
    <x v="4"/>
    <x v="3"/>
    <x v="2"/>
    <s v="S011"/>
    <x v="70"/>
    <x v="70"/>
    <x v="1"/>
    <n v="195.64"/>
    <n v="43"/>
    <n v="8412.52"/>
    <n v="4550.5"/>
    <x v="1066"/>
    <n v="0.45908003784834983"/>
    <s v="R02"/>
    <x v="10"/>
    <x v="69"/>
    <n v="87"/>
    <x v="0"/>
    <n v="3.3204419889502761"/>
    <n v="47.885191347753747"/>
    <n v="126.12717138103163"/>
    <x v="54"/>
  </r>
  <r>
    <x v="128"/>
    <x v="4"/>
    <x v="3"/>
    <x v="0"/>
    <s v="S003"/>
    <x v="11"/>
    <x v="11"/>
    <x v="0"/>
    <n v="442.68"/>
    <n v="42"/>
    <n v="18592.560000000001"/>
    <n v="14078.35"/>
    <x v="1067"/>
    <n v="0.24279658099799059"/>
    <s v="R08"/>
    <x v="18"/>
    <x v="11"/>
    <n v="179"/>
    <x v="1"/>
    <n v="3.9834254143646408"/>
    <n v="25.35506241331484"/>
    <n v="171.84160887656034"/>
    <x v="5"/>
  </r>
  <r>
    <x v="128"/>
    <x v="4"/>
    <x v="3"/>
    <x v="2"/>
    <s v="S010"/>
    <x v="64"/>
    <x v="64"/>
    <x v="3"/>
    <n v="107.68"/>
    <n v="30"/>
    <n v="3230.4"/>
    <n v="1870.42"/>
    <x v="1068"/>
    <n v="0.42099430411094602"/>
    <s v="R02"/>
    <x v="10"/>
    <x v="64"/>
    <n v="70"/>
    <x v="0"/>
    <n v="1.4419889502762431"/>
    <n v="159.50191570881228"/>
    <n v="196.03318007662833"/>
    <x v="50"/>
  </r>
  <r>
    <x v="129"/>
    <x v="4"/>
    <x v="4"/>
    <x v="2"/>
    <s v="S001"/>
    <x v="80"/>
    <x v="80"/>
    <x v="3"/>
    <n v="433.71"/>
    <n v="49"/>
    <n v="21251.79"/>
    <n v="11719.48"/>
    <x v="1069"/>
    <n v="0.44854151109153623"/>
    <s v="R06"/>
    <x v="4"/>
    <x v="78"/>
    <n v="174"/>
    <x v="0"/>
    <n v="2.8232044198895028"/>
    <n v="123.97260273972603"/>
    <n v="176.50516634050879"/>
    <x v="63"/>
  </r>
  <r>
    <x v="129"/>
    <x v="4"/>
    <x v="4"/>
    <x v="2"/>
    <s v="S006"/>
    <x v="23"/>
    <x v="23"/>
    <x v="4"/>
    <n v="483.87"/>
    <n v="18"/>
    <n v="8709.66"/>
    <n v="7110.74"/>
    <x v="1070"/>
    <n v="0.18358007086384545"/>
    <s v="R10"/>
    <x v="8"/>
    <x v="23"/>
    <n v="53"/>
    <x v="0"/>
    <n v="1.9447513812154695"/>
    <n v="144.49147727272728"/>
    <n v="208.21113636363637"/>
    <x v="18"/>
  </r>
  <r>
    <x v="129"/>
    <x v="4"/>
    <x v="4"/>
    <x v="4"/>
    <s v="S015"/>
    <x v="46"/>
    <x v="46"/>
    <x v="2"/>
    <n v="359.8"/>
    <n v="12"/>
    <n v="4317.6000000000004"/>
    <n v="2493.67"/>
    <x v="1071"/>
    <n v="0.42244070780062998"/>
    <s v="R01"/>
    <x v="14"/>
    <x v="46"/>
    <n v="182"/>
    <x v="0"/>
    <n v="2.0497237569060776"/>
    <n v="237.5929919137466"/>
    <n v="142.78312668463613"/>
    <x v="37"/>
  </r>
  <r>
    <x v="129"/>
    <x v="4"/>
    <x v="4"/>
    <x v="3"/>
    <s v="S001"/>
    <x v="68"/>
    <x v="68"/>
    <x v="2"/>
    <n v="284.68"/>
    <n v="3"/>
    <n v="854.04"/>
    <n v="600.16"/>
    <x v="1072"/>
    <n v="0.29726944873776406"/>
    <s v="R19"/>
    <x v="9"/>
    <x v="67"/>
    <n v="119"/>
    <x v="0"/>
    <n v="2.3370165745856353"/>
    <n v="187.41843971631207"/>
    <n v="151.53120567375885"/>
    <x v="53"/>
  </r>
  <r>
    <x v="129"/>
    <x v="4"/>
    <x v="4"/>
    <x v="0"/>
    <s v="S006"/>
    <x v="23"/>
    <x v="23"/>
    <x v="4"/>
    <n v="356.58"/>
    <n v="28"/>
    <n v="9984.24"/>
    <n v="7952.64"/>
    <x v="1073"/>
    <n v="0.20348068556044324"/>
    <s v="R09"/>
    <x v="19"/>
    <x v="23"/>
    <n v="53"/>
    <x v="0"/>
    <n v="1.9447513812154695"/>
    <n v="144.49147727272728"/>
    <n v="208.21113636363637"/>
    <x v="18"/>
  </r>
  <r>
    <x v="129"/>
    <x v="4"/>
    <x v="4"/>
    <x v="2"/>
    <s v="S001"/>
    <x v="68"/>
    <x v="68"/>
    <x v="2"/>
    <n v="134.96"/>
    <n v="43"/>
    <n v="5803.28"/>
    <n v="4253.54"/>
    <x v="1074"/>
    <n v="0.26704553287106603"/>
    <s v="R02"/>
    <x v="10"/>
    <x v="67"/>
    <n v="119"/>
    <x v="0"/>
    <n v="2.3370165745856353"/>
    <n v="187.41843971631207"/>
    <n v="151.53120567375885"/>
    <x v="53"/>
  </r>
  <r>
    <x v="129"/>
    <x v="4"/>
    <x v="4"/>
    <x v="4"/>
    <s v="S012"/>
    <x v="7"/>
    <x v="7"/>
    <x v="1"/>
    <n v="238"/>
    <n v="8"/>
    <n v="1904"/>
    <n v="1365.29"/>
    <x v="1075"/>
    <n v="0.2829359243697479"/>
    <s v="R16"/>
    <x v="1"/>
    <x v="7"/>
    <n v="90"/>
    <x v="0"/>
    <n v="1.7348066298342542"/>
    <n v="160.82484076433121"/>
    <n v="213.5890445859873"/>
    <x v="7"/>
  </r>
  <r>
    <x v="130"/>
    <x v="4"/>
    <x v="5"/>
    <x v="4"/>
    <s v="S010"/>
    <x v="69"/>
    <x v="69"/>
    <x v="0"/>
    <n v="92.09"/>
    <n v="36"/>
    <n v="3315.24"/>
    <n v="1687.1"/>
    <x v="1076"/>
    <n v="0.49110773277349457"/>
    <s v="R01"/>
    <x v="14"/>
    <x v="68"/>
    <n v="143"/>
    <x v="1"/>
    <n v="1.3314917127071824"/>
    <n v="33.796680497925308"/>
    <n v="160.20572614107883"/>
    <x v="5"/>
  </r>
  <r>
    <x v="130"/>
    <x v="4"/>
    <x v="5"/>
    <x v="4"/>
    <s v="S004"/>
    <x v="51"/>
    <x v="51"/>
    <x v="3"/>
    <n v="23.02"/>
    <n v="7"/>
    <n v="161.13999999999999"/>
    <n v="85.87"/>
    <x v="1077"/>
    <n v="0.4671093459103885"/>
    <s v="R15"/>
    <x v="17"/>
    <x v="51"/>
    <n v="188"/>
    <x v="1"/>
    <n v="2.6077348066298343"/>
    <n v="32.595338983050844"/>
    <n v="158.14478813559322"/>
    <x v="5"/>
  </r>
  <r>
    <x v="130"/>
    <x v="4"/>
    <x v="5"/>
    <x v="2"/>
    <s v="S003"/>
    <x v="16"/>
    <x v="16"/>
    <x v="0"/>
    <n v="181.83"/>
    <n v="29"/>
    <n v="5273.07"/>
    <n v="3169.06"/>
    <x v="1078"/>
    <n v="0.39901044363150884"/>
    <s v="R14"/>
    <x v="11"/>
    <x v="16"/>
    <n v="195"/>
    <x v="0"/>
    <n v="2.0441988950276242"/>
    <n v="223.55945945945948"/>
    <n v="148.73581081081082"/>
    <x v="13"/>
  </r>
  <r>
    <x v="130"/>
    <x v="4"/>
    <x v="5"/>
    <x v="3"/>
    <s v="S008"/>
    <x v="53"/>
    <x v="53"/>
    <x v="0"/>
    <n v="279.42"/>
    <n v="37"/>
    <n v="10338.540000000001"/>
    <n v="5221.3599999999997"/>
    <x v="1079"/>
    <n v="0.49496157097617266"/>
    <s v="R15"/>
    <x v="17"/>
    <x v="53"/>
    <n v="154"/>
    <x v="0"/>
    <n v="2.0773480662983426"/>
    <n v="217.10372340425531"/>
    <n v="170.89151595744681"/>
    <x v="43"/>
  </r>
  <r>
    <x v="130"/>
    <x v="4"/>
    <x v="5"/>
    <x v="4"/>
    <s v="S015"/>
    <x v="75"/>
    <x v="75"/>
    <x v="0"/>
    <n v="194.9"/>
    <n v="5"/>
    <n v="974.5"/>
    <n v="642.99"/>
    <x v="1080"/>
    <n v="0.34018471010774753"/>
    <s v="R19"/>
    <x v="9"/>
    <x v="74"/>
    <n v="117"/>
    <x v="0"/>
    <n v="1.7403314917127073"/>
    <n v="246.50476190476189"/>
    <n v="227.47676190476187"/>
    <x v="59"/>
  </r>
  <r>
    <x v="131"/>
    <x v="4"/>
    <x v="6"/>
    <x v="1"/>
    <s v="S001"/>
    <x v="21"/>
    <x v="21"/>
    <x v="3"/>
    <n v="344.43"/>
    <n v="30"/>
    <n v="10332.9"/>
    <n v="5422.89"/>
    <x v="1081"/>
    <n v="0.47518218505937349"/>
    <s v="R14"/>
    <x v="11"/>
    <x v="21"/>
    <n v="67"/>
    <x v="0"/>
    <n v="3.3093922651933703"/>
    <n v="125.40066777963271"/>
    <n v="142.83464106844738"/>
    <x v="16"/>
  </r>
  <r>
    <x v="131"/>
    <x v="4"/>
    <x v="6"/>
    <x v="2"/>
    <s v="S004"/>
    <x v="94"/>
    <x v="94"/>
    <x v="2"/>
    <n v="436.96"/>
    <n v="32"/>
    <n v="13982.72"/>
    <n v="8116.14"/>
    <x v="1082"/>
    <n v="0.41955928460270964"/>
    <s v="R05"/>
    <x v="6"/>
    <x v="24"/>
    <n v="156"/>
    <x v="0"/>
    <n v="1.9281767955801106"/>
    <n v="97.50143266475645"/>
    <n v="201.583553008596"/>
    <x v="72"/>
  </r>
  <r>
    <x v="131"/>
    <x v="4"/>
    <x v="6"/>
    <x v="1"/>
    <s v="S008"/>
    <x v="77"/>
    <x v="77"/>
    <x v="1"/>
    <n v="416.61"/>
    <n v="18"/>
    <n v="7498.98"/>
    <n v="6077.21"/>
    <x v="1083"/>
    <n v="0.18959511826941799"/>
    <s v="R19"/>
    <x v="9"/>
    <x v="75"/>
    <n v="53"/>
    <x v="0"/>
    <n v="1.3922651933701657"/>
    <n v="262.16269841269843"/>
    <n v="124.21837301587303"/>
    <x v="61"/>
  </r>
  <r>
    <x v="131"/>
    <x v="4"/>
    <x v="6"/>
    <x v="2"/>
    <s v="S005"/>
    <x v="92"/>
    <x v="92"/>
    <x v="4"/>
    <n v="333.19"/>
    <n v="13"/>
    <n v="4331.47"/>
    <n v="2355.8000000000002"/>
    <x v="1084"/>
    <n v="0.45611997774427621"/>
    <s v="R13"/>
    <x v="12"/>
    <x v="89"/>
    <n v="166"/>
    <x v="1"/>
    <n v="2.0386740331491713"/>
    <n v="5.8861788617886175"/>
    <n v="205.93330623306232"/>
    <x v="5"/>
  </r>
  <r>
    <x v="131"/>
    <x v="4"/>
    <x v="6"/>
    <x v="2"/>
    <s v="S012"/>
    <x v="6"/>
    <x v="6"/>
    <x v="1"/>
    <n v="204.43"/>
    <n v="30"/>
    <n v="6132.9"/>
    <n v="4004.3"/>
    <x v="1085"/>
    <n v="0.34707886970275076"/>
    <s v="R01"/>
    <x v="14"/>
    <x v="6"/>
    <n v="64"/>
    <x v="0"/>
    <n v="2.1381215469613259"/>
    <n v="220.75452196382429"/>
    <n v="200.95503875968993"/>
    <x v="6"/>
  </r>
  <r>
    <x v="131"/>
    <x v="4"/>
    <x v="6"/>
    <x v="4"/>
    <s v="S014"/>
    <x v="43"/>
    <x v="43"/>
    <x v="1"/>
    <n v="268.5"/>
    <n v="11"/>
    <n v="2953.5"/>
    <n v="1590.32"/>
    <x v="1086"/>
    <n v="0.46154731674284749"/>
    <s v="R19"/>
    <x v="9"/>
    <x v="43"/>
    <n v="131"/>
    <x v="0"/>
    <n v="2.0718232044198897"/>
    <n v="232.64533333333333"/>
    <n v="136.04730666666669"/>
    <x v="34"/>
  </r>
  <r>
    <x v="131"/>
    <x v="4"/>
    <x v="6"/>
    <x v="1"/>
    <s v="S010"/>
    <x v="9"/>
    <x v="9"/>
    <x v="3"/>
    <n v="403.13"/>
    <n v="34"/>
    <n v="13706.42"/>
    <n v="7321.51"/>
    <x v="1087"/>
    <n v="0.46583352910533893"/>
    <s v="R03"/>
    <x v="2"/>
    <x v="9"/>
    <n v="119"/>
    <x v="0"/>
    <n v="2.3204419889502761"/>
    <n v="209.44285714285715"/>
    <n v="196.53238095238089"/>
    <x v="8"/>
  </r>
  <r>
    <x v="131"/>
    <x v="4"/>
    <x v="6"/>
    <x v="3"/>
    <s v="S009"/>
    <x v="34"/>
    <x v="34"/>
    <x v="3"/>
    <n v="332.35"/>
    <n v="29"/>
    <n v="9638.15"/>
    <n v="7468.08"/>
    <x v="1088"/>
    <n v="0.22515420490446822"/>
    <s v="R13"/>
    <x v="12"/>
    <x v="34"/>
    <n v="124"/>
    <x v="0"/>
    <n v="2.7734806629834252"/>
    <n v="171.98605577689244"/>
    <n v="146.86141434262947"/>
    <x v="26"/>
  </r>
  <r>
    <x v="131"/>
    <x v="4"/>
    <x v="6"/>
    <x v="1"/>
    <s v="S014"/>
    <x v="0"/>
    <x v="0"/>
    <x v="0"/>
    <n v="70.89"/>
    <n v="3"/>
    <n v="212.67"/>
    <n v="172.97"/>
    <x v="1089"/>
    <n v="0.18667419005971694"/>
    <s v="R14"/>
    <x v="11"/>
    <x v="0"/>
    <n v="82"/>
    <x v="0"/>
    <n v="1.3149171270718232"/>
    <n v="100.38655462184875"/>
    <n v="148.74588235294115"/>
    <x v="0"/>
  </r>
  <r>
    <x v="131"/>
    <x v="4"/>
    <x v="6"/>
    <x v="0"/>
    <s v="S015"/>
    <x v="58"/>
    <x v="58"/>
    <x v="1"/>
    <n v="120.79"/>
    <n v="36"/>
    <n v="4348.4399999999996"/>
    <n v="2635.93"/>
    <x v="1090"/>
    <n v="0.3938216923770364"/>
    <s v="R13"/>
    <x v="12"/>
    <x v="58"/>
    <n v="151"/>
    <x v="1"/>
    <n v="2.8508287292817678"/>
    <n v="1.4031007751937985"/>
    <n v="141.50271317829458"/>
    <x v="5"/>
  </r>
  <r>
    <x v="131"/>
    <x v="4"/>
    <x v="6"/>
    <x v="4"/>
    <s v="S006"/>
    <x v="69"/>
    <x v="69"/>
    <x v="0"/>
    <n v="206.68"/>
    <n v="2"/>
    <n v="413.36"/>
    <n v="260.99"/>
    <x v="1091"/>
    <n v="0.36861331526998259"/>
    <s v="R15"/>
    <x v="17"/>
    <x v="68"/>
    <n v="143"/>
    <x v="1"/>
    <n v="1.3314917127071824"/>
    <n v="33.796680497925308"/>
    <n v="160.20572614107883"/>
    <x v="5"/>
  </r>
  <r>
    <x v="132"/>
    <x v="4"/>
    <x v="0"/>
    <x v="4"/>
    <s v="S001"/>
    <x v="28"/>
    <x v="28"/>
    <x v="2"/>
    <n v="107.16"/>
    <n v="43"/>
    <n v="4607.88"/>
    <n v="2595.44"/>
    <x v="1092"/>
    <n v="0.43673880396190873"/>
    <s v="R18"/>
    <x v="15"/>
    <x v="28"/>
    <n v="78"/>
    <x v="0"/>
    <n v="2.6353591160220993"/>
    <n v="96.761006289308185"/>
    <n v="146.7044025157233"/>
    <x v="22"/>
  </r>
  <r>
    <x v="132"/>
    <x v="4"/>
    <x v="0"/>
    <x v="4"/>
    <s v="S013"/>
    <x v="32"/>
    <x v="32"/>
    <x v="4"/>
    <n v="377.12"/>
    <n v="31"/>
    <n v="11690.72"/>
    <n v="6385.1"/>
    <x v="1093"/>
    <n v="0.45383175715439256"/>
    <s v="R08"/>
    <x v="18"/>
    <x v="32"/>
    <n v="83"/>
    <x v="0"/>
    <n v="2.2872928176795582"/>
    <n v="93.560386473429944"/>
    <n v="128.51939613526571"/>
    <x v="24"/>
  </r>
  <r>
    <x v="132"/>
    <x v="4"/>
    <x v="0"/>
    <x v="1"/>
    <s v="S011"/>
    <x v="78"/>
    <x v="78"/>
    <x v="0"/>
    <n v="229.86"/>
    <n v="3"/>
    <n v="689.58"/>
    <n v="512.57000000000005"/>
    <x v="1094"/>
    <n v="0.2566924794802633"/>
    <s v="R08"/>
    <x v="18"/>
    <x v="76"/>
    <n v="113"/>
    <x v="0"/>
    <n v="1.4861878453038675"/>
    <n v="329.02973977695166"/>
    <n v="191.13044609665431"/>
    <x v="62"/>
  </r>
  <r>
    <x v="132"/>
    <x v="4"/>
    <x v="0"/>
    <x v="3"/>
    <s v="S014"/>
    <x v="80"/>
    <x v="80"/>
    <x v="3"/>
    <n v="310.06"/>
    <n v="1"/>
    <n v="310.06"/>
    <n v="168.23"/>
    <x v="1095"/>
    <n v="0.45742759465909827"/>
    <s v="R18"/>
    <x v="15"/>
    <x v="78"/>
    <n v="174"/>
    <x v="0"/>
    <n v="2.8232044198895028"/>
    <n v="123.97260273972603"/>
    <n v="176.50516634050879"/>
    <x v="63"/>
  </r>
  <r>
    <x v="132"/>
    <x v="4"/>
    <x v="0"/>
    <x v="2"/>
    <s v="S006"/>
    <x v="58"/>
    <x v="58"/>
    <x v="1"/>
    <n v="120.29"/>
    <n v="22"/>
    <n v="2646.38"/>
    <n v="1412.72"/>
    <x v="1096"/>
    <n v="0.46616887975271881"/>
    <s v="R07"/>
    <x v="5"/>
    <x v="58"/>
    <n v="151"/>
    <x v="1"/>
    <n v="2.8508287292817678"/>
    <n v="1.4031007751937985"/>
    <n v="141.50271317829458"/>
    <x v="5"/>
  </r>
  <r>
    <x v="132"/>
    <x v="4"/>
    <x v="0"/>
    <x v="2"/>
    <s v="S012"/>
    <x v="96"/>
    <x v="96"/>
    <x v="3"/>
    <n v="142.1"/>
    <n v="28"/>
    <n v="3978.8"/>
    <n v="2569.91"/>
    <x v="1097"/>
    <n v="0.35409922589725545"/>
    <s v="R18"/>
    <x v="15"/>
    <x v="90"/>
    <n v="115"/>
    <x v="0"/>
    <n v="1.4143646408839778"/>
    <n v="185.2421875"/>
    <n v="144.87089843749999"/>
    <x v="74"/>
  </r>
  <r>
    <x v="132"/>
    <x v="4"/>
    <x v="0"/>
    <x v="0"/>
    <s v="S013"/>
    <x v="31"/>
    <x v="31"/>
    <x v="0"/>
    <n v="309.04000000000002"/>
    <n v="37"/>
    <n v="11434.48"/>
    <n v="5897.1"/>
    <x v="1098"/>
    <n v="0.48427038221239621"/>
    <s v="R14"/>
    <x v="11"/>
    <x v="31"/>
    <n v="181"/>
    <x v="1"/>
    <n v="1.8729281767955801"/>
    <n v="66.740412979351035"/>
    <n v="142.94654867256637"/>
    <x v="5"/>
  </r>
  <r>
    <x v="132"/>
    <x v="4"/>
    <x v="0"/>
    <x v="0"/>
    <s v="S009"/>
    <x v="95"/>
    <x v="95"/>
    <x v="4"/>
    <n v="359.16"/>
    <n v="28"/>
    <n v="10056.48"/>
    <n v="8003.62"/>
    <x v="1099"/>
    <n v="0.2041330564969055"/>
    <s v="R10"/>
    <x v="8"/>
    <x v="78"/>
    <n v="160"/>
    <x v="0"/>
    <n v="2.2651933701657461"/>
    <n v="154.51219512195121"/>
    <n v="169.51268292682926"/>
    <x v="73"/>
  </r>
  <r>
    <x v="132"/>
    <x v="4"/>
    <x v="0"/>
    <x v="2"/>
    <s v="S007"/>
    <x v="69"/>
    <x v="69"/>
    <x v="0"/>
    <n v="341.85"/>
    <n v="44"/>
    <n v="15041.4"/>
    <n v="10280.36"/>
    <x v="1100"/>
    <n v="0.3165290464983313"/>
    <s v="R15"/>
    <x v="17"/>
    <x v="68"/>
    <n v="143"/>
    <x v="1"/>
    <n v="1.3314917127071824"/>
    <n v="33.796680497925308"/>
    <n v="160.20572614107883"/>
    <x v="5"/>
  </r>
  <r>
    <x v="132"/>
    <x v="4"/>
    <x v="0"/>
    <x v="0"/>
    <s v="S003"/>
    <x v="39"/>
    <x v="39"/>
    <x v="3"/>
    <n v="314.58999999999997"/>
    <n v="5"/>
    <n v="1572.95"/>
    <n v="1014.32"/>
    <x v="1101"/>
    <n v="0.35514797037413776"/>
    <s v="R18"/>
    <x v="15"/>
    <x v="39"/>
    <n v="183"/>
    <x v="1"/>
    <n v="3.2596685082872927"/>
    <n v="54.606779661016951"/>
    <n v="150.7550338983051"/>
    <x v="5"/>
  </r>
  <r>
    <x v="132"/>
    <x v="4"/>
    <x v="0"/>
    <x v="2"/>
    <s v="S011"/>
    <x v="21"/>
    <x v="21"/>
    <x v="3"/>
    <n v="270.5"/>
    <n v="40"/>
    <n v="10820"/>
    <n v="6715.29"/>
    <x v="1102"/>
    <n v="0.37936321626617375"/>
    <s v="R03"/>
    <x v="2"/>
    <x v="21"/>
    <n v="67"/>
    <x v="0"/>
    <n v="3.3093922651933703"/>
    <n v="125.40066777963271"/>
    <n v="142.83464106844738"/>
    <x v="16"/>
  </r>
  <r>
    <x v="132"/>
    <x v="4"/>
    <x v="0"/>
    <x v="4"/>
    <s v="S012"/>
    <x v="52"/>
    <x v="52"/>
    <x v="0"/>
    <n v="272.26"/>
    <n v="24"/>
    <n v="6534.24"/>
    <n v="4014.87"/>
    <x v="1103"/>
    <n v="0.38556435025343422"/>
    <s v="R02"/>
    <x v="10"/>
    <x v="52"/>
    <n v="124"/>
    <x v="0"/>
    <n v="2.0883977900552488"/>
    <n v="108.69576719576719"/>
    <n v="176.40235449735448"/>
    <x v="42"/>
  </r>
  <r>
    <x v="133"/>
    <x v="4"/>
    <x v="1"/>
    <x v="2"/>
    <s v="S007"/>
    <x v="5"/>
    <x v="5"/>
    <x v="3"/>
    <n v="78.39"/>
    <n v="36"/>
    <n v="2822.04"/>
    <n v="2227.6"/>
    <x v="1104"/>
    <n v="0.21064194696035493"/>
    <s v="R12"/>
    <x v="3"/>
    <x v="5"/>
    <n v="194"/>
    <x v="1"/>
    <n v="3.5635359116022101"/>
    <n v="31.148837209302325"/>
    <n v="147.48975193798449"/>
    <x v="5"/>
  </r>
  <r>
    <x v="133"/>
    <x v="4"/>
    <x v="1"/>
    <x v="2"/>
    <s v="S014"/>
    <x v="97"/>
    <x v="97"/>
    <x v="0"/>
    <n v="14.35"/>
    <n v="11"/>
    <n v="157.85"/>
    <n v="97.63"/>
    <x v="1105"/>
    <n v="0.38150142540386445"/>
    <s v="R12"/>
    <x v="3"/>
    <x v="91"/>
    <n v="130"/>
    <x v="0"/>
    <n v="1.6464088397790055"/>
    <n v="173.10402684563758"/>
    <n v="196.83761744966441"/>
    <x v="75"/>
  </r>
  <r>
    <x v="133"/>
    <x v="4"/>
    <x v="1"/>
    <x v="1"/>
    <s v="S008"/>
    <x v="99"/>
    <x v="99"/>
    <x v="1"/>
    <n v="499.03"/>
    <n v="18"/>
    <n v="8982.5400000000009"/>
    <n v="4954.3"/>
    <x v="1106"/>
    <n v="0.44845221952810665"/>
    <s v="R13"/>
    <x v="12"/>
    <x v="93"/>
    <n v="107"/>
    <x v="0"/>
    <n v="1.0939226519337018"/>
    <n v="227.6212121212121"/>
    <n v="127.59262626262628"/>
    <x v="77"/>
  </r>
  <r>
    <x v="133"/>
    <x v="4"/>
    <x v="1"/>
    <x v="3"/>
    <s v="S011"/>
    <x v="62"/>
    <x v="62"/>
    <x v="3"/>
    <n v="117.19"/>
    <n v="33"/>
    <n v="3867.27"/>
    <n v="2149.3000000000002"/>
    <x v="1107"/>
    <n v="0.44423327049831018"/>
    <s v="R13"/>
    <x v="12"/>
    <x v="62"/>
    <n v="58"/>
    <x v="0"/>
    <n v="1.6906077348066297"/>
    <n v="212.94117647058826"/>
    <n v="165.00016339869282"/>
    <x v="48"/>
  </r>
  <r>
    <x v="133"/>
    <x v="4"/>
    <x v="1"/>
    <x v="4"/>
    <s v="S001"/>
    <x v="28"/>
    <x v="28"/>
    <x v="2"/>
    <n v="286.25"/>
    <n v="32"/>
    <n v="9160"/>
    <n v="5056.01"/>
    <x v="1108"/>
    <n v="0.44803384279475983"/>
    <s v="R10"/>
    <x v="8"/>
    <x v="28"/>
    <n v="78"/>
    <x v="0"/>
    <n v="2.6353591160220993"/>
    <n v="96.761006289308185"/>
    <n v="146.7044025157233"/>
    <x v="22"/>
  </r>
  <r>
    <x v="134"/>
    <x v="4"/>
    <x v="2"/>
    <x v="2"/>
    <s v="S009"/>
    <x v="23"/>
    <x v="23"/>
    <x v="4"/>
    <n v="494.51"/>
    <n v="19"/>
    <n v="9395.69"/>
    <n v="7090.86"/>
    <x v="1109"/>
    <n v="0.2453071567921036"/>
    <s v="R12"/>
    <x v="3"/>
    <x v="23"/>
    <n v="53"/>
    <x v="0"/>
    <n v="1.9447513812154695"/>
    <n v="144.49147727272728"/>
    <n v="208.21113636363637"/>
    <x v="18"/>
  </r>
  <r>
    <x v="134"/>
    <x v="4"/>
    <x v="2"/>
    <x v="3"/>
    <s v="S003"/>
    <x v="5"/>
    <x v="5"/>
    <x v="3"/>
    <n v="379.56"/>
    <n v="8"/>
    <n v="3036.48"/>
    <n v="1526.71"/>
    <x v="1110"/>
    <n v="0.4972105859416166"/>
    <s v="R09"/>
    <x v="19"/>
    <x v="5"/>
    <n v="194"/>
    <x v="1"/>
    <n v="3.5635359116022101"/>
    <n v="31.148837209302325"/>
    <n v="147.48975193798449"/>
    <x v="5"/>
  </r>
  <r>
    <x v="134"/>
    <x v="4"/>
    <x v="2"/>
    <x v="0"/>
    <s v="S007"/>
    <x v="39"/>
    <x v="39"/>
    <x v="3"/>
    <n v="126.33"/>
    <n v="38"/>
    <n v="4800.54"/>
    <n v="2936.94"/>
    <x v="1111"/>
    <n v="0.3882063267882363"/>
    <s v="R05"/>
    <x v="6"/>
    <x v="39"/>
    <n v="183"/>
    <x v="1"/>
    <n v="3.2596685082872927"/>
    <n v="54.606779661016951"/>
    <n v="150.7550338983051"/>
    <x v="5"/>
  </r>
  <r>
    <x v="134"/>
    <x v="4"/>
    <x v="2"/>
    <x v="3"/>
    <s v="S007"/>
    <x v="29"/>
    <x v="29"/>
    <x v="4"/>
    <n v="453.37"/>
    <n v="40"/>
    <n v="18134.8"/>
    <n v="11369.75"/>
    <x v="1112"/>
    <n v="0.37304243774400603"/>
    <s v="R19"/>
    <x v="9"/>
    <x v="29"/>
    <n v="150"/>
    <x v="1"/>
    <n v="2.596685082872928"/>
    <n v="30.038297872340429"/>
    <n v="177.40974468085105"/>
    <x v="5"/>
  </r>
  <r>
    <x v="134"/>
    <x v="4"/>
    <x v="2"/>
    <x v="4"/>
    <s v="S002"/>
    <x v="76"/>
    <x v="76"/>
    <x v="1"/>
    <n v="93.97"/>
    <n v="49"/>
    <n v="4604.53"/>
    <n v="2831.2"/>
    <x v="1113"/>
    <n v="0.38512725511615736"/>
    <s v="R19"/>
    <x v="9"/>
    <x v="28"/>
    <n v="61"/>
    <x v="0"/>
    <n v="1.8121546961325967"/>
    <n v="140.71646341463415"/>
    <n v="130.25945121951221"/>
    <x v="60"/>
  </r>
  <r>
    <x v="134"/>
    <x v="4"/>
    <x v="2"/>
    <x v="1"/>
    <s v="S005"/>
    <x v="34"/>
    <x v="34"/>
    <x v="3"/>
    <n v="95.53"/>
    <n v="24"/>
    <n v="2292.7199999999998"/>
    <n v="1386.62"/>
    <x v="1114"/>
    <n v="0.39520743919885554"/>
    <s v="R06"/>
    <x v="4"/>
    <x v="34"/>
    <n v="124"/>
    <x v="0"/>
    <n v="2.7734806629834252"/>
    <n v="171.98605577689244"/>
    <n v="146.86141434262947"/>
    <x v="26"/>
  </r>
  <r>
    <x v="134"/>
    <x v="4"/>
    <x v="2"/>
    <x v="4"/>
    <s v="S011"/>
    <x v="82"/>
    <x v="82"/>
    <x v="0"/>
    <n v="304.45999999999998"/>
    <n v="39"/>
    <n v="11873.94"/>
    <n v="6685.08"/>
    <x v="1115"/>
    <n v="0.43699563918968765"/>
    <s v="R02"/>
    <x v="10"/>
    <x v="80"/>
    <n v="137"/>
    <x v="0"/>
    <n v="3.3149171270718232"/>
    <n v="81.148333333333341"/>
    <n v="202.9247"/>
    <x v="65"/>
  </r>
  <r>
    <x v="134"/>
    <x v="4"/>
    <x v="2"/>
    <x v="3"/>
    <s v="S005"/>
    <x v="43"/>
    <x v="43"/>
    <x v="1"/>
    <n v="265.22000000000003"/>
    <n v="24"/>
    <n v="6365.28"/>
    <n v="4305.22"/>
    <x v="1116"/>
    <n v="0.32364012266546011"/>
    <s v="R01"/>
    <x v="14"/>
    <x v="43"/>
    <n v="131"/>
    <x v="0"/>
    <n v="2.0718232044198897"/>
    <n v="232.64533333333333"/>
    <n v="136.04730666666669"/>
    <x v="34"/>
  </r>
  <r>
    <x v="134"/>
    <x v="4"/>
    <x v="2"/>
    <x v="4"/>
    <s v="S015"/>
    <x v="12"/>
    <x v="12"/>
    <x v="0"/>
    <n v="111.44"/>
    <n v="35"/>
    <n v="3900.4"/>
    <n v="2635.92"/>
    <x v="1117"/>
    <n v="0.3241923905240488"/>
    <s v="R07"/>
    <x v="5"/>
    <x v="12"/>
    <n v="70"/>
    <x v="0"/>
    <n v="2.7679558011049723"/>
    <n v="58.88822355289421"/>
    <n v="213.25538922155687"/>
    <x v="10"/>
  </r>
  <r>
    <x v="135"/>
    <x v="4"/>
    <x v="3"/>
    <x v="0"/>
    <s v="S008"/>
    <x v="28"/>
    <x v="28"/>
    <x v="2"/>
    <n v="135.55000000000001"/>
    <n v="41"/>
    <n v="5557.55"/>
    <n v="4299.87"/>
    <x v="1118"/>
    <n v="0.22630115788431954"/>
    <s v="R18"/>
    <x v="15"/>
    <x v="28"/>
    <n v="78"/>
    <x v="0"/>
    <n v="2.6353591160220993"/>
    <n v="96.761006289308185"/>
    <n v="146.7044025157233"/>
    <x v="22"/>
  </r>
  <r>
    <x v="135"/>
    <x v="4"/>
    <x v="3"/>
    <x v="4"/>
    <s v="S002"/>
    <x v="13"/>
    <x v="13"/>
    <x v="2"/>
    <n v="136.11000000000001"/>
    <n v="36"/>
    <n v="4899.96"/>
    <n v="3319.83"/>
    <x v="1119"/>
    <n v="0.32247814267871577"/>
    <s v="R15"/>
    <x v="17"/>
    <x v="13"/>
    <n v="183"/>
    <x v="0"/>
    <n v="2.9447513812154695"/>
    <n v="134.81613508442777"/>
    <n v="151.03679174484051"/>
    <x v="11"/>
  </r>
  <r>
    <x v="135"/>
    <x v="4"/>
    <x v="3"/>
    <x v="4"/>
    <s v="S002"/>
    <x v="17"/>
    <x v="17"/>
    <x v="3"/>
    <n v="469.88"/>
    <n v="17"/>
    <n v="7987.96"/>
    <n v="5333.8"/>
    <x v="1120"/>
    <n v="0.33227006645000723"/>
    <s v="R07"/>
    <x v="5"/>
    <x v="17"/>
    <n v="143"/>
    <x v="1"/>
    <n v="1.2928176795580111"/>
    <n v="27.846153846153847"/>
    <n v="196.43854700854698"/>
    <x v="5"/>
  </r>
  <r>
    <x v="135"/>
    <x v="4"/>
    <x v="3"/>
    <x v="2"/>
    <s v="S006"/>
    <x v="36"/>
    <x v="36"/>
    <x v="0"/>
    <n v="120.68"/>
    <n v="5"/>
    <n v="603.4"/>
    <n v="351.47"/>
    <x v="1121"/>
    <n v="0.41751740139211141"/>
    <s v="R09"/>
    <x v="19"/>
    <x v="36"/>
    <n v="151"/>
    <x v="0"/>
    <n v="2.0718232044198897"/>
    <n v="208.99466666666666"/>
    <n v="166.13485333333333"/>
    <x v="28"/>
  </r>
  <r>
    <x v="135"/>
    <x v="4"/>
    <x v="3"/>
    <x v="0"/>
    <s v="S003"/>
    <x v="73"/>
    <x v="73"/>
    <x v="2"/>
    <n v="337.62"/>
    <n v="3"/>
    <n v="1012.86"/>
    <n v="512.23"/>
    <x v="1122"/>
    <n v="0.4942736409770353"/>
    <s v="R08"/>
    <x v="18"/>
    <x v="72"/>
    <n v="66"/>
    <x v="0"/>
    <n v="1.9060773480662982"/>
    <n v="238.71014492753625"/>
    <n v="187.19002898550721"/>
    <x v="57"/>
  </r>
  <r>
    <x v="135"/>
    <x v="4"/>
    <x v="3"/>
    <x v="2"/>
    <s v="S003"/>
    <x v="87"/>
    <x v="87"/>
    <x v="1"/>
    <n v="27.97"/>
    <n v="25"/>
    <n v="699.25"/>
    <n v="581.54"/>
    <x v="1123"/>
    <n v="0.168337504469074"/>
    <s v="R05"/>
    <x v="6"/>
    <x v="85"/>
    <n v="116"/>
    <x v="0"/>
    <n v="1.729281767955801"/>
    <n v="171.16932907348243"/>
    <n v="207.01076677316297"/>
    <x v="68"/>
  </r>
  <r>
    <x v="135"/>
    <x v="4"/>
    <x v="3"/>
    <x v="1"/>
    <s v="S004"/>
    <x v="99"/>
    <x v="99"/>
    <x v="1"/>
    <n v="56.95"/>
    <n v="34"/>
    <n v="1936.3"/>
    <n v="1115.33"/>
    <x v="1124"/>
    <n v="0.42398905128337555"/>
    <s v="R14"/>
    <x v="11"/>
    <x v="93"/>
    <n v="107"/>
    <x v="0"/>
    <n v="1.0939226519337018"/>
    <n v="227.6212121212121"/>
    <n v="127.59262626262628"/>
    <x v="77"/>
  </r>
  <r>
    <x v="135"/>
    <x v="4"/>
    <x v="3"/>
    <x v="4"/>
    <s v="S007"/>
    <x v="83"/>
    <x v="83"/>
    <x v="1"/>
    <n v="203.39"/>
    <n v="10"/>
    <n v="2033.9"/>
    <n v="1306.23"/>
    <x v="1125"/>
    <n v="0.3577707851910123"/>
    <s v="R13"/>
    <x v="12"/>
    <x v="81"/>
    <n v="97"/>
    <x v="0"/>
    <n v="1.1381215469613259"/>
    <n v="246.01941747572815"/>
    <n v="123.11640776699031"/>
    <x v="66"/>
  </r>
  <r>
    <x v="135"/>
    <x v="4"/>
    <x v="3"/>
    <x v="3"/>
    <s v="S012"/>
    <x v="48"/>
    <x v="48"/>
    <x v="4"/>
    <n v="366.66"/>
    <n v="35"/>
    <n v="12833.1"/>
    <n v="10768.01"/>
    <x v="1126"/>
    <n v="0.16091902969664384"/>
    <s v="R05"/>
    <x v="6"/>
    <x v="48"/>
    <n v="54"/>
    <x v="0"/>
    <n v="2.0220994475138121"/>
    <n v="127.09562841530055"/>
    <n v="160.93450819672134"/>
    <x v="39"/>
  </r>
  <r>
    <x v="136"/>
    <x v="4"/>
    <x v="4"/>
    <x v="1"/>
    <s v="S002"/>
    <x v="75"/>
    <x v="75"/>
    <x v="0"/>
    <n v="442.77"/>
    <n v="12"/>
    <n v="5313.24"/>
    <n v="4253.6099999999997"/>
    <x v="1127"/>
    <n v="0.19943198500350071"/>
    <s v="R03"/>
    <x v="2"/>
    <x v="74"/>
    <n v="117"/>
    <x v="0"/>
    <n v="1.7403314917127073"/>
    <n v="246.50476190476189"/>
    <n v="227.47676190476187"/>
    <x v="59"/>
  </r>
  <r>
    <x v="136"/>
    <x v="4"/>
    <x v="4"/>
    <x v="2"/>
    <s v="S003"/>
    <x v="43"/>
    <x v="43"/>
    <x v="1"/>
    <n v="130.22"/>
    <n v="27"/>
    <n v="3515.94"/>
    <n v="2649.21"/>
    <x v="1128"/>
    <n v="0.24651444563900407"/>
    <s v="R04"/>
    <x v="16"/>
    <x v="43"/>
    <n v="131"/>
    <x v="0"/>
    <n v="2.0718232044198897"/>
    <n v="232.64533333333333"/>
    <n v="136.04730666666669"/>
    <x v="34"/>
  </r>
  <r>
    <x v="136"/>
    <x v="4"/>
    <x v="4"/>
    <x v="3"/>
    <s v="S009"/>
    <x v="96"/>
    <x v="96"/>
    <x v="3"/>
    <n v="451.54"/>
    <n v="17"/>
    <n v="7676.18"/>
    <n v="5703.04"/>
    <x v="1129"/>
    <n v="0.25704712500227977"/>
    <s v="R06"/>
    <x v="4"/>
    <x v="90"/>
    <n v="115"/>
    <x v="0"/>
    <n v="1.4143646408839778"/>
    <n v="185.2421875"/>
    <n v="144.87089843749999"/>
    <x v="74"/>
  </r>
  <r>
    <x v="136"/>
    <x v="4"/>
    <x v="4"/>
    <x v="4"/>
    <s v="S013"/>
    <x v="89"/>
    <x v="89"/>
    <x v="0"/>
    <n v="35.67"/>
    <n v="37"/>
    <n v="1319.79"/>
    <n v="674.54"/>
    <x v="1130"/>
    <n v="0.4889035376840255"/>
    <s v="R15"/>
    <x v="17"/>
    <x v="87"/>
    <n v="136"/>
    <x v="0"/>
    <n v="1.7348066298342542"/>
    <n v="186.76433121019107"/>
    <n v="151.90401273885354"/>
    <x v="69"/>
  </r>
  <r>
    <x v="136"/>
    <x v="4"/>
    <x v="4"/>
    <x v="2"/>
    <s v="S015"/>
    <x v="70"/>
    <x v="70"/>
    <x v="1"/>
    <n v="447.32"/>
    <n v="7"/>
    <n v="3131.24"/>
    <n v="1702.07"/>
    <x v="1131"/>
    <n v="0.45642301452459733"/>
    <s v="R19"/>
    <x v="9"/>
    <x v="69"/>
    <n v="87"/>
    <x v="0"/>
    <n v="3.3204419889502761"/>
    <n v="47.885191347753747"/>
    <n v="126.12717138103163"/>
    <x v="54"/>
  </r>
  <r>
    <x v="136"/>
    <x v="4"/>
    <x v="4"/>
    <x v="2"/>
    <s v="S013"/>
    <x v="91"/>
    <x v="91"/>
    <x v="3"/>
    <n v="26.6"/>
    <n v="6"/>
    <n v="159.6"/>
    <n v="134.09"/>
    <x v="1132"/>
    <n v="0.15983709273182958"/>
    <s v="R09"/>
    <x v="19"/>
    <x v="88"/>
    <n v="81"/>
    <x v="1"/>
    <n v="2.3204419889502761"/>
    <n v="2.5857142857142859"/>
    <n v="171.29180952380952"/>
    <x v="5"/>
  </r>
  <r>
    <x v="137"/>
    <x v="4"/>
    <x v="5"/>
    <x v="4"/>
    <s v="S006"/>
    <x v="70"/>
    <x v="70"/>
    <x v="1"/>
    <n v="208.81"/>
    <n v="7"/>
    <n v="1461.67"/>
    <n v="1100.3399999999999"/>
    <x v="1133"/>
    <n v="0.24720354115498025"/>
    <s v="R01"/>
    <x v="14"/>
    <x v="69"/>
    <n v="87"/>
    <x v="0"/>
    <n v="3.3204419889502761"/>
    <n v="47.885191347753747"/>
    <n v="126.12717138103163"/>
    <x v="54"/>
  </r>
  <r>
    <x v="137"/>
    <x v="4"/>
    <x v="5"/>
    <x v="0"/>
    <s v="S011"/>
    <x v="74"/>
    <x v="74"/>
    <x v="1"/>
    <n v="287.29000000000002"/>
    <n v="17"/>
    <n v="4883.93"/>
    <n v="3296.39"/>
    <x v="1134"/>
    <n v="0.3250537988873714"/>
    <s v="R20"/>
    <x v="13"/>
    <x v="73"/>
    <n v="143"/>
    <x v="0"/>
    <n v="1.7071823204419889"/>
    <n v="139.9967637540453"/>
    <n v="194.15064724919091"/>
    <x v="58"/>
  </r>
  <r>
    <x v="137"/>
    <x v="4"/>
    <x v="5"/>
    <x v="1"/>
    <s v="S014"/>
    <x v="89"/>
    <x v="89"/>
    <x v="0"/>
    <n v="320.70999999999998"/>
    <n v="27"/>
    <n v="8659.17"/>
    <n v="6434.46"/>
    <x v="1135"/>
    <n v="0.2569195430970867"/>
    <s v="R09"/>
    <x v="19"/>
    <x v="87"/>
    <n v="136"/>
    <x v="0"/>
    <n v="1.7348066298342542"/>
    <n v="186.76433121019107"/>
    <n v="151.90401273885354"/>
    <x v="69"/>
  </r>
  <r>
    <x v="137"/>
    <x v="4"/>
    <x v="5"/>
    <x v="3"/>
    <s v="S009"/>
    <x v="28"/>
    <x v="28"/>
    <x v="2"/>
    <n v="420.03"/>
    <n v="28"/>
    <n v="11760.84"/>
    <n v="7523.09"/>
    <x v="1136"/>
    <n v="0.36032715350264094"/>
    <s v="R08"/>
    <x v="18"/>
    <x v="28"/>
    <n v="78"/>
    <x v="0"/>
    <n v="2.6353591160220993"/>
    <n v="96.761006289308185"/>
    <n v="146.7044025157233"/>
    <x v="22"/>
  </r>
  <r>
    <x v="137"/>
    <x v="4"/>
    <x v="5"/>
    <x v="2"/>
    <s v="S002"/>
    <x v="97"/>
    <x v="97"/>
    <x v="0"/>
    <n v="175.27"/>
    <n v="28"/>
    <n v="4907.5600000000004"/>
    <n v="4033.23"/>
    <x v="1137"/>
    <n v="0.17815981872865538"/>
    <s v="R02"/>
    <x v="10"/>
    <x v="91"/>
    <n v="130"/>
    <x v="0"/>
    <n v="1.6464088397790055"/>
    <n v="173.10402684563758"/>
    <n v="196.83761744966441"/>
    <x v="75"/>
  </r>
  <r>
    <x v="137"/>
    <x v="4"/>
    <x v="5"/>
    <x v="3"/>
    <s v="S013"/>
    <x v="44"/>
    <x v="44"/>
    <x v="4"/>
    <n v="53.88"/>
    <n v="35"/>
    <n v="1885.8"/>
    <n v="1368.52"/>
    <x v="1138"/>
    <n v="0.27430268321136919"/>
    <s v="R04"/>
    <x v="16"/>
    <x v="44"/>
    <n v="149"/>
    <x v="0"/>
    <n v="2.5193370165745854"/>
    <n v="125.03289473684211"/>
    <n v="200.06271929824564"/>
    <x v="35"/>
  </r>
  <r>
    <x v="137"/>
    <x v="4"/>
    <x v="5"/>
    <x v="2"/>
    <s v="S005"/>
    <x v="58"/>
    <x v="58"/>
    <x v="1"/>
    <n v="178.48"/>
    <n v="44"/>
    <n v="7853.12"/>
    <n v="6357.6"/>
    <x v="1139"/>
    <n v="0.19043641253412658"/>
    <s v="R01"/>
    <x v="14"/>
    <x v="58"/>
    <n v="151"/>
    <x v="1"/>
    <n v="2.8508287292817678"/>
    <n v="1.4031007751937985"/>
    <n v="141.50271317829458"/>
    <x v="5"/>
  </r>
  <r>
    <x v="137"/>
    <x v="4"/>
    <x v="5"/>
    <x v="4"/>
    <s v="S011"/>
    <x v="25"/>
    <x v="25"/>
    <x v="4"/>
    <n v="85.99"/>
    <n v="40"/>
    <n v="3439.6"/>
    <n v="1962.66"/>
    <x v="1140"/>
    <n v="0.42939295266891503"/>
    <s v="R12"/>
    <x v="3"/>
    <x v="25"/>
    <n v="67"/>
    <x v="0"/>
    <n v="1.7790055248618784"/>
    <n v="224.84472049689441"/>
    <n v="145.31583850931676"/>
    <x v="20"/>
  </r>
  <r>
    <x v="137"/>
    <x v="4"/>
    <x v="5"/>
    <x v="1"/>
    <s v="S003"/>
    <x v="92"/>
    <x v="92"/>
    <x v="4"/>
    <n v="263.89999999999998"/>
    <n v="15"/>
    <n v="3958.5"/>
    <n v="2791.52"/>
    <x v="1141"/>
    <n v="0.29480358721738031"/>
    <s v="R20"/>
    <x v="13"/>
    <x v="89"/>
    <n v="166"/>
    <x v="1"/>
    <n v="2.0386740331491713"/>
    <n v="5.8861788617886175"/>
    <n v="205.93330623306232"/>
    <x v="5"/>
  </r>
  <r>
    <x v="138"/>
    <x v="4"/>
    <x v="6"/>
    <x v="1"/>
    <s v="S002"/>
    <x v="61"/>
    <x v="61"/>
    <x v="3"/>
    <n v="445.25"/>
    <n v="47"/>
    <n v="20926.75"/>
    <n v="15505.53"/>
    <x v="1142"/>
    <n v="0.25905694864228801"/>
    <s v="R19"/>
    <x v="9"/>
    <x v="61"/>
    <n v="105"/>
    <x v="1"/>
    <n v="2"/>
    <n v="28"/>
    <n v="186.10955801104973"/>
    <x v="5"/>
  </r>
  <r>
    <x v="138"/>
    <x v="4"/>
    <x v="6"/>
    <x v="2"/>
    <s v="S010"/>
    <x v="93"/>
    <x v="93"/>
    <x v="0"/>
    <n v="173"/>
    <n v="6"/>
    <n v="1038"/>
    <n v="537.77"/>
    <x v="1143"/>
    <n v="0.48191714836223509"/>
    <s v="R05"/>
    <x v="6"/>
    <x v="64"/>
    <n v="67"/>
    <x v="0"/>
    <n v="1.5027624309392265"/>
    <n v="153.0514705882353"/>
    <n v="125.94279411764707"/>
    <x v="71"/>
  </r>
  <r>
    <x v="138"/>
    <x v="4"/>
    <x v="6"/>
    <x v="3"/>
    <s v="S013"/>
    <x v="26"/>
    <x v="26"/>
    <x v="0"/>
    <n v="470.72"/>
    <n v="35"/>
    <n v="16475.2"/>
    <n v="11007.85"/>
    <x v="1144"/>
    <n v="0.33185333106730114"/>
    <s v="R12"/>
    <x v="3"/>
    <x v="26"/>
    <n v="136"/>
    <x v="1"/>
    <n v="2.3591160220994474"/>
    <n v="32.215456674473067"/>
    <n v="164.18552693208429"/>
    <x v="5"/>
  </r>
  <r>
    <x v="138"/>
    <x v="4"/>
    <x v="6"/>
    <x v="0"/>
    <s v="S011"/>
    <x v="79"/>
    <x v="79"/>
    <x v="4"/>
    <n v="380.01"/>
    <n v="43"/>
    <n v="16340.43"/>
    <n v="10737.54"/>
    <x v="1145"/>
    <n v="0.34288510155485508"/>
    <s v="R10"/>
    <x v="8"/>
    <x v="77"/>
    <n v="59"/>
    <x v="1"/>
    <n v="1.6906077348066297"/>
    <n v="24.843137254901961"/>
    <n v="182.07738562091507"/>
    <x v="5"/>
  </r>
  <r>
    <x v="138"/>
    <x v="4"/>
    <x v="6"/>
    <x v="4"/>
    <s v="S013"/>
    <x v="48"/>
    <x v="48"/>
    <x v="4"/>
    <n v="11.97"/>
    <n v="38"/>
    <n v="454.86"/>
    <n v="295.77999999999997"/>
    <x v="1146"/>
    <n v="0.34973398408301459"/>
    <s v="R14"/>
    <x v="11"/>
    <x v="48"/>
    <n v="54"/>
    <x v="0"/>
    <n v="2.0220994475138121"/>
    <n v="127.09562841530055"/>
    <n v="160.93450819672134"/>
    <x v="39"/>
  </r>
  <r>
    <x v="138"/>
    <x v="4"/>
    <x v="6"/>
    <x v="3"/>
    <s v="S013"/>
    <x v="87"/>
    <x v="87"/>
    <x v="1"/>
    <n v="66.319999999999993"/>
    <n v="1"/>
    <n v="66.319999999999993"/>
    <n v="43.54"/>
    <x v="1147"/>
    <n v="0.34348612786489752"/>
    <s v="R12"/>
    <x v="3"/>
    <x v="85"/>
    <n v="116"/>
    <x v="0"/>
    <n v="1.729281767955801"/>
    <n v="171.16932907348243"/>
    <n v="207.01076677316297"/>
    <x v="68"/>
  </r>
  <r>
    <x v="138"/>
    <x v="4"/>
    <x v="6"/>
    <x v="2"/>
    <s v="S001"/>
    <x v="44"/>
    <x v="44"/>
    <x v="4"/>
    <n v="158.54"/>
    <n v="46"/>
    <n v="7292.84"/>
    <n v="4837.7"/>
    <x v="1148"/>
    <n v="0.33665074237197029"/>
    <s v="R19"/>
    <x v="9"/>
    <x v="44"/>
    <n v="149"/>
    <x v="0"/>
    <n v="2.5193370165745854"/>
    <n v="125.03289473684211"/>
    <n v="200.06271929824564"/>
    <x v="35"/>
  </r>
  <r>
    <x v="138"/>
    <x v="4"/>
    <x v="6"/>
    <x v="4"/>
    <s v="S004"/>
    <x v="20"/>
    <x v="20"/>
    <x v="0"/>
    <n v="399.63"/>
    <n v="3"/>
    <n v="1198.8900000000001"/>
    <n v="687.78"/>
    <x v="1149"/>
    <n v="0.4263193453944899"/>
    <s v="R05"/>
    <x v="6"/>
    <x v="20"/>
    <n v="60"/>
    <x v="0"/>
    <n v="2.0883977900552488"/>
    <n v="53.629629629629626"/>
    <n v="99.967328042328063"/>
    <x v="15"/>
  </r>
  <r>
    <x v="138"/>
    <x v="4"/>
    <x v="6"/>
    <x v="3"/>
    <s v="S008"/>
    <x v="20"/>
    <x v="20"/>
    <x v="0"/>
    <n v="215.5"/>
    <n v="34"/>
    <n v="7327"/>
    <n v="5877.12"/>
    <x v="1150"/>
    <n v="0.19788180701514946"/>
    <s v="R04"/>
    <x v="16"/>
    <x v="20"/>
    <n v="60"/>
    <x v="0"/>
    <n v="2.0883977900552488"/>
    <n v="53.629629629629626"/>
    <n v="99.967328042328063"/>
    <x v="15"/>
  </r>
  <r>
    <x v="138"/>
    <x v="4"/>
    <x v="6"/>
    <x v="4"/>
    <s v="S011"/>
    <x v="11"/>
    <x v="11"/>
    <x v="0"/>
    <n v="127.93"/>
    <n v="28"/>
    <n v="3582.04"/>
    <n v="2764.24"/>
    <x v="1151"/>
    <n v="0.22830565822827215"/>
    <s v="R14"/>
    <x v="11"/>
    <x v="11"/>
    <n v="179"/>
    <x v="1"/>
    <n v="3.9834254143646408"/>
    <n v="25.35506241331484"/>
    <n v="171.84160887656034"/>
    <x v="5"/>
  </r>
  <r>
    <x v="138"/>
    <x v="4"/>
    <x v="6"/>
    <x v="3"/>
    <s v="S010"/>
    <x v="36"/>
    <x v="36"/>
    <x v="0"/>
    <n v="201.13"/>
    <n v="15"/>
    <n v="3016.95"/>
    <n v="1526.35"/>
    <x v="1152"/>
    <n v="0.49407514211372411"/>
    <s v="R20"/>
    <x v="13"/>
    <x v="36"/>
    <n v="151"/>
    <x v="0"/>
    <n v="2.0718232044198897"/>
    <n v="208.99466666666666"/>
    <n v="166.13485333333333"/>
    <x v="28"/>
  </r>
  <r>
    <x v="138"/>
    <x v="4"/>
    <x v="6"/>
    <x v="2"/>
    <s v="S009"/>
    <x v="60"/>
    <x v="60"/>
    <x v="2"/>
    <n v="120.55"/>
    <n v="40"/>
    <n v="4822"/>
    <n v="3736.6"/>
    <x v="1153"/>
    <n v="0.22509332227291581"/>
    <s v="R06"/>
    <x v="4"/>
    <x v="60"/>
    <n v="110"/>
    <x v="0"/>
    <n v="1.9116022099447514"/>
    <n v="181.52312138728323"/>
    <n v="120.45384393063586"/>
    <x v="47"/>
  </r>
  <r>
    <x v="139"/>
    <x v="4"/>
    <x v="0"/>
    <x v="2"/>
    <s v="S005"/>
    <x v="55"/>
    <x v="55"/>
    <x v="0"/>
    <n v="471.86"/>
    <n v="24"/>
    <n v="11324.64"/>
    <n v="6587.25"/>
    <x v="1154"/>
    <n v="0.41832588055779263"/>
    <s v="R01"/>
    <x v="14"/>
    <x v="55"/>
    <n v="59"/>
    <x v="0"/>
    <n v="1.6519337016574585"/>
    <n v="101.6989966555184"/>
    <n v="99.711739130434793"/>
    <x v="44"/>
  </r>
  <r>
    <x v="139"/>
    <x v="4"/>
    <x v="0"/>
    <x v="2"/>
    <s v="S011"/>
    <x v="57"/>
    <x v="57"/>
    <x v="4"/>
    <n v="347.24"/>
    <n v="49"/>
    <n v="17014.759999999998"/>
    <n v="12277.55"/>
    <x v="1155"/>
    <n v="0.27841767970867648"/>
    <s v="R14"/>
    <x v="11"/>
    <x v="57"/>
    <n v="148"/>
    <x v="0"/>
    <n v="2.4198895027624308"/>
    <n v="150.42009132420091"/>
    <n v="198.74710045662104"/>
    <x v="46"/>
  </r>
  <r>
    <x v="139"/>
    <x v="4"/>
    <x v="0"/>
    <x v="3"/>
    <s v="S011"/>
    <x v="85"/>
    <x v="85"/>
    <x v="0"/>
    <n v="244.71"/>
    <n v="44"/>
    <n v="10767.24"/>
    <n v="8555.5"/>
    <x v="1156"/>
    <n v="0.2054138293564553"/>
    <s v="R01"/>
    <x v="14"/>
    <x v="83"/>
    <n v="193"/>
    <x v="1"/>
    <n v="1.7127071823204421"/>
    <n v="10.509677419354839"/>
    <n v="171.93148387096775"/>
    <x v="5"/>
  </r>
  <r>
    <x v="139"/>
    <x v="4"/>
    <x v="0"/>
    <x v="1"/>
    <s v="S006"/>
    <x v="32"/>
    <x v="32"/>
    <x v="4"/>
    <n v="108.47"/>
    <n v="44"/>
    <n v="4772.68"/>
    <n v="3256.45"/>
    <x v="1157"/>
    <n v="0.31768943235247282"/>
    <s v="R05"/>
    <x v="6"/>
    <x v="32"/>
    <n v="83"/>
    <x v="0"/>
    <n v="2.2872928176795582"/>
    <n v="93.560386473429944"/>
    <n v="128.51939613526571"/>
    <x v="24"/>
  </r>
  <r>
    <x v="139"/>
    <x v="4"/>
    <x v="0"/>
    <x v="0"/>
    <s v="S011"/>
    <x v="11"/>
    <x v="11"/>
    <x v="0"/>
    <n v="215.32"/>
    <n v="20"/>
    <n v="4306.3999999999996"/>
    <n v="3308.09"/>
    <x v="1158"/>
    <n v="0.23182008173880736"/>
    <s v="R13"/>
    <x v="12"/>
    <x v="11"/>
    <n v="179"/>
    <x v="1"/>
    <n v="3.9834254143646408"/>
    <n v="25.35506241331484"/>
    <n v="171.84160887656034"/>
    <x v="5"/>
  </r>
  <r>
    <x v="139"/>
    <x v="4"/>
    <x v="0"/>
    <x v="0"/>
    <s v="S010"/>
    <x v="70"/>
    <x v="70"/>
    <x v="1"/>
    <n v="233.71"/>
    <n v="12"/>
    <n v="2804.52"/>
    <n v="2144.94"/>
    <x v="1159"/>
    <n v="0.23518463052500965"/>
    <s v="R20"/>
    <x v="13"/>
    <x v="69"/>
    <n v="87"/>
    <x v="0"/>
    <n v="3.3204419889502761"/>
    <n v="47.885191347753747"/>
    <n v="126.12717138103163"/>
    <x v="54"/>
  </r>
  <r>
    <x v="139"/>
    <x v="4"/>
    <x v="0"/>
    <x v="1"/>
    <s v="S015"/>
    <x v="9"/>
    <x v="9"/>
    <x v="3"/>
    <n v="386.19"/>
    <n v="27"/>
    <n v="10427.129999999999"/>
    <n v="8753.9500000000007"/>
    <x v="1160"/>
    <n v="0.16046409702382153"/>
    <s v="R03"/>
    <x v="2"/>
    <x v="9"/>
    <n v="119"/>
    <x v="0"/>
    <n v="2.3204419889502761"/>
    <n v="209.44285714285715"/>
    <n v="196.53238095238089"/>
    <x v="8"/>
  </r>
  <r>
    <x v="139"/>
    <x v="4"/>
    <x v="0"/>
    <x v="4"/>
    <s v="S002"/>
    <x v="89"/>
    <x v="89"/>
    <x v="0"/>
    <n v="187.7"/>
    <n v="8"/>
    <n v="1501.6"/>
    <n v="1048.23"/>
    <x v="1161"/>
    <n v="0.3019246137453383"/>
    <s v="R16"/>
    <x v="1"/>
    <x v="87"/>
    <n v="136"/>
    <x v="0"/>
    <n v="1.7348066298342542"/>
    <n v="186.76433121019107"/>
    <n v="151.90401273885354"/>
    <x v="69"/>
  </r>
  <r>
    <x v="139"/>
    <x v="4"/>
    <x v="0"/>
    <x v="1"/>
    <s v="S001"/>
    <x v="82"/>
    <x v="82"/>
    <x v="0"/>
    <n v="212.37"/>
    <n v="42"/>
    <n v="8919.5400000000009"/>
    <n v="6669.54"/>
    <x v="1162"/>
    <n v="0.25225516114059693"/>
    <s v="R15"/>
    <x v="17"/>
    <x v="80"/>
    <n v="137"/>
    <x v="0"/>
    <n v="3.3149171270718232"/>
    <n v="81.148333333333341"/>
    <n v="202.9247"/>
    <x v="65"/>
  </r>
  <r>
    <x v="139"/>
    <x v="4"/>
    <x v="0"/>
    <x v="1"/>
    <s v="S007"/>
    <x v="39"/>
    <x v="39"/>
    <x v="3"/>
    <n v="369.28"/>
    <n v="7"/>
    <n v="2584.96"/>
    <n v="1712.27"/>
    <x v="1163"/>
    <n v="0.33760290294627382"/>
    <s v="R07"/>
    <x v="5"/>
    <x v="39"/>
    <n v="183"/>
    <x v="1"/>
    <n v="3.2596685082872927"/>
    <n v="54.606779661016951"/>
    <n v="150.7550338983051"/>
    <x v="5"/>
  </r>
  <r>
    <x v="139"/>
    <x v="4"/>
    <x v="0"/>
    <x v="3"/>
    <s v="S013"/>
    <x v="5"/>
    <x v="5"/>
    <x v="3"/>
    <n v="382.15"/>
    <n v="38"/>
    <n v="14521.7"/>
    <n v="12212.84"/>
    <x v="1164"/>
    <n v="0.1589937817197711"/>
    <s v="R05"/>
    <x v="6"/>
    <x v="5"/>
    <n v="194"/>
    <x v="1"/>
    <n v="3.5635359116022101"/>
    <n v="31.148837209302325"/>
    <n v="147.48975193798449"/>
    <x v="5"/>
  </r>
  <r>
    <x v="139"/>
    <x v="4"/>
    <x v="0"/>
    <x v="4"/>
    <s v="S004"/>
    <x v="30"/>
    <x v="30"/>
    <x v="0"/>
    <n v="48.64"/>
    <n v="8"/>
    <n v="389.12"/>
    <n v="251.33"/>
    <x v="1165"/>
    <n v="0.35410670230263158"/>
    <s v="R17"/>
    <x v="0"/>
    <x v="30"/>
    <n v="160"/>
    <x v="0"/>
    <n v="1.2928176795580111"/>
    <n v="257.57692307692309"/>
    <n v="189.53205128205127"/>
    <x v="23"/>
  </r>
  <r>
    <x v="140"/>
    <x v="4"/>
    <x v="1"/>
    <x v="2"/>
    <s v="S006"/>
    <x v="34"/>
    <x v="34"/>
    <x v="3"/>
    <n v="451.19"/>
    <n v="23"/>
    <n v="10377.370000000001"/>
    <n v="8624.82"/>
    <x v="1166"/>
    <n v="0.16888190360370689"/>
    <s v="R07"/>
    <x v="5"/>
    <x v="34"/>
    <n v="124"/>
    <x v="0"/>
    <n v="2.7734806629834252"/>
    <n v="171.98605577689244"/>
    <n v="146.86141434262947"/>
    <x v="26"/>
  </r>
  <r>
    <x v="140"/>
    <x v="4"/>
    <x v="1"/>
    <x v="2"/>
    <s v="S004"/>
    <x v="84"/>
    <x v="84"/>
    <x v="4"/>
    <n v="484.09"/>
    <n v="23"/>
    <n v="11134.07"/>
    <n v="7919.73"/>
    <x v="1167"/>
    <n v="0.28869407144018316"/>
    <s v="R16"/>
    <x v="1"/>
    <x v="82"/>
    <n v="142"/>
    <x v="0"/>
    <n v="3.5745856353591159"/>
    <n v="92.59814528593509"/>
    <n v="209.60302936630598"/>
    <x v="67"/>
  </r>
  <r>
    <x v="140"/>
    <x v="4"/>
    <x v="1"/>
    <x v="3"/>
    <s v="S005"/>
    <x v="39"/>
    <x v="39"/>
    <x v="3"/>
    <n v="350.31"/>
    <n v="16"/>
    <n v="5604.96"/>
    <n v="3132.94"/>
    <x v="1168"/>
    <n v="0.44104150609460191"/>
    <s v="R09"/>
    <x v="19"/>
    <x v="39"/>
    <n v="183"/>
    <x v="1"/>
    <n v="3.2596685082872927"/>
    <n v="54.606779661016951"/>
    <n v="150.7550338983051"/>
    <x v="5"/>
  </r>
  <r>
    <x v="140"/>
    <x v="4"/>
    <x v="1"/>
    <x v="1"/>
    <s v="S004"/>
    <x v="70"/>
    <x v="70"/>
    <x v="1"/>
    <n v="201.66"/>
    <n v="6"/>
    <n v="1209.96"/>
    <n v="1014.12"/>
    <x v="1169"/>
    <n v="0.16185659030050581"/>
    <s v="R12"/>
    <x v="3"/>
    <x v="69"/>
    <n v="87"/>
    <x v="0"/>
    <n v="3.3204419889502761"/>
    <n v="47.885191347753747"/>
    <n v="126.12717138103163"/>
    <x v="54"/>
  </r>
  <r>
    <x v="140"/>
    <x v="4"/>
    <x v="1"/>
    <x v="1"/>
    <s v="S013"/>
    <x v="64"/>
    <x v="64"/>
    <x v="3"/>
    <n v="118.47"/>
    <n v="1"/>
    <n v="118.47"/>
    <n v="96.69"/>
    <x v="1170"/>
    <n v="0.18384401114206128"/>
    <s v="R03"/>
    <x v="2"/>
    <x v="64"/>
    <n v="70"/>
    <x v="0"/>
    <n v="1.4419889502762431"/>
    <n v="159.50191570881228"/>
    <n v="196.03318007662833"/>
    <x v="50"/>
  </r>
  <r>
    <x v="140"/>
    <x v="4"/>
    <x v="1"/>
    <x v="1"/>
    <s v="S010"/>
    <x v="11"/>
    <x v="11"/>
    <x v="0"/>
    <n v="186.61"/>
    <n v="30"/>
    <n v="5598.3"/>
    <n v="3091.79"/>
    <x v="1171"/>
    <n v="0.44772698855009557"/>
    <s v="R16"/>
    <x v="1"/>
    <x v="11"/>
    <n v="179"/>
    <x v="1"/>
    <n v="3.9834254143646408"/>
    <n v="25.35506241331484"/>
    <n v="171.84160887656034"/>
    <x v="5"/>
  </r>
  <r>
    <x v="140"/>
    <x v="4"/>
    <x v="1"/>
    <x v="4"/>
    <s v="S015"/>
    <x v="9"/>
    <x v="9"/>
    <x v="3"/>
    <n v="337.71"/>
    <n v="6"/>
    <n v="2026.26"/>
    <n v="1276.67"/>
    <x v="1172"/>
    <n v="0.36993771776573592"/>
    <s v="R08"/>
    <x v="18"/>
    <x v="9"/>
    <n v="119"/>
    <x v="0"/>
    <n v="2.3204419889502761"/>
    <n v="209.44285714285715"/>
    <n v="196.53238095238089"/>
    <x v="8"/>
  </r>
  <r>
    <x v="140"/>
    <x v="4"/>
    <x v="1"/>
    <x v="4"/>
    <s v="S005"/>
    <x v="24"/>
    <x v="24"/>
    <x v="2"/>
    <n v="105.46"/>
    <n v="23"/>
    <n v="2425.58"/>
    <n v="1700.25"/>
    <x v="1173"/>
    <n v="0.29903363319288584"/>
    <s v="R07"/>
    <x v="5"/>
    <x v="24"/>
    <n v="140"/>
    <x v="0"/>
    <n v="1.7348066298342542"/>
    <n v="108.36942675159236"/>
    <n v="190.52901273885351"/>
    <x v="19"/>
  </r>
  <r>
    <x v="141"/>
    <x v="4"/>
    <x v="2"/>
    <x v="0"/>
    <s v="S012"/>
    <x v="67"/>
    <x v="67"/>
    <x v="0"/>
    <n v="127.13"/>
    <n v="41"/>
    <n v="5212.33"/>
    <n v="3727.26"/>
    <x v="1174"/>
    <n v="0.28491480777310724"/>
    <s v="R01"/>
    <x v="14"/>
    <x v="24"/>
    <n v="173"/>
    <x v="0"/>
    <n v="2.1491712707182322"/>
    <n v="87.47557840616966"/>
    <n v="187.86791773778924"/>
    <x v="52"/>
  </r>
  <r>
    <x v="141"/>
    <x v="4"/>
    <x v="2"/>
    <x v="2"/>
    <s v="S014"/>
    <x v="90"/>
    <x v="90"/>
    <x v="1"/>
    <n v="241.89"/>
    <n v="35"/>
    <n v="8466.15"/>
    <n v="7061.03"/>
    <x v="1175"/>
    <n v="0.16596918315881481"/>
    <s v="R08"/>
    <x v="18"/>
    <x v="32"/>
    <n v="101"/>
    <x v="0"/>
    <n v="1.8342541436464088"/>
    <n v="116.66867469879519"/>
    <n v="232.51328313253009"/>
    <x v="70"/>
  </r>
  <r>
    <x v="141"/>
    <x v="4"/>
    <x v="2"/>
    <x v="2"/>
    <s v="S004"/>
    <x v="69"/>
    <x v="69"/>
    <x v="0"/>
    <n v="144.84"/>
    <n v="19"/>
    <n v="2751.96"/>
    <n v="2098.12"/>
    <x v="1176"/>
    <n v="0.23759066265498047"/>
    <s v="R10"/>
    <x v="8"/>
    <x v="68"/>
    <n v="143"/>
    <x v="1"/>
    <n v="1.3314917127071824"/>
    <n v="33.796680497925308"/>
    <n v="160.20572614107883"/>
    <x v="5"/>
  </r>
  <r>
    <x v="141"/>
    <x v="4"/>
    <x v="2"/>
    <x v="3"/>
    <s v="S006"/>
    <x v="75"/>
    <x v="75"/>
    <x v="0"/>
    <n v="275.5"/>
    <n v="22"/>
    <n v="6061"/>
    <n v="3287.19"/>
    <x v="1177"/>
    <n v="0.45764890282131659"/>
    <s v="R19"/>
    <x v="9"/>
    <x v="74"/>
    <n v="117"/>
    <x v="0"/>
    <n v="1.7403314917127073"/>
    <n v="246.50476190476189"/>
    <n v="227.47676190476187"/>
    <x v="59"/>
  </r>
  <r>
    <x v="141"/>
    <x v="4"/>
    <x v="2"/>
    <x v="2"/>
    <s v="S005"/>
    <x v="32"/>
    <x v="32"/>
    <x v="4"/>
    <n v="87.26"/>
    <n v="4"/>
    <n v="349.04"/>
    <n v="220.44"/>
    <x v="1178"/>
    <n v="0.36843914737565892"/>
    <s v="R02"/>
    <x v="10"/>
    <x v="32"/>
    <n v="83"/>
    <x v="0"/>
    <n v="2.2872928176795582"/>
    <n v="93.560386473429944"/>
    <n v="128.51939613526571"/>
    <x v="24"/>
  </r>
  <r>
    <x v="141"/>
    <x v="4"/>
    <x v="2"/>
    <x v="4"/>
    <s v="S001"/>
    <x v="84"/>
    <x v="84"/>
    <x v="4"/>
    <n v="169.77"/>
    <n v="13"/>
    <n v="2207.0100000000002"/>
    <n v="1631.43"/>
    <x v="1179"/>
    <n v="0.26079628094118285"/>
    <s v="R11"/>
    <x v="7"/>
    <x v="82"/>
    <n v="142"/>
    <x v="0"/>
    <n v="3.5745856353591159"/>
    <n v="92.59814528593509"/>
    <n v="209.60302936630598"/>
    <x v="67"/>
  </r>
  <r>
    <x v="141"/>
    <x v="4"/>
    <x v="2"/>
    <x v="1"/>
    <s v="S003"/>
    <x v="1"/>
    <x v="1"/>
    <x v="1"/>
    <n v="71.760000000000005"/>
    <n v="25"/>
    <n v="1794"/>
    <n v="1168.32"/>
    <x v="1180"/>
    <n v="0.34876254180602007"/>
    <s v="R09"/>
    <x v="19"/>
    <x v="1"/>
    <n v="186"/>
    <x v="0"/>
    <n v="2.2541436464088398"/>
    <n v="142.40441176470588"/>
    <n v="218.83095588235298"/>
    <x v="1"/>
  </r>
  <r>
    <x v="142"/>
    <x v="4"/>
    <x v="3"/>
    <x v="1"/>
    <s v="S014"/>
    <x v="55"/>
    <x v="55"/>
    <x v="0"/>
    <n v="100.69"/>
    <n v="47"/>
    <n v="4732.43"/>
    <n v="3289.64"/>
    <x v="1181"/>
    <n v="0.30487297223625071"/>
    <s v="R07"/>
    <x v="5"/>
    <x v="55"/>
    <n v="59"/>
    <x v="0"/>
    <n v="1.6519337016574585"/>
    <n v="101.6989966555184"/>
    <n v="99.711739130434793"/>
    <x v="44"/>
  </r>
  <r>
    <x v="142"/>
    <x v="4"/>
    <x v="3"/>
    <x v="3"/>
    <s v="S003"/>
    <x v="15"/>
    <x v="15"/>
    <x v="1"/>
    <n v="471.18"/>
    <n v="25"/>
    <n v="11779.5"/>
    <n v="7351.31"/>
    <x v="1182"/>
    <n v="0.37592342629143849"/>
    <s v="R01"/>
    <x v="14"/>
    <x v="15"/>
    <n v="171"/>
    <x v="1"/>
    <n v="1.5193370165745856"/>
    <n v="101.36"/>
    <n v="185.58029090909088"/>
    <x v="5"/>
  </r>
  <r>
    <x v="142"/>
    <x v="4"/>
    <x v="3"/>
    <x v="1"/>
    <s v="S005"/>
    <x v="67"/>
    <x v="67"/>
    <x v="0"/>
    <n v="354.54"/>
    <n v="20"/>
    <n v="7090.8"/>
    <n v="4876.6400000000003"/>
    <x v="1183"/>
    <n v="0.31225813730467644"/>
    <s v="R15"/>
    <x v="17"/>
    <x v="24"/>
    <n v="173"/>
    <x v="0"/>
    <n v="2.1491712707182322"/>
    <n v="87.47557840616966"/>
    <n v="187.86791773778924"/>
    <x v="52"/>
  </r>
  <r>
    <x v="142"/>
    <x v="4"/>
    <x v="3"/>
    <x v="4"/>
    <s v="S013"/>
    <x v="39"/>
    <x v="39"/>
    <x v="3"/>
    <n v="44.07"/>
    <n v="11"/>
    <n v="484.77"/>
    <n v="306.41000000000003"/>
    <x v="1184"/>
    <n v="0.36792705819254495"/>
    <s v="R10"/>
    <x v="8"/>
    <x v="39"/>
    <n v="183"/>
    <x v="1"/>
    <n v="3.2596685082872927"/>
    <n v="54.606779661016951"/>
    <n v="150.7550338983051"/>
    <x v="5"/>
  </r>
  <r>
    <x v="142"/>
    <x v="4"/>
    <x v="3"/>
    <x v="1"/>
    <s v="S005"/>
    <x v="10"/>
    <x v="10"/>
    <x v="2"/>
    <n v="225.51"/>
    <n v="39"/>
    <n v="8794.89"/>
    <n v="4495.72"/>
    <x v="1185"/>
    <n v="0.4888258977656344"/>
    <s v="R07"/>
    <x v="5"/>
    <x v="10"/>
    <n v="97"/>
    <x v="0"/>
    <n v="2.7127071823204418"/>
    <n v="158.88187372708759"/>
    <n v="146.11568228105907"/>
    <x v="9"/>
  </r>
  <r>
    <x v="142"/>
    <x v="4"/>
    <x v="3"/>
    <x v="0"/>
    <s v="S007"/>
    <x v="89"/>
    <x v="89"/>
    <x v="0"/>
    <n v="416.53"/>
    <n v="12"/>
    <n v="4998.3599999999997"/>
    <n v="3927.39"/>
    <x v="1186"/>
    <n v="0.21426427868340817"/>
    <s v="R12"/>
    <x v="3"/>
    <x v="87"/>
    <n v="136"/>
    <x v="0"/>
    <n v="1.7348066298342542"/>
    <n v="186.76433121019107"/>
    <n v="151.90401273885354"/>
    <x v="69"/>
  </r>
  <r>
    <x v="143"/>
    <x v="4"/>
    <x v="4"/>
    <x v="3"/>
    <s v="S005"/>
    <x v="6"/>
    <x v="6"/>
    <x v="1"/>
    <n v="219.15"/>
    <n v="35"/>
    <n v="7670.25"/>
    <n v="4158.26"/>
    <x v="1187"/>
    <n v="0.45787164694762228"/>
    <s v="R01"/>
    <x v="14"/>
    <x v="6"/>
    <n v="64"/>
    <x v="0"/>
    <n v="2.1381215469613259"/>
    <n v="220.75452196382429"/>
    <n v="200.95503875968993"/>
    <x v="6"/>
  </r>
  <r>
    <x v="143"/>
    <x v="4"/>
    <x v="4"/>
    <x v="1"/>
    <s v="S002"/>
    <x v="13"/>
    <x v="13"/>
    <x v="2"/>
    <n v="10.72"/>
    <n v="33"/>
    <n v="353.76"/>
    <n v="178.06"/>
    <x v="1188"/>
    <n v="0.4966644052464948"/>
    <s v="R16"/>
    <x v="1"/>
    <x v="13"/>
    <n v="183"/>
    <x v="0"/>
    <n v="2.9447513812154695"/>
    <n v="134.81613508442777"/>
    <n v="151.03679174484051"/>
    <x v="11"/>
  </r>
  <r>
    <x v="143"/>
    <x v="4"/>
    <x v="4"/>
    <x v="0"/>
    <s v="S015"/>
    <x v="56"/>
    <x v="56"/>
    <x v="1"/>
    <n v="141.13"/>
    <n v="3"/>
    <n v="423.39"/>
    <n v="252.77"/>
    <x v="1189"/>
    <n v="0.4029854271475472"/>
    <s v="R13"/>
    <x v="12"/>
    <x v="56"/>
    <n v="183"/>
    <x v="0"/>
    <n v="2.7237569060773481"/>
    <n v="181.7342799188641"/>
    <n v="142.07393509127789"/>
    <x v="45"/>
  </r>
  <r>
    <x v="143"/>
    <x v="4"/>
    <x v="4"/>
    <x v="0"/>
    <s v="S015"/>
    <x v="95"/>
    <x v="95"/>
    <x v="4"/>
    <n v="253.5"/>
    <n v="35"/>
    <n v="8872.5"/>
    <n v="4661.07"/>
    <x v="1190"/>
    <n v="0.4746610312764159"/>
    <s v="R10"/>
    <x v="8"/>
    <x v="78"/>
    <n v="160"/>
    <x v="0"/>
    <n v="2.2651933701657461"/>
    <n v="154.51219512195121"/>
    <n v="169.51268292682926"/>
    <x v="73"/>
  </r>
  <r>
    <x v="144"/>
    <x v="4"/>
    <x v="5"/>
    <x v="3"/>
    <s v="S004"/>
    <x v="26"/>
    <x v="26"/>
    <x v="0"/>
    <n v="389.12"/>
    <n v="27"/>
    <n v="10506.24"/>
    <n v="7075.46"/>
    <x v="1191"/>
    <n v="0.32654689022904487"/>
    <s v="R04"/>
    <x v="16"/>
    <x v="26"/>
    <n v="136"/>
    <x v="1"/>
    <n v="2.3591160220994474"/>
    <n v="32.215456674473067"/>
    <n v="164.18552693208429"/>
    <x v="5"/>
  </r>
  <r>
    <x v="144"/>
    <x v="4"/>
    <x v="5"/>
    <x v="2"/>
    <s v="S003"/>
    <x v="52"/>
    <x v="52"/>
    <x v="0"/>
    <n v="244.15"/>
    <n v="40"/>
    <n v="9766"/>
    <n v="7504.92"/>
    <x v="1192"/>
    <n v="0.23152570141306572"/>
    <s v="R01"/>
    <x v="14"/>
    <x v="52"/>
    <n v="124"/>
    <x v="0"/>
    <n v="2.0883977900552488"/>
    <n v="108.69576719576719"/>
    <n v="176.40235449735448"/>
    <x v="42"/>
  </r>
  <r>
    <x v="144"/>
    <x v="4"/>
    <x v="5"/>
    <x v="4"/>
    <s v="S009"/>
    <x v="36"/>
    <x v="36"/>
    <x v="0"/>
    <n v="349"/>
    <n v="11"/>
    <n v="3839"/>
    <n v="2982.22"/>
    <x v="1193"/>
    <n v="0.22317791091430059"/>
    <s v="R17"/>
    <x v="0"/>
    <x v="36"/>
    <n v="151"/>
    <x v="0"/>
    <n v="2.0718232044198897"/>
    <n v="208.99466666666666"/>
    <n v="166.13485333333333"/>
    <x v="28"/>
  </r>
  <r>
    <x v="144"/>
    <x v="4"/>
    <x v="5"/>
    <x v="3"/>
    <s v="S005"/>
    <x v="16"/>
    <x v="16"/>
    <x v="0"/>
    <n v="128.59"/>
    <n v="25"/>
    <n v="3214.75"/>
    <n v="2334.98"/>
    <x v="1194"/>
    <n v="0.27366669258884829"/>
    <s v="R09"/>
    <x v="19"/>
    <x v="16"/>
    <n v="195"/>
    <x v="0"/>
    <n v="2.0441988950276242"/>
    <n v="223.55945945945948"/>
    <n v="148.73581081081082"/>
    <x v="13"/>
  </r>
  <r>
    <x v="144"/>
    <x v="4"/>
    <x v="5"/>
    <x v="4"/>
    <s v="S005"/>
    <x v="2"/>
    <x v="2"/>
    <x v="2"/>
    <n v="192.16"/>
    <n v="28"/>
    <n v="5380.48"/>
    <n v="4137.6099999999997"/>
    <x v="1195"/>
    <n v="0.23099611930534078"/>
    <s v="R10"/>
    <x v="8"/>
    <x v="2"/>
    <n v="53"/>
    <x v="0"/>
    <n v="2.0552486187845305"/>
    <n v="216.03225806451613"/>
    <n v="142.85685483870967"/>
    <x v="2"/>
  </r>
  <r>
    <x v="144"/>
    <x v="4"/>
    <x v="5"/>
    <x v="0"/>
    <s v="S002"/>
    <x v="14"/>
    <x v="14"/>
    <x v="2"/>
    <n v="395.05"/>
    <n v="16"/>
    <n v="6320.8"/>
    <n v="4235.95"/>
    <x v="1196"/>
    <n v="0.32983957726870017"/>
    <s v="R08"/>
    <x v="18"/>
    <x v="14"/>
    <n v="192"/>
    <x v="0"/>
    <n v="1.5359116022099448"/>
    <n v="247.41007194244602"/>
    <n v="131.15615107913669"/>
    <x v="12"/>
  </r>
  <r>
    <x v="144"/>
    <x v="4"/>
    <x v="5"/>
    <x v="4"/>
    <s v="S005"/>
    <x v="56"/>
    <x v="56"/>
    <x v="1"/>
    <n v="323.48"/>
    <n v="33"/>
    <n v="10674.84"/>
    <n v="7815.13"/>
    <x v="1197"/>
    <n v="0.26789253984134659"/>
    <s v="R11"/>
    <x v="7"/>
    <x v="56"/>
    <n v="183"/>
    <x v="0"/>
    <n v="2.7237569060773481"/>
    <n v="181.7342799188641"/>
    <n v="142.07393509127789"/>
    <x v="45"/>
  </r>
  <r>
    <x v="144"/>
    <x v="4"/>
    <x v="5"/>
    <x v="2"/>
    <s v="S015"/>
    <x v="94"/>
    <x v="94"/>
    <x v="2"/>
    <n v="461.81"/>
    <n v="14"/>
    <n v="6465.34"/>
    <n v="5028.46"/>
    <x v="1198"/>
    <n v="0.22224353243603587"/>
    <s v="R14"/>
    <x v="11"/>
    <x v="24"/>
    <n v="156"/>
    <x v="0"/>
    <n v="1.9281767955801106"/>
    <n v="97.50143266475645"/>
    <n v="201.583553008596"/>
    <x v="72"/>
  </r>
  <r>
    <x v="144"/>
    <x v="4"/>
    <x v="5"/>
    <x v="1"/>
    <s v="S002"/>
    <x v="63"/>
    <x v="63"/>
    <x v="2"/>
    <n v="329.48"/>
    <n v="4"/>
    <n v="1317.92"/>
    <n v="1109.6300000000001"/>
    <x v="1199"/>
    <n v="0.1580444943547408"/>
    <s v="R16"/>
    <x v="1"/>
    <x v="63"/>
    <n v="119"/>
    <x v="0"/>
    <n v="1.7237569060773481"/>
    <n v="96.881410256410248"/>
    <n v="164.31121794871791"/>
    <x v="49"/>
  </r>
  <r>
    <x v="144"/>
    <x v="4"/>
    <x v="5"/>
    <x v="4"/>
    <s v="S012"/>
    <x v="30"/>
    <x v="30"/>
    <x v="0"/>
    <n v="244.41"/>
    <n v="1"/>
    <n v="244.41"/>
    <n v="179.83"/>
    <x v="1200"/>
    <n v="0.26422814123808352"/>
    <s v="R17"/>
    <x v="0"/>
    <x v="30"/>
    <n v="160"/>
    <x v="0"/>
    <n v="1.2928176795580111"/>
    <n v="257.57692307692309"/>
    <n v="189.53205128205127"/>
    <x v="23"/>
  </r>
  <r>
    <x v="144"/>
    <x v="4"/>
    <x v="5"/>
    <x v="1"/>
    <s v="S002"/>
    <x v="87"/>
    <x v="87"/>
    <x v="1"/>
    <n v="425.63"/>
    <n v="20"/>
    <n v="8512.6"/>
    <n v="5246.22"/>
    <x v="1201"/>
    <n v="0.3837112045673472"/>
    <s v="R04"/>
    <x v="16"/>
    <x v="85"/>
    <n v="116"/>
    <x v="0"/>
    <n v="1.729281767955801"/>
    <n v="171.16932907348243"/>
    <n v="207.01076677316297"/>
    <x v="68"/>
  </r>
  <r>
    <x v="145"/>
    <x v="4"/>
    <x v="6"/>
    <x v="4"/>
    <s v="S004"/>
    <x v="23"/>
    <x v="23"/>
    <x v="4"/>
    <n v="149.85"/>
    <n v="44"/>
    <n v="6593.4"/>
    <n v="4885.7"/>
    <x v="1202"/>
    <n v="0.25900142566809237"/>
    <s v="R18"/>
    <x v="15"/>
    <x v="23"/>
    <n v="53"/>
    <x v="0"/>
    <n v="1.9447513812154695"/>
    <n v="144.49147727272728"/>
    <n v="208.21113636363637"/>
    <x v="18"/>
  </r>
  <r>
    <x v="145"/>
    <x v="4"/>
    <x v="6"/>
    <x v="3"/>
    <s v="S013"/>
    <x v="92"/>
    <x v="92"/>
    <x v="4"/>
    <n v="477.53"/>
    <n v="32"/>
    <n v="15280.96"/>
    <n v="11871.34"/>
    <x v="1203"/>
    <n v="0.22312865160304066"/>
    <s v="R14"/>
    <x v="11"/>
    <x v="89"/>
    <n v="166"/>
    <x v="1"/>
    <n v="2.0386740331491713"/>
    <n v="5.8861788617886175"/>
    <n v="205.93330623306232"/>
    <x v="5"/>
  </r>
  <r>
    <x v="145"/>
    <x v="4"/>
    <x v="6"/>
    <x v="1"/>
    <s v="S015"/>
    <x v="47"/>
    <x v="47"/>
    <x v="4"/>
    <n v="387.78"/>
    <n v="7"/>
    <n v="2714.46"/>
    <n v="1812.66"/>
    <x v="1204"/>
    <n v="0.33222077319245813"/>
    <s v="R09"/>
    <x v="19"/>
    <x v="47"/>
    <n v="135"/>
    <x v="0"/>
    <n v="2.1823204419889501"/>
    <n v="107.2253164556962"/>
    <n v="159.33501265822784"/>
    <x v="38"/>
  </r>
  <r>
    <x v="145"/>
    <x v="4"/>
    <x v="6"/>
    <x v="0"/>
    <s v="S005"/>
    <x v="99"/>
    <x v="99"/>
    <x v="1"/>
    <n v="195.24"/>
    <n v="42"/>
    <n v="8200.08"/>
    <n v="6659.3"/>
    <x v="1205"/>
    <n v="0.18789816684715271"/>
    <s v="R19"/>
    <x v="9"/>
    <x v="93"/>
    <n v="107"/>
    <x v="0"/>
    <n v="1.0939226519337018"/>
    <n v="227.6212121212121"/>
    <n v="127.59262626262628"/>
    <x v="77"/>
  </r>
  <r>
    <x v="145"/>
    <x v="4"/>
    <x v="6"/>
    <x v="3"/>
    <s v="S004"/>
    <x v="22"/>
    <x v="22"/>
    <x v="0"/>
    <n v="146.6"/>
    <n v="8"/>
    <n v="1172.8"/>
    <n v="670.21"/>
    <x v="1206"/>
    <n v="0.42853854024556615"/>
    <s v="R12"/>
    <x v="3"/>
    <x v="22"/>
    <n v="96"/>
    <x v="0"/>
    <n v="1.4364640883977902"/>
    <n v="189.35384615384615"/>
    <n v="192.4608076923077"/>
    <x v="17"/>
  </r>
  <r>
    <x v="145"/>
    <x v="4"/>
    <x v="6"/>
    <x v="1"/>
    <s v="S009"/>
    <x v="24"/>
    <x v="24"/>
    <x v="2"/>
    <n v="499.19"/>
    <n v="42"/>
    <n v="20965.98"/>
    <n v="12643.74"/>
    <x v="1207"/>
    <n v="0.39694018595839548"/>
    <s v="R09"/>
    <x v="19"/>
    <x v="24"/>
    <n v="140"/>
    <x v="0"/>
    <n v="1.7348066298342542"/>
    <n v="108.36942675159236"/>
    <n v="190.52901273885351"/>
    <x v="19"/>
  </r>
  <r>
    <x v="145"/>
    <x v="4"/>
    <x v="6"/>
    <x v="2"/>
    <s v="S012"/>
    <x v="97"/>
    <x v="97"/>
    <x v="0"/>
    <n v="55.81"/>
    <n v="2"/>
    <n v="111.62"/>
    <n v="59.14"/>
    <x v="1208"/>
    <n v="0.47016663680344017"/>
    <s v="R02"/>
    <x v="10"/>
    <x v="91"/>
    <n v="130"/>
    <x v="0"/>
    <n v="1.6464088397790055"/>
    <n v="173.10402684563758"/>
    <n v="196.83761744966441"/>
    <x v="75"/>
  </r>
  <r>
    <x v="145"/>
    <x v="4"/>
    <x v="6"/>
    <x v="0"/>
    <s v="S002"/>
    <x v="80"/>
    <x v="80"/>
    <x v="3"/>
    <n v="299.63"/>
    <n v="29"/>
    <n v="8689.27"/>
    <n v="4793.03"/>
    <x v="1209"/>
    <n v="0.44839670075852167"/>
    <s v="R10"/>
    <x v="8"/>
    <x v="78"/>
    <n v="174"/>
    <x v="0"/>
    <n v="2.8232044198895028"/>
    <n v="123.97260273972603"/>
    <n v="176.50516634050879"/>
    <x v="63"/>
  </r>
  <r>
    <x v="145"/>
    <x v="4"/>
    <x v="6"/>
    <x v="2"/>
    <s v="S014"/>
    <x v="43"/>
    <x v="43"/>
    <x v="1"/>
    <n v="427.05"/>
    <n v="24"/>
    <n v="10249.200000000001"/>
    <n v="5875.58"/>
    <x v="1210"/>
    <n v="0.42672793974163831"/>
    <s v="R13"/>
    <x v="12"/>
    <x v="43"/>
    <n v="131"/>
    <x v="0"/>
    <n v="2.0718232044198897"/>
    <n v="232.64533333333333"/>
    <n v="136.04730666666669"/>
    <x v="34"/>
  </r>
  <r>
    <x v="145"/>
    <x v="4"/>
    <x v="6"/>
    <x v="1"/>
    <s v="S007"/>
    <x v="57"/>
    <x v="57"/>
    <x v="4"/>
    <n v="26.23"/>
    <n v="38"/>
    <n v="996.74"/>
    <n v="707.02"/>
    <x v="1211"/>
    <n v="0.29066757629873391"/>
    <s v="R01"/>
    <x v="14"/>
    <x v="57"/>
    <n v="148"/>
    <x v="0"/>
    <n v="2.4198895027624308"/>
    <n v="150.42009132420091"/>
    <n v="198.74710045662104"/>
    <x v="46"/>
  </r>
  <r>
    <x v="145"/>
    <x v="4"/>
    <x v="6"/>
    <x v="1"/>
    <s v="S011"/>
    <x v="82"/>
    <x v="82"/>
    <x v="0"/>
    <n v="430.93"/>
    <n v="46"/>
    <n v="19822.78"/>
    <n v="12981.16"/>
    <x v="1212"/>
    <n v="0.34513927915257092"/>
    <s v="R01"/>
    <x v="14"/>
    <x v="80"/>
    <n v="137"/>
    <x v="0"/>
    <n v="3.3149171270718232"/>
    <n v="81.148333333333341"/>
    <n v="202.9247"/>
    <x v="65"/>
  </r>
  <r>
    <x v="145"/>
    <x v="4"/>
    <x v="6"/>
    <x v="2"/>
    <s v="S013"/>
    <x v="12"/>
    <x v="12"/>
    <x v="0"/>
    <n v="266.83"/>
    <n v="10"/>
    <n v="2668.3"/>
    <n v="1722.65"/>
    <x v="1213"/>
    <n v="0.35440167897162983"/>
    <s v="R03"/>
    <x v="2"/>
    <x v="12"/>
    <n v="70"/>
    <x v="0"/>
    <n v="2.7679558011049723"/>
    <n v="58.88822355289421"/>
    <n v="213.25538922155687"/>
    <x v="10"/>
  </r>
  <r>
    <x v="145"/>
    <x v="4"/>
    <x v="6"/>
    <x v="3"/>
    <s v="S008"/>
    <x v="38"/>
    <x v="38"/>
    <x v="4"/>
    <n v="420.05"/>
    <n v="45"/>
    <n v="18902.25"/>
    <n v="14193.05"/>
    <x v="1214"/>
    <n v="0.24913436231136504"/>
    <s v="R01"/>
    <x v="14"/>
    <x v="38"/>
    <n v="168"/>
    <x v="0"/>
    <n v="1.9834254143646408"/>
    <n v="206.71309192200559"/>
    <n v="222.89055710306405"/>
    <x v="30"/>
  </r>
  <r>
    <x v="146"/>
    <x v="4"/>
    <x v="0"/>
    <x v="4"/>
    <s v="S002"/>
    <x v="18"/>
    <x v="18"/>
    <x v="2"/>
    <n v="276.32"/>
    <n v="1"/>
    <n v="276.32"/>
    <n v="201.69"/>
    <x v="1215"/>
    <n v="0.27008540822235089"/>
    <s v="R10"/>
    <x v="8"/>
    <x v="18"/>
    <n v="197"/>
    <x v="0"/>
    <n v="2.298342541436464"/>
    <n v="133.13942307692309"/>
    <n v="144.58235576923079"/>
    <x v="14"/>
  </r>
  <r>
    <x v="146"/>
    <x v="4"/>
    <x v="0"/>
    <x v="2"/>
    <s v="S002"/>
    <x v="24"/>
    <x v="24"/>
    <x v="2"/>
    <n v="432.81"/>
    <n v="1"/>
    <n v="432.81"/>
    <n v="346.41"/>
    <x v="1216"/>
    <n v="0.19962570180910794"/>
    <s v="R19"/>
    <x v="9"/>
    <x v="24"/>
    <n v="140"/>
    <x v="0"/>
    <n v="1.7348066298342542"/>
    <n v="108.36942675159236"/>
    <n v="190.52901273885351"/>
    <x v="19"/>
  </r>
  <r>
    <x v="146"/>
    <x v="4"/>
    <x v="0"/>
    <x v="4"/>
    <s v="S015"/>
    <x v="87"/>
    <x v="87"/>
    <x v="1"/>
    <n v="382.68"/>
    <n v="27"/>
    <n v="10332.36"/>
    <n v="7300.38"/>
    <x v="1217"/>
    <n v="0.29344505998629544"/>
    <s v="R19"/>
    <x v="9"/>
    <x v="85"/>
    <n v="116"/>
    <x v="0"/>
    <n v="1.729281767955801"/>
    <n v="171.16932907348243"/>
    <n v="207.01076677316297"/>
    <x v="68"/>
  </r>
  <r>
    <x v="146"/>
    <x v="4"/>
    <x v="0"/>
    <x v="1"/>
    <s v="S009"/>
    <x v="28"/>
    <x v="28"/>
    <x v="2"/>
    <n v="499.06"/>
    <n v="11"/>
    <n v="5489.66"/>
    <n v="2831.97"/>
    <x v="1218"/>
    <n v="0.4841265214967776"/>
    <s v="R15"/>
    <x v="17"/>
    <x v="28"/>
    <n v="78"/>
    <x v="0"/>
    <n v="2.6353591160220993"/>
    <n v="96.761006289308185"/>
    <n v="146.7044025157233"/>
    <x v="22"/>
  </r>
  <r>
    <x v="147"/>
    <x v="4"/>
    <x v="1"/>
    <x v="0"/>
    <s v="S001"/>
    <x v="98"/>
    <x v="98"/>
    <x v="0"/>
    <n v="377.45"/>
    <n v="45"/>
    <n v="16985.25"/>
    <n v="12435.84"/>
    <x v="1219"/>
    <n v="0.2678447476486952"/>
    <s v="R09"/>
    <x v="19"/>
    <x v="92"/>
    <n v="155"/>
    <x v="0"/>
    <n v="1.3646408839779005"/>
    <n v="189.06072874493927"/>
    <n v="226.45655870445347"/>
    <x v="76"/>
  </r>
  <r>
    <x v="147"/>
    <x v="4"/>
    <x v="1"/>
    <x v="2"/>
    <s v="S011"/>
    <x v="74"/>
    <x v="74"/>
    <x v="1"/>
    <n v="212.83"/>
    <n v="24"/>
    <n v="5107.92"/>
    <n v="4049.07"/>
    <x v="1220"/>
    <n v="0.20729572898557533"/>
    <s v="R16"/>
    <x v="1"/>
    <x v="73"/>
    <n v="143"/>
    <x v="0"/>
    <n v="1.7071823204419889"/>
    <n v="139.9967637540453"/>
    <n v="194.15064724919091"/>
    <x v="58"/>
  </r>
  <r>
    <x v="147"/>
    <x v="4"/>
    <x v="1"/>
    <x v="0"/>
    <s v="S007"/>
    <x v="37"/>
    <x v="37"/>
    <x v="2"/>
    <n v="69.489999999999995"/>
    <n v="15"/>
    <n v="1042.3499999999999"/>
    <n v="822.69"/>
    <x v="1221"/>
    <n v="0.21073535760541087"/>
    <s v="R04"/>
    <x v="16"/>
    <x v="37"/>
    <n v="118"/>
    <x v="0"/>
    <n v="1.9447513812154695"/>
    <n v="81.244318181818187"/>
    <n v="164.3787784090909"/>
    <x v="29"/>
  </r>
  <r>
    <x v="147"/>
    <x v="4"/>
    <x v="1"/>
    <x v="2"/>
    <s v="S014"/>
    <x v="83"/>
    <x v="83"/>
    <x v="1"/>
    <n v="88.45"/>
    <n v="15"/>
    <n v="1326.75"/>
    <n v="681.54"/>
    <x v="1222"/>
    <n v="0.48630864895421144"/>
    <s v="R14"/>
    <x v="11"/>
    <x v="81"/>
    <n v="97"/>
    <x v="0"/>
    <n v="1.1381215469613259"/>
    <n v="246.01941747572815"/>
    <n v="123.11640776699031"/>
    <x v="66"/>
  </r>
  <r>
    <x v="147"/>
    <x v="4"/>
    <x v="1"/>
    <x v="2"/>
    <s v="S001"/>
    <x v="69"/>
    <x v="69"/>
    <x v="0"/>
    <n v="114.8"/>
    <n v="28"/>
    <n v="3214.4"/>
    <n v="2002.96"/>
    <x v="1223"/>
    <n v="0.37687904430064711"/>
    <s v="R13"/>
    <x v="12"/>
    <x v="68"/>
    <n v="143"/>
    <x v="1"/>
    <n v="1.3314917127071824"/>
    <n v="33.796680497925308"/>
    <n v="160.20572614107883"/>
    <x v="5"/>
  </r>
  <r>
    <x v="148"/>
    <x v="4"/>
    <x v="2"/>
    <x v="1"/>
    <s v="S007"/>
    <x v="86"/>
    <x v="86"/>
    <x v="0"/>
    <n v="176.55"/>
    <n v="2"/>
    <n v="353.1"/>
    <n v="227.03"/>
    <x v="1224"/>
    <n v="0.35703766638346074"/>
    <s v="R16"/>
    <x v="1"/>
    <x v="84"/>
    <n v="126"/>
    <x v="1"/>
    <n v="2.6187845303867405"/>
    <n v="33.985232067510545"/>
    <n v="184.72071729957807"/>
    <x v="5"/>
  </r>
  <r>
    <x v="148"/>
    <x v="4"/>
    <x v="2"/>
    <x v="4"/>
    <s v="S015"/>
    <x v="23"/>
    <x v="23"/>
    <x v="4"/>
    <n v="339.85"/>
    <n v="21"/>
    <n v="7136.85"/>
    <n v="5162.6000000000004"/>
    <x v="1225"/>
    <n v="0.27662764384847655"/>
    <s v="R16"/>
    <x v="1"/>
    <x v="23"/>
    <n v="53"/>
    <x v="0"/>
    <n v="1.9447513812154695"/>
    <n v="144.49147727272728"/>
    <n v="208.21113636363637"/>
    <x v="18"/>
  </r>
  <r>
    <x v="148"/>
    <x v="4"/>
    <x v="2"/>
    <x v="0"/>
    <s v="S007"/>
    <x v="56"/>
    <x v="56"/>
    <x v="1"/>
    <n v="223.85"/>
    <n v="39"/>
    <n v="8730.15"/>
    <n v="5263.41"/>
    <x v="1226"/>
    <n v="0.3970997061906153"/>
    <s v="R19"/>
    <x v="9"/>
    <x v="56"/>
    <n v="183"/>
    <x v="0"/>
    <n v="2.7237569060773481"/>
    <n v="181.7342799188641"/>
    <n v="142.07393509127789"/>
    <x v="45"/>
  </r>
  <r>
    <x v="148"/>
    <x v="4"/>
    <x v="2"/>
    <x v="4"/>
    <s v="S015"/>
    <x v="24"/>
    <x v="24"/>
    <x v="2"/>
    <n v="87"/>
    <n v="9"/>
    <n v="783"/>
    <n v="476.65"/>
    <x v="1227"/>
    <n v="0.39125159642401025"/>
    <s v="R17"/>
    <x v="0"/>
    <x v="24"/>
    <n v="140"/>
    <x v="0"/>
    <n v="1.7348066298342542"/>
    <n v="108.36942675159236"/>
    <n v="190.52901273885351"/>
    <x v="19"/>
  </r>
  <r>
    <x v="148"/>
    <x v="4"/>
    <x v="2"/>
    <x v="3"/>
    <s v="S004"/>
    <x v="90"/>
    <x v="90"/>
    <x v="1"/>
    <n v="354.4"/>
    <n v="30"/>
    <n v="10632"/>
    <n v="5863.6"/>
    <x v="1228"/>
    <n v="0.4484951091045899"/>
    <s v="R10"/>
    <x v="8"/>
    <x v="32"/>
    <n v="101"/>
    <x v="0"/>
    <n v="1.8342541436464088"/>
    <n v="116.66867469879519"/>
    <n v="232.51328313253009"/>
    <x v="70"/>
  </r>
  <r>
    <x v="148"/>
    <x v="4"/>
    <x v="2"/>
    <x v="1"/>
    <s v="S012"/>
    <x v="62"/>
    <x v="62"/>
    <x v="3"/>
    <n v="191.31"/>
    <n v="41"/>
    <n v="7843.71"/>
    <n v="5116.18"/>
    <x v="1229"/>
    <n v="0.3477346816748707"/>
    <s v="R08"/>
    <x v="18"/>
    <x v="62"/>
    <n v="58"/>
    <x v="0"/>
    <n v="1.6906077348066297"/>
    <n v="212.94117647058826"/>
    <n v="165.00016339869282"/>
    <x v="48"/>
  </r>
  <r>
    <x v="148"/>
    <x v="4"/>
    <x v="2"/>
    <x v="1"/>
    <s v="S014"/>
    <x v="22"/>
    <x v="22"/>
    <x v="0"/>
    <n v="409.81"/>
    <n v="29"/>
    <n v="11884.49"/>
    <n v="6143.49"/>
    <x v="1230"/>
    <n v="0.48306658510377815"/>
    <s v="R04"/>
    <x v="16"/>
    <x v="22"/>
    <n v="96"/>
    <x v="0"/>
    <n v="1.4364640883977902"/>
    <n v="189.35384615384615"/>
    <n v="192.4608076923077"/>
    <x v="17"/>
  </r>
  <r>
    <x v="148"/>
    <x v="4"/>
    <x v="2"/>
    <x v="2"/>
    <s v="S005"/>
    <x v="36"/>
    <x v="36"/>
    <x v="0"/>
    <n v="439.42"/>
    <n v="40"/>
    <n v="17576.8"/>
    <n v="10729.06"/>
    <x v="1231"/>
    <n v="0.38958968640480635"/>
    <s v="R12"/>
    <x v="3"/>
    <x v="36"/>
    <n v="151"/>
    <x v="0"/>
    <n v="2.0718232044198897"/>
    <n v="208.99466666666666"/>
    <n v="166.13485333333333"/>
    <x v="28"/>
  </r>
  <r>
    <x v="148"/>
    <x v="4"/>
    <x v="2"/>
    <x v="1"/>
    <s v="S009"/>
    <x v="31"/>
    <x v="31"/>
    <x v="0"/>
    <n v="14.46"/>
    <n v="20"/>
    <n v="289.2"/>
    <n v="183.13"/>
    <x v="1232"/>
    <n v="0.36677040110650067"/>
    <s v="R14"/>
    <x v="11"/>
    <x v="31"/>
    <n v="181"/>
    <x v="1"/>
    <n v="1.8729281767955801"/>
    <n v="66.740412979351035"/>
    <n v="142.94654867256637"/>
    <x v="5"/>
  </r>
  <r>
    <x v="148"/>
    <x v="4"/>
    <x v="2"/>
    <x v="3"/>
    <s v="S011"/>
    <x v="77"/>
    <x v="77"/>
    <x v="1"/>
    <n v="111.2"/>
    <n v="31"/>
    <n v="3447.2"/>
    <n v="2253.13"/>
    <x v="1233"/>
    <n v="0.34638837317242982"/>
    <s v="R13"/>
    <x v="12"/>
    <x v="75"/>
    <n v="53"/>
    <x v="0"/>
    <n v="1.3922651933701657"/>
    <n v="262.16269841269843"/>
    <n v="124.21837301587303"/>
    <x v="61"/>
  </r>
  <r>
    <x v="148"/>
    <x v="4"/>
    <x v="2"/>
    <x v="0"/>
    <s v="S014"/>
    <x v="36"/>
    <x v="36"/>
    <x v="0"/>
    <n v="463.9"/>
    <n v="29"/>
    <n v="13453.1"/>
    <n v="9439.86"/>
    <x v="1234"/>
    <n v="0.29831339988552824"/>
    <s v="R19"/>
    <x v="9"/>
    <x v="36"/>
    <n v="151"/>
    <x v="0"/>
    <n v="2.0718232044198897"/>
    <n v="208.99466666666666"/>
    <n v="166.13485333333333"/>
    <x v="28"/>
  </r>
  <r>
    <x v="149"/>
    <x v="4"/>
    <x v="3"/>
    <x v="2"/>
    <s v="S005"/>
    <x v="91"/>
    <x v="91"/>
    <x v="3"/>
    <n v="289.74"/>
    <n v="20"/>
    <n v="5794.8"/>
    <n v="4798.09"/>
    <x v="1235"/>
    <n v="0.17200075930144268"/>
    <s v="R10"/>
    <x v="8"/>
    <x v="88"/>
    <n v="81"/>
    <x v="1"/>
    <n v="2.3204419889502761"/>
    <n v="2.5857142857142859"/>
    <n v="171.29180952380952"/>
    <x v="5"/>
  </r>
  <r>
    <x v="149"/>
    <x v="4"/>
    <x v="3"/>
    <x v="2"/>
    <s v="S010"/>
    <x v="2"/>
    <x v="2"/>
    <x v="2"/>
    <n v="36.71"/>
    <n v="32"/>
    <n v="1174.72"/>
    <n v="590.88"/>
    <x v="1236"/>
    <n v="0.49700354126940888"/>
    <s v="R19"/>
    <x v="9"/>
    <x v="2"/>
    <n v="53"/>
    <x v="0"/>
    <n v="2.0552486187845305"/>
    <n v="216.03225806451613"/>
    <n v="142.85685483870967"/>
    <x v="2"/>
  </r>
  <r>
    <x v="149"/>
    <x v="4"/>
    <x v="3"/>
    <x v="4"/>
    <s v="S004"/>
    <x v="26"/>
    <x v="26"/>
    <x v="0"/>
    <n v="410.2"/>
    <n v="43"/>
    <n v="17638.599999999999"/>
    <n v="13517.4"/>
    <x v="1237"/>
    <n v="0.23364666129964964"/>
    <s v="R02"/>
    <x v="10"/>
    <x v="26"/>
    <n v="136"/>
    <x v="1"/>
    <n v="2.3591160220994474"/>
    <n v="32.215456674473067"/>
    <n v="164.18552693208429"/>
    <x v="5"/>
  </r>
  <r>
    <x v="149"/>
    <x v="4"/>
    <x v="3"/>
    <x v="1"/>
    <s v="S006"/>
    <x v="58"/>
    <x v="58"/>
    <x v="1"/>
    <n v="171.1"/>
    <n v="11"/>
    <n v="1882.1"/>
    <n v="1212.83"/>
    <x v="1238"/>
    <n v="0.35559747091015353"/>
    <s v="R11"/>
    <x v="7"/>
    <x v="58"/>
    <n v="151"/>
    <x v="1"/>
    <n v="2.8508287292817678"/>
    <n v="1.4031007751937985"/>
    <n v="141.50271317829458"/>
    <x v="5"/>
  </r>
  <r>
    <x v="149"/>
    <x v="4"/>
    <x v="3"/>
    <x v="3"/>
    <s v="S015"/>
    <x v="93"/>
    <x v="93"/>
    <x v="0"/>
    <n v="36.159999999999997"/>
    <n v="38"/>
    <n v="1374.08"/>
    <n v="950.85"/>
    <x v="1239"/>
    <n v="0.30800972286911971"/>
    <s v="R10"/>
    <x v="8"/>
    <x v="64"/>
    <n v="67"/>
    <x v="0"/>
    <n v="1.5027624309392265"/>
    <n v="153.0514705882353"/>
    <n v="125.94279411764707"/>
    <x v="71"/>
  </r>
  <r>
    <x v="149"/>
    <x v="4"/>
    <x v="3"/>
    <x v="3"/>
    <s v="S005"/>
    <x v="34"/>
    <x v="34"/>
    <x v="3"/>
    <n v="326.8"/>
    <n v="14"/>
    <n v="4575.2"/>
    <n v="3657.27"/>
    <x v="1240"/>
    <n v="0.20063166637524044"/>
    <s v="R09"/>
    <x v="19"/>
    <x v="34"/>
    <n v="124"/>
    <x v="0"/>
    <n v="2.7734806629834252"/>
    <n v="171.98605577689244"/>
    <n v="146.86141434262947"/>
    <x v="26"/>
  </r>
  <r>
    <x v="149"/>
    <x v="4"/>
    <x v="3"/>
    <x v="3"/>
    <s v="S005"/>
    <x v="47"/>
    <x v="47"/>
    <x v="4"/>
    <n v="38.21"/>
    <n v="24"/>
    <n v="917.04"/>
    <n v="666.4"/>
    <x v="1241"/>
    <n v="0.27331414114978625"/>
    <s v="R02"/>
    <x v="10"/>
    <x v="47"/>
    <n v="135"/>
    <x v="0"/>
    <n v="2.1823204419889501"/>
    <n v="107.2253164556962"/>
    <n v="159.33501265822784"/>
    <x v="38"/>
  </r>
  <r>
    <x v="150"/>
    <x v="5"/>
    <x v="4"/>
    <x v="3"/>
    <s v="S012"/>
    <x v="50"/>
    <x v="50"/>
    <x v="1"/>
    <n v="480.15"/>
    <n v="42"/>
    <n v="20166.3"/>
    <n v="15134.78"/>
    <x v="1242"/>
    <n v="0.24950139589314851"/>
    <s v="R13"/>
    <x v="12"/>
    <x v="50"/>
    <n v="85"/>
    <x v="0"/>
    <n v="1.5966850828729282"/>
    <n v="106.47058823529412"/>
    <n v="206.92532871972318"/>
    <x v="41"/>
  </r>
  <r>
    <x v="150"/>
    <x v="5"/>
    <x v="4"/>
    <x v="3"/>
    <s v="S005"/>
    <x v="81"/>
    <x v="81"/>
    <x v="1"/>
    <n v="363.2"/>
    <n v="6"/>
    <n v="2179.1999999999998"/>
    <n v="1761.19"/>
    <x v="1243"/>
    <n v="0.19181809838472835"/>
    <s v="R11"/>
    <x v="7"/>
    <x v="79"/>
    <n v="131"/>
    <x v="0"/>
    <n v="1.701657458563536"/>
    <n v="157.49350649350649"/>
    <n v="155.16857142857143"/>
    <x v="64"/>
  </r>
  <r>
    <x v="150"/>
    <x v="5"/>
    <x v="4"/>
    <x v="3"/>
    <s v="S014"/>
    <x v="99"/>
    <x v="99"/>
    <x v="1"/>
    <n v="324.27999999999997"/>
    <n v="11"/>
    <n v="3567.08"/>
    <n v="1974.7"/>
    <x v="1244"/>
    <n v="0.4464099487536024"/>
    <s v="R11"/>
    <x v="7"/>
    <x v="93"/>
    <n v="107"/>
    <x v="0"/>
    <n v="1.0939226519337018"/>
    <n v="227.6212121212121"/>
    <n v="127.59262626262628"/>
    <x v="77"/>
  </r>
  <r>
    <x v="150"/>
    <x v="5"/>
    <x v="4"/>
    <x v="3"/>
    <s v="S006"/>
    <x v="11"/>
    <x v="11"/>
    <x v="0"/>
    <n v="186.33"/>
    <n v="27"/>
    <n v="5030.91"/>
    <n v="2804.21"/>
    <x v="1245"/>
    <n v="0.44260382316519276"/>
    <s v="R11"/>
    <x v="7"/>
    <x v="11"/>
    <n v="179"/>
    <x v="1"/>
    <n v="3.9834254143646408"/>
    <n v="25.35506241331484"/>
    <n v="171.84160887656034"/>
    <x v="5"/>
  </r>
  <r>
    <x v="150"/>
    <x v="5"/>
    <x v="4"/>
    <x v="3"/>
    <s v="S005"/>
    <x v="82"/>
    <x v="82"/>
    <x v="0"/>
    <n v="138.69999999999999"/>
    <n v="22"/>
    <n v="3051.4"/>
    <n v="2057.33"/>
    <x v="1246"/>
    <n v="0.32577505407354002"/>
    <s v="R17"/>
    <x v="0"/>
    <x v="80"/>
    <n v="137"/>
    <x v="0"/>
    <n v="3.3149171270718232"/>
    <n v="81.148333333333341"/>
    <n v="202.9247"/>
    <x v="65"/>
  </r>
  <r>
    <x v="150"/>
    <x v="5"/>
    <x v="4"/>
    <x v="1"/>
    <s v="S007"/>
    <x v="30"/>
    <x v="30"/>
    <x v="0"/>
    <n v="278.93"/>
    <n v="30"/>
    <n v="8367.9"/>
    <n v="6317.58"/>
    <x v="1247"/>
    <n v="0.24502204854264514"/>
    <s v="R10"/>
    <x v="8"/>
    <x v="30"/>
    <n v="160"/>
    <x v="0"/>
    <n v="1.2928176795580111"/>
    <n v="257.57692307692309"/>
    <n v="189.53205128205127"/>
    <x v="23"/>
  </r>
  <r>
    <x v="150"/>
    <x v="5"/>
    <x v="4"/>
    <x v="3"/>
    <s v="S003"/>
    <x v="67"/>
    <x v="67"/>
    <x v="0"/>
    <n v="254.34"/>
    <n v="9"/>
    <n v="2289.06"/>
    <n v="1407.57"/>
    <x v="1248"/>
    <n v="0.38508820214411155"/>
    <s v="R17"/>
    <x v="0"/>
    <x v="24"/>
    <n v="173"/>
    <x v="0"/>
    <n v="2.1491712707182322"/>
    <n v="87.47557840616966"/>
    <n v="187.86791773778924"/>
    <x v="52"/>
  </r>
  <r>
    <x v="150"/>
    <x v="5"/>
    <x v="4"/>
    <x v="2"/>
    <s v="S004"/>
    <x v="34"/>
    <x v="34"/>
    <x v="3"/>
    <n v="316.75"/>
    <n v="8"/>
    <n v="2534"/>
    <n v="1995.9"/>
    <x v="1249"/>
    <n v="0.21235201262825573"/>
    <s v="R09"/>
    <x v="19"/>
    <x v="34"/>
    <n v="124"/>
    <x v="0"/>
    <n v="2.7734806629834252"/>
    <n v="171.98605577689244"/>
    <n v="146.86141434262947"/>
    <x v="26"/>
  </r>
  <r>
    <x v="150"/>
    <x v="5"/>
    <x v="4"/>
    <x v="0"/>
    <s v="S005"/>
    <x v="30"/>
    <x v="30"/>
    <x v="0"/>
    <n v="49.29"/>
    <n v="42"/>
    <n v="2070.1799999999998"/>
    <n v="1430.55"/>
    <x v="1250"/>
    <n v="0.30897313277106342"/>
    <s v="R07"/>
    <x v="5"/>
    <x v="30"/>
    <n v="160"/>
    <x v="0"/>
    <n v="1.2928176795580111"/>
    <n v="257.57692307692309"/>
    <n v="189.53205128205127"/>
    <x v="23"/>
  </r>
  <r>
    <x v="150"/>
    <x v="5"/>
    <x v="4"/>
    <x v="3"/>
    <s v="S006"/>
    <x v="18"/>
    <x v="18"/>
    <x v="2"/>
    <n v="351.86"/>
    <n v="42"/>
    <n v="14778.12"/>
    <n v="8578.31"/>
    <x v="1251"/>
    <n v="0.41952629969170641"/>
    <s v="R04"/>
    <x v="16"/>
    <x v="18"/>
    <n v="197"/>
    <x v="0"/>
    <n v="2.298342541436464"/>
    <n v="133.13942307692309"/>
    <n v="144.58235576923079"/>
    <x v="14"/>
  </r>
  <r>
    <x v="150"/>
    <x v="5"/>
    <x v="4"/>
    <x v="0"/>
    <s v="S005"/>
    <x v="17"/>
    <x v="17"/>
    <x v="3"/>
    <n v="338.61"/>
    <n v="42"/>
    <n v="14221.62"/>
    <n v="9026.1299999999992"/>
    <x v="1252"/>
    <n v="0.36532335978601588"/>
    <s v="R13"/>
    <x v="12"/>
    <x v="17"/>
    <n v="143"/>
    <x v="1"/>
    <n v="1.2928176795580111"/>
    <n v="27.846153846153847"/>
    <n v="196.43854700854698"/>
    <x v="5"/>
  </r>
  <r>
    <x v="150"/>
    <x v="5"/>
    <x v="4"/>
    <x v="2"/>
    <s v="S007"/>
    <x v="1"/>
    <x v="1"/>
    <x v="1"/>
    <n v="85.99"/>
    <n v="4"/>
    <n v="343.96"/>
    <n v="222.44"/>
    <x v="1253"/>
    <n v="0.35329689498778927"/>
    <s v="R03"/>
    <x v="2"/>
    <x v="1"/>
    <n v="186"/>
    <x v="0"/>
    <n v="2.2541436464088398"/>
    <n v="142.40441176470588"/>
    <n v="218.83095588235298"/>
    <x v="1"/>
  </r>
  <r>
    <x v="151"/>
    <x v="5"/>
    <x v="5"/>
    <x v="2"/>
    <s v="S006"/>
    <x v="45"/>
    <x v="45"/>
    <x v="4"/>
    <n v="180.26"/>
    <n v="41"/>
    <n v="7390.66"/>
    <n v="4641.8100000000004"/>
    <x v="1254"/>
    <n v="0.37193565933218414"/>
    <s v="R02"/>
    <x v="10"/>
    <x v="45"/>
    <n v="156"/>
    <x v="0"/>
    <n v="2.458563535911602"/>
    <n v="172.45842696629214"/>
    <n v="179.92377528089884"/>
    <x v="36"/>
  </r>
  <r>
    <x v="151"/>
    <x v="5"/>
    <x v="5"/>
    <x v="2"/>
    <s v="S011"/>
    <x v="72"/>
    <x v="72"/>
    <x v="1"/>
    <n v="32.270000000000003"/>
    <n v="37"/>
    <n v="1193.99"/>
    <n v="1005.26"/>
    <x v="1255"/>
    <n v="0.15806665047445959"/>
    <s v="R05"/>
    <x v="6"/>
    <x v="71"/>
    <n v="95"/>
    <x v="0"/>
    <n v="1.2209944751381216"/>
    <n v="269.45248868778276"/>
    <n v="155.78972850678733"/>
    <x v="56"/>
  </r>
  <r>
    <x v="151"/>
    <x v="5"/>
    <x v="5"/>
    <x v="1"/>
    <s v="S005"/>
    <x v="44"/>
    <x v="44"/>
    <x v="4"/>
    <n v="278.13"/>
    <n v="25"/>
    <n v="6953.25"/>
    <n v="3635.28"/>
    <x v="1256"/>
    <n v="0.47718261244741667"/>
    <s v="R07"/>
    <x v="5"/>
    <x v="44"/>
    <n v="149"/>
    <x v="0"/>
    <n v="2.5193370165745854"/>
    <n v="125.03289473684211"/>
    <n v="200.06271929824564"/>
    <x v="35"/>
  </r>
  <r>
    <x v="151"/>
    <x v="5"/>
    <x v="5"/>
    <x v="3"/>
    <s v="S009"/>
    <x v="17"/>
    <x v="17"/>
    <x v="3"/>
    <n v="438.75"/>
    <n v="8"/>
    <n v="3510"/>
    <n v="2295.48"/>
    <x v="1257"/>
    <n v="0.34601709401709402"/>
    <s v="R12"/>
    <x v="3"/>
    <x v="17"/>
    <n v="143"/>
    <x v="1"/>
    <n v="1.2928176795580111"/>
    <n v="27.846153846153847"/>
    <n v="196.43854700854698"/>
    <x v="5"/>
  </r>
  <r>
    <x v="151"/>
    <x v="5"/>
    <x v="5"/>
    <x v="0"/>
    <s v="S014"/>
    <x v="91"/>
    <x v="91"/>
    <x v="3"/>
    <n v="361.36"/>
    <n v="23"/>
    <n v="8311.2800000000007"/>
    <n v="4775.24"/>
    <x v="1258"/>
    <n v="0.42545071276626462"/>
    <s v="R04"/>
    <x v="16"/>
    <x v="88"/>
    <n v="81"/>
    <x v="1"/>
    <n v="2.3204419889502761"/>
    <n v="2.5857142857142859"/>
    <n v="171.29180952380952"/>
    <x v="5"/>
  </r>
  <r>
    <x v="151"/>
    <x v="5"/>
    <x v="5"/>
    <x v="4"/>
    <s v="S015"/>
    <x v="11"/>
    <x v="11"/>
    <x v="0"/>
    <n v="294.39999999999998"/>
    <n v="38"/>
    <n v="11187.2"/>
    <n v="6625.5"/>
    <x v="1259"/>
    <n v="0.4077606550343249"/>
    <s v="R11"/>
    <x v="7"/>
    <x v="11"/>
    <n v="179"/>
    <x v="1"/>
    <n v="3.9834254143646408"/>
    <n v="25.35506241331484"/>
    <n v="171.84160887656034"/>
    <x v="5"/>
  </r>
  <r>
    <x v="151"/>
    <x v="5"/>
    <x v="5"/>
    <x v="1"/>
    <s v="S012"/>
    <x v="85"/>
    <x v="85"/>
    <x v="0"/>
    <n v="137.31"/>
    <n v="19"/>
    <n v="2608.89"/>
    <n v="2038.45"/>
    <x v="1260"/>
    <n v="0.21865237706457538"/>
    <s v="R11"/>
    <x v="7"/>
    <x v="83"/>
    <n v="193"/>
    <x v="1"/>
    <n v="1.7127071823204421"/>
    <n v="10.509677419354839"/>
    <n v="171.93148387096775"/>
    <x v="5"/>
  </r>
  <r>
    <x v="151"/>
    <x v="5"/>
    <x v="5"/>
    <x v="0"/>
    <s v="S015"/>
    <x v="39"/>
    <x v="39"/>
    <x v="3"/>
    <n v="477.47"/>
    <n v="17"/>
    <n v="8116.99"/>
    <n v="6074.87"/>
    <x v="1261"/>
    <n v="0.25158587111724912"/>
    <s v="R14"/>
    <x v="11"/>
    <x v="39"/>
    <n v="183"/>
    <x v="1"/>
    <n v="3.2596685082872927"/>
    <n v="54.606779661016951"/>
    <n v="150.7550338983051"/>
    <x v="5"/>
  </r>
  <r>
    <x v="151"/>
    <x v="5"/>
    <x v="5"/>
    <x v="1"/>
    <s v="S001"/>
    <x v="33"/>
    <x v="33"/>
    <x v="0"/>
    <n v="120.07"/>
    <n v="33"/>
    <n v="3962.31"/>
    <n v="2940.93"/>
    <x v="1262"/>
    <n v="0.25777387433088272"/>
    <s v="R11"/>
    <x v="7"/>
    <x v="33"/>
    <n v="105"/>
    <x v="0"/>
    <n v="0.72375690607734811"/>
    <n v="299.82442748091603"/>
    <n v="173.86885496183206"/>
    <x v="25"/>
  </r>
  <r>
    <x v="152"/>
    <x v="5"/>
    <x v="6"/>
    <x v="2"/>
    <s v="S014"/>
    <x v="56"/>
    <x v="56"/>
    <x v="1"/>
    <n v="171.43"/>
    <n v="13"/>
    <n v="2228.59"/>
    <n v="1743.64"/>
    <x v="1263"/>
    <n v="0.21760395586447034"/>
    <s v="R14"/>
    <x v="11"/>
    <x v="56"/>
    <n v="183"/>
    <x v="0"/>
    <n v="2.7237569060773481"/>
    <n v="181.7342799188641"/>
    <n v="142.07393509127789"/>
    <x v="45"/>
  </r>
  <r>
    <x v="152"/>
    <x v="5"/>
    <x v="6"/>
    <x v="3"/>
    <s v="S015"/>
    <x v="59"/>
    <x v="59"/>
    <x v="2"/>
    <n v="313.17"/>
    <n v="36"/>
    <n v="11274.12"/>
    <n v="7280.85"/>
    <x v="1264"/>
    <n v="0.35419793296505625"/>
    <s v="R11"/>
    <x v="7"/>
    <x v="59"/>
    <n v="194"/>
    <x v="1"/>
    <n v="2.0220994475138121"/>
    <n v="15.825136612021858"/>
    <n v="188.49956284153004"/>
    <x v="5"/>
  </r>
  <r>
    <x v="152"/>
    <x v="5"/>
    <x v="6"/>
    <x v="1"/>
    <s v="S008"/>
    <x v="86"/>
    <x v="86"/>
    <x v="0"/>
    <n v="295.58"/>
    <n v="30"/>
    <n v="8867.4"/>
    <n v="6088.54"/>
    <x v="1265"/>
    <n v="0.31337934456548711"/>
    <s v="R06"/>
    <x v="4"/>
    <x v="84"/>
    <n v="126"/>
    <x v="1"/>
    <n v="2.6187845303867405"/>
    <n v="33.985232067510545"/>
    <n v="184.72071729957807"/>
    <x v="5"/>
  </r>
  <r>
    <x v="152"/>
    <x v="5"/>
    <x v="6"/>
    <x v="3"/>
    <s v="S006"/>
    <x v="96"/>
    <x v="96"/>
    <x v="3"/>
    <n v="328"/>
    <n v="43"/>
    <n v="14104"/>
    <n v="8303.23"/>
    <x v="1266"/>
    <n v="0.41128545093590474"/>
    <s v="R05"/>
    <x v="6"/>
    <x v="90"/>
    <n v="115"/>
    <x v="0"/>
    <n v="1.4143646408839778"/>
    <n v="185.2421875"/>
    <n v="144.87089843749999"/>
    <x v="74"/>
  </r>
  <r>
    <x v="152"/>
    <x v="5"/>
    <x v="6"/>
    <x v="2"/>
    <s v="S007"/>
    <x v="20"/>
    <x v="20"/>
    <x v="0"/>
    <n v="293.61"/>
    <n v="8"/>
    <n v="2348.88"/>
    <n v="1443.06"/>
    <x v="1267"/>
    <n v="0.38563911310922655"/>
    <s v="R06"/>
    <x v="4"/>
    <x v="20"/>
    <n v="60"/>
    <x v="0"/>
    <n v="2.0883977900552488"/>
    <n v="53.629629629629626"/>
    <n v="99.967328042328063"/>
    <x v="15"/>
  </r>
  <r>
    <x v="152"/>
    <x v="5"/>
    <x v="6"/>
    <x v="4"/>
    <s v="S002"/>
    <x v="76"/>
    <x v="76"/>
    <x v="1"/>
    <n v="274.45999999999998"/>
    <n v="10"/>
    <n v="2744.6"/>
    <n v="1672.16"/>
    <x v="1268"/>
    <n v="0.39074546381986447"/>
    <s v="R19"/>
    <x v="9"/>
    <x v="28"/>
    <n v="61"/>
    <x v="0"/>
    <n v="1.8121546961325967"/>
    <n v="140.71646341463415"/>
    <n v="130.25945121951221"/>
    <x v="60"/>
  </r>
  <r>
    <x v="152"/>
    <x v="5"/>
    <x v="6"/>
    <x v="1"/>
    <s v="S002"/>
    <x v="92"/>
    <x v="92"/>
    <x v="4"/>
    <n v="152.35"/>
    <n v="19"/>
    <n v="2894.65"/>
    <n v="1465.92"/>
    <x v="1269"/>
    <n v="0.49357608000967301"/>
    <s v="R11"/>
    <x v="7"/>
    <x v="89"/>
    <n v="166"/>
    <x v="1"/>
    <n v="2.0386740331491713"/>
    <n v="5.8861788617886175"/>
    <n v="205.93330623306232"/>
    <x v="5"/>
  </r>
  <r>
    <x v="152"/>
    <x v="5"/>
    <x v="6"/>
    <x v="2"/>
    <s v="S011"/>
    <x v="9"/>
    <x v="9"/>
    <x v="3"/>
    <n v="396.4"/>
    <n v="2"/>
    <n v="792.8"/>
    <n v="399.75"/>
    <x v="1270"/>
    <n v="0.49577447023208882"/>
    <s v="R10"/>
    <x v="8"/>
    <x v="9"/>
    <n v="119"/>
    <x v="0"/>
    <n v="2.3204419889502761"/>
    <n v="209.44285714285715"/>
    <n v="196.53238095238089"/>
    <x v="8"/>
  </r>
  <r>
    <x v="152"/>
    <x v="5"/>
    <x v="6"/>
    <x v="0"/>
    <s v="S011"/>
    <x v="62"/>
    <x v="62"/>
    <x v="3"/>
    <n v="354.92"/>
    <n v="41"/>
    <n v="14551.72"/>
    <n v="7849.61"/>
    <x v="1271"/>
    <n v="0.46057167125260795"/>
    <s v="R01"/>
    <x v="14"/>
    <x v="62"/>
    <n v="58"/>
    <x v="0"/>
    <n v="1.6906077348066297"/>
    <n v="212.94117647058826"/>
    <n v="165.00016339869282"/>
    <x v="48"/>
  </r>
  <r>
    <x v="152"/>
    <x v="5"/>
    <x v="6"/>
    <x v="1"/>
    <s v="S008"/>
    <x v="94"/>
    <x v="94"/>
    <x v="2"/>
    <n v="300.82"/>
    <n v="3"/>
    <n v="902.46"/>
    <n v="568.54999999999995"/>
    <x v="1272"/>
    <n v="0.36999977838352949"/>
    <s v="R07"/>
    <x v="5"/>
    <x v="24"/>
    <n v="156"/>
    <x v="0"/>
    <n v="1.9281767955801106"/>
    <n v="97.50143266475645"/>
    <n v="201.583553008596"/>
    <x v="72"/>
  </r>
  <r>
    <x v="152"/>
    <x v="5"/>
    <x v="6"/>
    <x v="2"/>
    <s v="S001"/>
    <x v="20"/>
    <x v="20"/>
    <x v="0"/>
    <n v="210.13"/>
    <n v="1"/>
    <n v="210.13"/>
    <n v="125.21"/>
    <x v="1273"/>
    <n v="0.40413077618617049"/>
    <s v="R07"/>
    <x v="5"/>
    <x v="20"/>
    <n v="60"/>
    <x v="0"/>
    <n v="2.0883977900552488"/>
    <n v="53.629629629629626"/>
    <n v="99.967328042328063"/>
    <x v="15"/>
  </r>
  <r>
    <x v="152"/>
    <x v="5"/>
    <x v="6"/>
    <x v="1"/>
    <s v="S005"/>
    <x v="73"/>
    <x v="73"/>
    <x v="2"/>
    <n v="398.8"/>
    <n v="19"/>
    <n v="7577.2"/>
    <n v="5599.99"/>
    <x v="1274"/>
    <n v="0.26094203663622445"/>
    <s v="R15"/>
    <x v="17"/>
    <x v="72"/>
    <n v="66"/>
    <x v="0"/>
    <n v="1.9060773480662982"/>
    <n v="238.71014492753625"/>
    <n v="187.19002898550721"/>
    <x v="57"/>
  </r>
  <r>
    <x v="152"/>
    <x v="5"/>
    <x v="6"/>
    <x v="0"/>
    <s v="S003"/>
    <x v="58"/>
    <x v="58"/>
    <x v="1"/>
    <n v="123.94"/>
    <n v="31"/>
    <n v="3842.14"/>
    <n v="2123.0700000000002"/>
    <x v="1275"/>
    <n v="0.44742513286866176"/>
    <s v="R08"/>
    <x v="18"/>
    <x v="58"/>
    <n v="151"/>
    <x v="1"/>
    <n v="2.8508287292817678"/>
    <n v="1.4031007751937985"/>
    <n v="141.50271317829458"/>
    <x v="5"/>
  </r>
  <r>
    <x v="152"/>
    <x v="5"/>
    <x v="6"/>
    <x v="1"/>
    <s v="S003"/>
    <x v="31"/>
    <x v="31"/>
    <x v="0"/>
    <n v="25.34"/>
    <n v="32"/>
    <n v="810.88"/>
    <n v="631.99"/>
    <x v="1276"/>
    <n v="0.22061217442778214"/>
    <s v="R05"/>
    <x v="6"/>
    <x v="31"/>
    <n v="181"/>
    <x v="1"/>
    <n v="1.8729281767955801"/>
    <n v="66.740412979351035"/>
    <n v="142.94654867256637"/>
    <x v="5"/>
  </r>
  <r>
    <x v="153"/>
    <x v="5"/>
    <x v="0"/>
    <x v="3"/>
    <s v="S007"/>
    <x v="81"/>
    <x v="81"/>
    <x v="1"/>
    <n v="277.20999999999998"/>
    <n v="11"/>
    <n v="3049.31"/>
    <n v="1996.68"/>
    <x v="1277"/>
    <n v="0.34520268519763492"/>
    <s v="R10"/>
    <x v="8"/>
    <x v="79"/>
    <n v="131"/>
    <x v="0"/>
    <n v="1.701657458563536"/>
    <n v="157.49350649350649"/>
    <n v="155.16857142857143"/>
    <x v="64"/>
  </r>
  <r>
    <x v="153"/>
    <x v="5"/>
    <x v="0"/>
    <x v="0"/>
    <s v="S007"/>
    <x v="65"/>
    <x v="65"/>
    <x v="0"/>
    <n v="133.94"/>
    <n v="38"/>
    <n v="5089.72"/>
    <n v="2833.05"/>
    <x v="1278"/>
    <n v="0.44337802472434634"/>
    <s v="R01"/>
    <x v="14"/>
    <x v="65"/>
    <n v="83"/>
    <x v="0"/>
    <n v="2.4198895027624308"/>
    <n v="148.35388127853884"/>
    <n v="157.05917808219178"/>
    <x v="51"/>
  </r>
  <r>
    <x v="153"/>
    <x v="5"/>
    <x v="0"/>
    <x v="0"/>
    <s v="S002"/>
    <x v="68"/>
    <x v="68"/>
    <x v="2"/>
    <n v="238.3"/>
    <n v="11"/>
    <n v="2621.3000000000002"/>
    <n v="1355.77"/>
    <x v="1279"/>
    <n v="0.48278716667302479"/>
    <s v="R19"/>
    <x v="9"/>
    <x v="67"/>
    <n v="119"/>
    <x v="0"/>
    <n v="2.3370165745856353"/>
    <n v="187.41843971631207"/>
    <n v="151.53120567375885"/>
    <x v="53"/>
  </r>
  <r>
    <x v="153"/>
    <x v="5"/>
    <x v="0"/>
    <x v="0"/>
    <s v="S008"/>
    <x v="1"/>
    <x v="1"/>
    <x v="1"/>
    <n v="383.18"/>
    <n v="3"/>
    <n v="1149.54"/>
    <n v="600.79"/>
    <x v="1280"/>
    <n v="0.47736485898707309"/>
    <s v="R13"/>
    <x v="12"/>
    <x v="1"/>
    <n v="186"/>
    <x v="0"/>
    <n v="2.2541436464088398"/>
    <n v="142.40441176470588"/>
    <n v="218.83095588235298"/>
    <x v="1"/>
  </r>
  <r>
    <x v="153"/>
    <x v="5"/>
    <x v="0"/>
    <x v="0"/>
    <s v="S003"/>
    <x v="20"/>
    <x v="20"/>
    <x v="0"/>
    <n v="183.28"/>
    <n v="37"/>
    <n v="6781.36"/>
    <n v="4403.3999999999996"/>
    <x v="1281"/>
    <n v="0.35066122429719115"/>
    <s v="R19"/>
    <x v="9"/>
    <x v="20"/>
    <n v="60"/>
    <x v="0"/>
    <n v="2.0883977900552488"/>
    <n v="53.629629629629626"/>
    <n v="99.967328042328063"/>
    <x v="15"/>
  </r>
  <r>
    <x v="153"/>
    <x v="5"/>
    <x v="0"/>
    <x v="2"/>
    <s v="S008"/>
    <x v="38"/>
    <x v="38"/>
    <x v="4"/>
    <n v="179.7"/>
    <n v="20"/>
    <n v="3594"/>
    <n v="2328.42"/>
    <x v="1282"/>
    <n v="0.35213689482470784"/>
    <s v="R05"/>
    <x v="6"/>
    <x v="38"/>
    <n v="168"/>
    <x v="0"/>
    <n v="1.9834254143646408"/>
    <n v="206.71309192200559"/>
    <n v="222.89055710306405"/>
    <x v="30"/>
  </r>
  <r>
    <x v="153"/>
    <x v="5"/>
    <x v="0"/>
    <x v="3"/>
    <s v="S007"/>
    <x v="84"/>
    <x v="84"/>
    <x v="4"/>
    <n v="228.35"/>
    <n v="45"/>
    <n v="10275.75"/>
    <n v="7216.8"/>
    <x v="1283"/>
    <n v="0.29768630027005327"/>
    <s v="R05"/>
    <x v="6"/>
    <x v="82"/>
    <n v="142"/>
    <x v="0"/>
    <n v="3.5745856353591159"/>
    <n v="92.59814528593509"/>
    <n v="209.60302936630598"/>
    <x v="67"/>
  </r>
  <r>
    <x v="153"/>
    <x v="5"/>
    <x v="0"/>
    <x v="0"/>
    <s v="S009"/>
    <x v="34"/>
    <x v="34"/>
    <x v="3"/>
    <n v="81.69"/>
    <n v="23"/>
    <n v="1878.87"/>
    <n v="1274.6600000000001"/>
    <x v="1284"/>
    <n v="0.32158158893377409"/>
    <s v="R02"/>
    <x v="10"/>
    <x v="34"/>
    <n v="124"/>
    <x v="0"/>
    <n v="2.7734806629834252"/>
    <n v="171.98605577689244"/>
    <n v="146.86141434262947"/>
    <x v="26"/>
  </r>
  <r>
    <x v="153"/>
    <x v="5"/>
    <x v="0"/>
    <x v="1"/>
    <s v="S014"/>
    <x v="61"/>
    <x v="61"/>
    <x v="3"/>
    <n v="294.05"/>
    <n v="28"/>
    <n v="8233.4"/>
    <n v="6598.44"/>
    <x v="1285"/>
    <n v="0.19857652974469844"/>
    <s v="R15"/>
    <x v="17"/>
    <x v="61"/>
    <n v="105"/>
    <x v="1"/>
    <n v="2"/>
    <n v="28"/>
    <n v="186.10955801104973"/>
    <x v="5"/>
  </r>
  <r>
    <x v="153"/>
    <x v="5"/>
    <x v="0"/>
    <x v="0"/>
    <s v="S014"/>
    <x v="92"/>
    <x v="92"/>
    <x v="4"/>
    <n v="385.03"/>
    <n v="36"/>
    <n v="13861.08"/>
    <n v="9535.4"/>
    <x v="1286"/>
    <n v="0.3120738066586442"/>
    <s v="R13"/>
    <x v="12"/>
    <x v="89"/>
    <n v="166"/>
    <x v="1"/>
    <n v="2.0386740331491713"/>
    <n v="5.8861788617886175"/>
    <n v="205.93330623306232"/>
    <x v="5"/>
  </r>
  <r>
    <x v="153"/>
    <x v="5"/>
    <x v="0"/>
    <x v="0"/>
    <s v="S007"/>
    <x v="89"/>
    <x v="89"/>
    <x v="0"/>
    <n v="365.08"/>
    <n v="3"/>
    <n v="1095.24"/>
    <n v="825.19"/>
    <x v="1287"/>
    <n v="0.24656696249223914"/>
    <s v="R19"/>
    <x v="9"/>
    <x v="87"/>
    <n v="136"/>
    <x v="0"/>
    <n v="1.7348066298342542"/>
    <n v="186.76433121019107"/>
    <n v="151.90401273885354"/>
    <x v="69"/>
  </r>
  <r>
    <x v="153"/>
    <x v="5"/>
    <x v="0"/>
    <x v="1"/>
    <s v="S007"/>
    <x v="55"/>
    <x v="55"/>
    <x v="0"/>
    <n v="488.39"/>
    <n v="3"/>
    <n v="1465.17"/>
    <n v="1033.9000000000001"/>
    <x v="1288"/>
    <n v="0.29434809612536428"/>
    <s v="R08"/>
    <x v="18"/>
    <x v="55"/>
    <n v="59"/>
    <x v="0"/>
    <n v="1.6519337016574585"/>
    <n v="101.6989966555184"/>
    <n v="99.711739130434793"/>
    <x v="44"/>
  </r>
  <r>
    <x v="153"/>
    <x v="5"/>
    <x v="0"/>
    <x v="3"/>
    <s v="S007"/>
    <x v="80"/>
    <x v="80"/>
    <x v="3"/>
    <n v="471.48"/>
    <n v="32"/>
    <n v="15087.36"/>
    <n v="8428.1299999999992"/>
    <x v="1289"/>
    <n v="0.441378080724527"/>
    <s v="R05"/>
    <x v="6"/>
    <x v="78"/>
    <n v="174"/>
    <x v="0"/>
    <n v="2.8232044198895028"/>
    <n v="123.97260273972603"/>
    <n v="176.50516634050879"/>
    <x v="63"/>
  </r>
  <r>
    <x v="153"/>
    <x v="5"/>
    <x v="0"/>
    <x v="3"/>
    <s v="S004"/>
    <x v="40"/>
    <x v="40"/>
    <x v="2"/>
    <n v="254.48"/>
    <n v="32"/>
    <n v="8143.36"/>
    <n v="5367.84"/>
    <x v="1290"/>
    <n v="0.34083228544482869"/>
    <s v="R18"/>
    <x v="15"/>
    <x v="40"/>
    <n v="128"/>
    <x v="0"/>
    <n v="1.580110497237569"/>
    <n v="310.73776223776224"/>
    <n v="152.67353146853142"/>
    <x v="31"/>
  </r>
  <r>
    <x v="153"/>
    <x v="5"/>
    <x v="0"/>
    <x v="1"/>
    <s v="S012"/>
    <x v="65"/>
    <x v="65"/>
    <x v="0"/>
    <n v="175.72"/>
    <n v="1"/>
    <n v="175.72"/>
    <n v="135.29"/>
    <x v="1291"/>
    <n v="0.23008194855451855"/>
    <s v="R18"/>
    <x v="15"/>
    <x v="65"/>
    <n v="83"/>
    <x v="0"/>
    <n v="2.4198895027624308"/>
    <n v="148.35388127853884"/>
    <n v="157.05917808219178"/>
    <x v="51"/>
  </r>
  <r>
    <x v="153"/>
    <x v="5"/>
    <x v="0"/>
    <x v="2"/>
    <s v="S014"/>
    <x v="49"/>
    <x v="49"/>
    <x v="1"/>
    <n v="129.31"/>
    <n v="5"/>
    <n v="646.54999999999995"/>
    <n v="515.71"/>
    <x v="1292"/>
    <n v="0.20236640631041686"/>
    <s v="R08"/>
    <x v="18"/>
    <x v="49"/>
    <n v="59"/>
    <x v="0"/>
    <n v="2.1215469613259668"/>
    <n v="205.98177083333334"/>
    <n v="182.79481770833334"/>
    <x v="40"/>
  </r>
  <r>
    <x v="153"/>
    <x v="5"/>
    <x v="0"/>
    <x v="2"/>
    <s v="S002"/>
    <x v="50"/>
    <x v="50"/>
    <x v="1"/>
    <n v="328.43"/>
    <n v="39"/>
    <n v="12808.77"/>
    <n v="7585.02"/>
    <x v="1293"/>
    <n v="0.40782604418691254"/>
    <s v="R04"/>
    <x v="16"/>
    <x v="50"/>
    <n v="85"/>
    <x v="0"/>
    <n v="1.5966850828729282"/>
    <n v="106.47058823529412"/>
    <n v="206.92532871972318"/>
    <x v="41"/>
  </r>
  <r>
    <x v="153"/>
    <x v="5"/>
    <x v="0"/>
    <x v="3"/>
    <s v="S009"/>
    <x v="80"/>
    <x v="80"/>
    <x v="3"/>
    <n v="389.61"/>
    <n v="23"/>
    <n v="8961.0300000000007"/>
    <n v="5801.47"/>
    <x v="1294"/>
    <n v="0.35258893229907717"/>
    <s v="R13"/>
    <x v="12"/>
    <x v="78"/>
    <n v="174"/>
    <x v="0"/>
    <n v="2.8232044198895028"/>
    <n v="123.97260273972603"/>
    <n v="176.50516634050879"/>
    <x v="63"/>
  </r>
  <r>
    <x v="154"/>
    <x v="5"/>
    <x v="1"/>
    <x v="1"/>
    <s v="S002"/>
    <x v="80"/>
    <x v="80"/>
    <x v="3"/>
    <n v="410.35"/>
    <n v="27"/>
    <n v="11079.45"/>
    <n v="6423"/>
    <x v="1295"/>
    <n v="0.42027808239578673"/>
    <s v="R17"/>
    <x v="0"/>
    <x v="78"/>
    <n v="174"/>
    <x v="0"/>
    <n v="2.8232044198895028"/>
    <n v="123.97260273972603"/>
    <n v="176.50516634050879"/>
    <x v="63"/>
  </r>
  <r>
    <x v="154"/>
    <x v="5"/>
    <x v="1"/>
    <x v="0"/>
    <s v="S001"/>
    <x v="53"/>
    <x v="53"/>
    <x v="0"/>
    <n v="408.17"/>
    <n v="15"/>
    <n v="6122.55"/>
    <n v="4591.6099999999997"/>
    <x v="1296"/>
    <n v="0.25004940751810928"/>
    <s v="R15"/>
    <x v="17"/>
    <x v="53"/>
    <n v="154"/>
    <x v="0"/>
    <n v="2.0773480662983426"/>
    <n v="217.10372340425531"/>
    <n v="170.89151595744681"/>
    <x v="43"/>
  </r>
  <r>
    <x v="154"/>
    <x v="5"/>
    <x v="1"/>
    <x v="3"/>
    <s v="S008"/>
    <x v="94"/>
    <x v="94"/>
    <x v="2"/>
    <n v="71.47"/>
    <n v="15"/>
    <n v="1072.05"/>
    <n v="698.12"/>
    <x v="1297"/>
    <n v="0.34879902989599365"/>
    <s v="R09"/>
    <x v="19"/>
    <x v="24"/>
    <n v="156"/>
    <x v="0"/>
    <n v="1.9281767955801106"/>
    <n v="97.50143266475645"/>
    <n v="201.583553008596"/>
    <x v="72"/>
  </r>
  <r>
    <x v="154"/>
    <x v="5"/>
    <x v="1"/>
    <x v="0"/>
    <s v="S010"/>
    <x v="18"/>
    <x v="18"/>
    <x v="2"/>
    <n v="41.16"/>
    <n v="12"/>
    <n v="493.92"/>
    <n v="324.86"/>
    <x v="1298"/>
    <n v="0.34228215095562031"/>
    <s v="R18"/>
    <x v="15"/>
    <x v="18"/>
    <n v="197"/>
    <x v="0"/>
    <n v="2.298342541436464"/>
    <n v="133.13942307692309"/>
    <n v="144.58235576923079"/>
    <x v="14"/>
  </r>
  <r>
    <x v="154"/>
    <x v="5"/>
    <x v="1"/>
    <x v="1"/>
    <s v="S015"/>
    <x v="85"/>
    <x v="85"/>
    <x v="0"/>
    <n v="226.29"/>
    <n v="6"/>
    <n v="1357.74"/>
    <n v="1028.9000000000001"/>
    <x v="1299"/>
    <n v="0.24219659139452324"/>
    <s v="R04"/>
    <x v="16"/>
    <x v="83"/>
    <n v="193"/>
    <x v="1"/>
    <n v="1.7127071823204421"/>
    <n v="10.509677419354839"/>
    <n v="171.93148387096775"/>
    <x v="5"/>
  </r>
  <r>
    <x v="154"/>
    <x v="5"/>
    <x v="1"/>
    <x v="1"/>
    <s v="S015"/>
    <x v="7"/>
    <x v="7"/>
    <x v="1"/>
    <n v="291.95999999999998"/>
    <n v="24"/>
    <n v="7007.04"/>
    <n v="4637.13"/>
    <x v="1300"/>
    <n v="0.33821842033155225"/>
    <s v="R10"/>
    <x v="8"/>
    <x v="7"/>
    <n v="90"/>
    <x v="0"/>
    <n v="1.7348066298342542"/>
    <n v="160.82484076433121"/>
    <n v="213.5890445859873"/>
    <x v="7"/>
  </r>
  <r>
    <x v="154"/>
    <x v="5"/>
    <x v="1"/>
    <x v="4"/>
    <s v="S005"/>
    <x v="53"/>
    <x v="53"/>
    <x v="0"/>
    <n v="15.6"/>
    <n v="15"/>
    <n v="234"/>
    <n v="198.21"/>
    <x v="1301"/>
    <n v="0.15294871794871795"/>
    <s v="R08"/>
    <x v="18"/>
    <x v="53"/>
    <n v="154"/>
    <x v="0"/>
    <n v="2.0773480662983426"/>
    <n v="217.10372340425531"/>
    <n v="170.89151595744681"/>
    <x v="43"/>
  </r>
  <r>
    <x v="154"/>
    <x v="5"/>
    <x v="1"/>
    <x v="4"/>
    <s v="S004"/>
    <x v="86"/>
    <x v="86"/>
    <x v="0"/>
    <n v="42.36"/>
    <n v="16"/>
    <n v="677.76"/>
    <n v="417.44"/>
    <x v="1302"/>
    <n v="0.38408876298394712"/>
    <s v="R02"/>
    <x v="10"/>
    <x v="84"/>
    <n v="126"/>
    <x v="1"/>
    <n v="2.6187845303867405"/>
    <n v="33.985232067510545"/>
    <n v="184.72071729957807"/>
    <x v="5"/>
  </r>
  <r>
    <x v="154"/>
    <x v="5"/>
    <x v="1"/>
    <x v="2"/>
    <s v="S001"/>
    <x v="17"/>
    <x v="17"/>
    <x v="3"/>
    <n v="419.42"/>
    <n v="31"/>
    <n v="13002.02"/>
    <n v="9269.52"/>
    <x v="1303"/>
    <n v="0.28707077823292071"/>
    <s v="R04"/>
    <x v="16"/>
    <x v="17"/>
    <n v="143"/>
    <x v="1"/>
    <n v="1.2928176795580111"/>
    <n v="27.846153846153847"/>
    <n v="196.43854700854698"/>
    <x v="5"/>
  </r>
  <r>
    <x v="154"/>
    <x v="5"/>
    <x v="1"/>
    <x v="3"/>
    <s v="S004"/>
    <x v="5"/>
    <x v="5"/>
    <x v="3"/>
    <n v="192"/>
    <n v="42"/>
    <n v="8064"/>
    <n v="4843.16"/>
    <x v="1304"/>
    <n v="0.39940972222222226"/>
    <s v="R09"/>
    <x v="19"/>
    <x v="5"/>
    <n v="194"/>
    <x v="1"/>
    <n v="3.5635359116022101"/>
    <n v="31.148837209302325"/>
    <n v="147.48975193798449"/>
    <x v="5"/>
  </r>
  <r>
    <x v="154"/>
    <x v="5"/>
    <x v="1"/>
    <x v="3"/>
    <s v="S013"/>
    <x v="0"/>
    <x v="0"/>
    <x v="0"/>
    <n v="189.63"/>
    <n v="8"/>
    <n v="1517.04"/>
    <n v="832.21"/>
    <x v="1305"/>
    <n v="0.45142514370089126"/>
    <s v="R05"/>
    <x v="6"/>
    <x v="0"/>
    <n v="82"/>
    <x v="0"/>
    <n v="1.3149171270718232"/>
    <n v="100.38655462184875"/>
    <n v="148.74588235294115"/>
    <x v="0"/>
  </r>
  <r>
    <x v="155"/>
    <x v="5"/>
    <x v="2"/>
    <x v="0"/>
    <s v="S012"/>
    <x v="1"/>
    <x v="1"/>
    <x v="1"/>
    <n v="376.02"/>
    <n v="7"/>
    <n v="2632.14"/>
    <n v="1935.52"/>
    <x v="1306"/>
    <n v="0.26465917466396166"/>
    <s v="R07"/>
    <x v="5"/>
    <x v="1"/>
    <n v="186"/>
    <x v="0"/>
    <n v="2.2541436464088398"/>
    <n v="142.40441176470588"/>
    <n v="218.83095588235298"/>
    <x v="1"/>
  </r>
  <r>
    <x v="155"/>
    <x v="5"/>
    <x v="2"/>
    <x v="1"/>
    <s v="S015"/>
    <x v="76"/>
    <x v="76"/>
    <x v="1"/>
    <n v="249.32"/>
    <n v="28"/>
    <n v="6980.96"/>
    <n v="5637.65"/>
    <x v="1307"/>
    <n v="0.19242482409296141"/>
    <s v="R09"/>
    <x v="19"/>
    <x v="28"/>
    <n v="61"/>
    <x v="0"/>
    <n v="1.8121546961325967"/>
    <n v="140.71646341463415"/>
    <n v="130.25945121951221"/>
    <x v="60"/>
  </r>
  <r>
    <x v="155"/>
    <x v="5"/>
    <x v="2"/>
    <x v="3"/>
    <s v="S011"/>
    <x v="44"/>
    <x v="44"/>
    <x v="4"/>
    <n v="44.57"/>
    <n v="46"/>
    <n v="2050.2199999999998"/>
    <n v="1056.75"/>
    <x v="1308"/>
    <n v="0.48456750982821362"/>
    <s v="R15"/>
    <x v="17"/>
    <x v="44"/>
    <n v="149"/>
    <x v="0"/>
    <n v="2.5193370165745854"/>
    <n v="125.03289473684211"/>
    <n v="200.06271929824564"/>
    <x v="35"/>
  </r>
  <r>
    <x v="155"/>
    <x v="5"/>
    <x v="2"/>
    <x v="4"/>
    <s v="S010"/>
    <x v="46"/>
    <x v="46"/>
    <x v="2"/>
    <n v="147.91"/>
    <n v="13"/>
    <n v="1922.83"/>
    <n v="983.55"/>
    <x v="1309"/>
    <n v="0.48848832190053204"/>
    <s v="R01"/>
    <x v="14"/>
    <x v="46"/>
    <n v="182"/>
    <x v="0"/>
    <n v="2.0497237569060776"/>
    <n v="237.5929919137466"/>
    <n v="142.78312668463613"/>
    <x v="37"/>
  </r>
  <r>
    <x v="156"/>
    <x v="5"/>
    <x v="3"/>
    <x v="1"/>
    <s v="S007"/>
    <x v="60"/>
    <x v="60"/>
    <x v="2"/>
    <n v="7.52"/>
    <n v="22"/>
    <n v="165.44"/>
    <n v="109.58"/>
    <x v="1310"/>
    <n v="0.33764506769825919"/>
    <s v="R15"/>
    <x v="17"/>
    <x v="60"/>
    <n v="110"/>
    <x v="0"/>
    <n v="1.9116022099447514"/>
    <n v="181.52312138728323"/>
    <n v="120.45384393063586"/>
    <x v="47"/>
  </r>
  <r>
    <x v="156"/>
    <x v="5"/>
    <x v="3"/>
    <x v="0"/>
    <s v="S005"/>
    <x v="26"/>
    <x v="26"/>
    <x v="0"/>
    <n v="61.98"/>
    <n v="16"/>
    <n v="991.68"/>
    <n v="537.73"/>
    <x v="1311"/>
    <n v="0.45775855114553082"/>
    <s v="R08"/>
    <x v="18"/>
    <x v="26"/>
    <n v="136"/>
    <x v="1"/>
    <n v="2.3591160220994474"/>
    <n v="32.215456674473067"/>
    <n v="164.18552693208429"/>
    <x v="5"/>
  </r>
  <r>
    <x v="156"/>
    <x v="5"/>
    <x v="3"/>
    <x v="3"/>
    <s v="S003"/>
    <x v="21"/>
    <x v="21"/>
    <x v="3"/>
    <n v="213.28"/>
    <n v="34"/>
    <n v="7251.52"/>
    <n v="3708.65"/>
    <x v="1312"/>
    <n v="0.48856929305855873"/>
    <s v="R05"/>
    <x v="6"/>
    <x v="21"/>
    <n v="67"/>
    <x v="0"/>
    <n v="3.3093922651933703"/>
    <n v="125.40066777963271"/>
    <n v="142.83464106844738"/>
    <x v="16"/>
  </r>
  <r>
    <x v="156"/>
    <x v="5"/>
    <x v="3"/>
    <x v="1"/>
    <s v="S009"/>
    <x v="59"/>
    <x v="59"/>
    <x v="2"/>
    <n v="6.88"/>
    <n v="13"/>
    <n v="89.44"/>
    <n v="64.400000000000006"/>
    <x v="1313"/>
    <n v="0.27996422182468694"/>
    <s v="R11"/>
    <x v="7"/>
    <x v="59"/>
    <n v="194"/>
    <x v="1"/>
    <n v="2.0220994475138121"/>
    <n v="15.825136612021858"/>
    <n v="188.49956284153004"/>
    <x v="5"/>
  </r>
  <r>
    <x v="156"/>
    <x v="5"/>
    <x v="3"/>
    <x v="0"/>
    <s v="S009"/>
    <x v="34"/>
    <x v="34"/>
    <x v="3"/>
    <n v="144.04"/>
    <n v="2"/>
    <n v="288.08"/>
    <n v="150.79"/>
    <x v="1314"/>
    <n v="0.47656900860871981"/>
    <s v="R06"/>
    <x v="4"/>
    <x v="34"/>
    <n v="124"/>
    <x v="0"/>
    <n v="2.7734806629834252"/>
    <n v="171.98605577689244"/>
    <n v="146.86141434262947"/>
    <x v="26"/>
  </r>
  <r>
    <x v="156"/>
    <x v="5"/>
    <x v="3"/>
    <x v="2"/>
    <s v="S006"/>
    <x v="12"/>
    <x v="12"/>
    <x v="0"/>
    <n v="428.64"/>
    <n v="27"/>
    <n v="11573.28"/>
    <n v="9555.33"/>
    <x v="1315"/>
    <n v="0.17436284268591098"/>
    <s v="R01"/>
    <x v="14"/>
    <x v="12"/>
    <n v="70"/>
    <x v="0"/>
    <n v="2.7679558011049723"/>
    <n v="58.88822355289421"/>
    <n v="213.25538922155687"/>
    <x v="10"/>
  </r>
  <r>
    <x v="156"/>
    <x v="5"/>
    <x v="3"/>
    <x v="0"/>
    <s v="S012"/>
    <x v="11"/>
    <x v="11"/>
    <x v="0"/>
    <n v="240.95"/>
    <n v="41"/>
    <n v="9878.9500000000007"/>
    <n v="6874.05"/>
    <x v="1316"/>
    <n v="0.30417200208524187"/>
    <s v="R19"/>
    <x v="9"/>
    <x v="11"/>
    <n v="179"/>
    <x v="1"/>
    <n v="3.9834254143646408"/>
    <n v="25.35506241331484"/>
    <n v="171.84160887656034"/>
    <x v="5"/>
  </r>
  <r>
    <x v="156"/>
    <x v="5"/>
    <x v="3"/>
    <x v="0"/>
    <s v="S005"/>
    <x v="9"/>
    <x v="9"/>
    <x v="3"/>
    <n v="440.1"/>
    <n v="15"/>
    <n v="6601.5"/>
    <n v="4959.68"/>
    <x v="1317"/>
    <n v="0.24870408240551389"/>
    <s v="R12"/>
    <x v="3"/>
    <x v="9"/>
    <n v="119"/>
    <x v="0"/>
    <n v="2.3204419889502761"/>
    <n v="209.44285714285715"/>
    <n v="196.53238095238089"/>
    <x v="8"/>
  </r>
  <r>
    <x v="156"/>
    <x v="5"/>
    <x v="3"/>
    <x v="1"/>
    <s v="S005"/>
    <x v="82"/>
    <x v="82"/>
    <x v="0"/>
    <n v="61.46"/>
    <n v="26"/>
    <n v="1597.96"/>
    <n v="948.99"/>
    <x v="1318"/>
    <n v="0.40612405817417208"/>
    <s v="R06"/>
    <x v="4"/>
    <x v="80"/>
    <n v="137"/>
    <x v="0"/>
    <n v="3.3149171270718232"/>
    <n v="81.148333333333341"/>
    <n v="202.9247"/>
    <x v="65"/>
  </r>
  <r>
    <x v="157"/>
    <x v="5"/>
    <x v="4"/>
    <x v="4"/>
    <s v="S014"/>
    <x v="70"/>
    <x v="70"/>
    <x v="1"/>
    <n v="313.07"/>
    <n v="16"/>
    <n v="5009.12"/>
    <n v="4000.58"/>
    <x v="1319"/>
    <n v="0.20134075446385791"/>
    <s v="R09"/>
    <x v="19"/>
    <x v="69"/>
    <n v="87"/>
    <x v="0"/>
    <n v="3.3204419889502761"/>
    <n v="47.885191347753747"/>
    <n v="126.12717138103163"/>
    <x v="54"/>
  </r>
  <r>
    <x v="157"/>
    <x v="5"/>
    <x v="4"/>
    <x v="4"/>
    <s v="S001"/>
    <x v="89"/>
    <x v="89"/>
    <x v="0"/>
    <n v="46.44"/>
    <n v="30"/>
    <n v="1393.2"/>
    <n v="884.93"/>
    <x v="1320"/>
    <n v="0.36482199253517078"/>
    <s v="R11"/>
    <x v="7"/>
    <x v="87"/>
    <n v="136"/>
    <x v="0"/>
    <n v="1.7348066298342542"/>
    <n v="186.76433121019107"/>
    <n v="151.90401273885354"/>
    <x v="69"/>
  </r>
  <r>
    <x v="157"/>
    <x v="5"/>
    <x v="4"/>
    <x v="3"/>
    <s v="S006"/>
    <x v="11"/>
    <x v="11"/>
    <x v="0"/>
    <n v="297.38"/>
    <n v="38"/>
    <n v="11300.44"/>
    <n v="7755.97"/>
    <x v="1321"/>
    <n v="0.31365769828431456"/>
    <s v="R12"/>
    <x v="3"/>
    <x v="11"/>
    <n v="179"/>
    <x v="1"/>
    <n v="3.9834254143646408"/>
    <n v="25.35506241331484"/>
    <n v="171.84160887656034"/>
    <x v="5"/>
  </r>
  <r>
    <x v="157"/>
    <x v="5"/>
    <x v="4"/>
    <x v="1"/>
    <s v="S008"/>
    <x v="37"/>
    <x v="37"/>
    <x v="2"/>
    <n v="442.63"/>
    <n v="42"/>
    <n v="18590.46"/>
    <n v="11883.55"/>
    <x v="1322"/>
    <n v="0.36077160005723369"/>
    <s v="R04"/>
    <x v="16"/>
    <x v="37"/>
    <n v="118"/>
    <x v="0"/>
    <n v="1.9447513812154695"/>
    <n v="81.244318181818187"/>
    <n v="164.3787784090909"/>
    <x v="29"/>
  </r>
  <r>
    <x v="157"/>
    <x v="5"/>
    <x v="4"/>
    <x v="4"/>
    <s v="S008"/>
    <x v="35"/>
    <x v="35"/>
    <x v="2"/>
    <n v="227.13"/>
    <n v="10"/>
    <n v="2271.3000000000002"/>
    <n v="1826.83"/>
    <x v="1323"/>
    <n v="0.19568969312728393"/>
    <s v="R16"/>
    <x v="1"/>
    <x v="35"/>
    <n v="144"/>
    <x v="0"/>
    <n v="1.4751381215469612"/>
    <n v="196.59176029962549"/>
    <n v="187.97531835205993"/>
    <x v="27"/>
  </r>
  <r>
    <x v="157"/>
    <x v="5"/>
    <x v="4"/>
    <x v="3"/>
    <s v="S009"/>
    <x v="75"/>
    <x v="75"/>
    <x v="0"/>
    <n v="356.8"/>
    <n v="42"/>
    <n v="14985.6"/>
    <n v="12482.82"/>
    <x v="1324"/>
    <n v="0.16701233183856504"/>
    <s v="R09"/>
    <x v="19"/>
    <x v="74"/>
    <n v="117"/>
    <x v="0"/>
    <n v="1.7403314917127073"/>
    <n v="246.50476190476189"/>
    <n v="227.47676190476187"/>
    <x v="59"/>
  </r>
  <r>
    <x v="157"/>
    <x v="5"/>
    <x v="4"/>
    <x v="1"/>
    <s v="S012"/>
    <x v="10"/>
    <x v="10"/>
    <x v="2"/>
    <n v="275.17"/>
    <n v="10"/>
    <n v="2751.7"/>
    <n v="1605.44"/>
    <x v="1325"/>
    <n v="0.41656430570192976"/>
    <s v="R07"/>
    <x v="5"/>
    <x v="10"/>
    <n v="97"/>
    <x v="0"/>
    <n v="2.7127071823204418"/>
    <n v="158.88187372708759"/>
    <n v="146.11568228105907"/>
    <x v="9"/>
  </r>
  <r>
    <x v="157"/>
    <x v="5"/>
    <x v="4"/>
    <x v="1"/>
    <s v="S013"/>
    <x v="72"/>
    <x v="72"/>
    <x v="1"/>
    <n v="206.51"/>
    <n v="31"/>
    <n v="6401.81"/>
    <n v="4000.3"/>
    <x v="1326"/>
    <n v="0.37512984609040256"/>
    <s v="R09"/>
    <x v="19"/>
    <x v="71"/>
    <n v="95"/>
    <x v="0"/>
    <n v="1.2209944751381216"/>
    <n v="269.45248868778276"/>
    <n v="155.78972850678733"/>
    <x v="56"/>
  </r>
  <r>
    <x v="157"/>
    <x v="5"/>
    <x v="4"/>
    <x v="4"/>
    <s v="S003"/>
    <x v="71"/>
    <x v="71"/>
    <x v="4"/>
    <n v="122.47"/>
    <n v="17"/>
    <n v="2081.9899999999998"/>
    <n v="1135.94"/>
    <x v="1327"/>
    <n v="0.45439699518249371"/>
    <s v="R04"/>
    <x v="16"/>
    <x v="70"/>
    <n v="57"/>
    <x v="0"/>
    <n v="1.5303867403314917"/>
    <n v="263.985559566787"/>
    <n v="112.46043321299639"/>
    <x v="55"/>
  </r>
  <r>
    <x v="158"/>
    <x v="5"/>
    <x v="5"/>
    <x v="1"/>
    <s v="S007"/>
    <x v="6"/>
    <x v="6"/>
    <x v="1"/>
    <n v="434.32"/>
    <n v="27"/>
    <n v="11726.64"/>
    <n v="9911.68"/>
    <x v="1328"/>
    <n v="0.15477238151763847"/>
    <s v="R11"/>
    <x v="7"/>
    <x v="6"/>
    <n v="64"/>
    <x v="0"/>
    <n v="2.1381215469613259"/>
    <n v="220.75452196382429"/>
    <n v="200.95503875968993"/>
    <x v="6"/>
  </r>
  <r>
    <x v="158"/>
    <x v="5"/>
    <x v="5"/>
    <x v="2"/>
    <s v="S008"/>
    <x v="5"/>
    <x v="5"/>
    <x v="3"/>
    <n v="146.74"/>
    <n v="36"/>
    <n v="5282.64"/>
    <n v="4426.4399999999996"/>
    <x v="1329"/>
    <n v="0.16207805188314933"/>
    <s v="R07"/>
    <x v="5"/>
    <x v="5"/>
    <n v="194"/>
    <x v="1"/>
    <n v="3.5635359116022101"/>
    <n v="31.148837209302325"/>
    <n v="147.48975193798449"/>
    <x v="5"/>
  </r>
  <r>
    <x v="158"/>
    <x v="5"/>
    <x v="5"/>
    <x v="3"/>
    <s v="S001"/>
    <x v="80"/>
    <x v="80"/>
    <x v="3"/>
    <n v="162.47"/>
    <n v="45"/>
    <n v="7311.15"/>
    <n v="5113.96"/>
    <x v="1330"/>
    <n v="0.30052590905671478"/>
    <s v="R11"/>
    <x v="7"/>
    <x v="78"/>
    <n v="174"/>
    <x v="0"/>
    <n v="2.8232044198895028"/>
    <n v="123.97260273972603"/>
    <n v="176.50516634050879"/>
    <x v="63"/>
  </r>
  <r>
    <x v="159"/>
    <x v="5"/>
    <x v="6"/>
    <x v="1"/>
    <s v="S013"/>
    <x v="81"/>
    <x v="81"/>
    <x v="1"/>
    <n v="120.34"/>
    <n v="20"/>
    <n v="2406.8000000000002"/>
    <n v="1455.86"/>
    <x v="1331"/>
    <n v="0.3951055343194283"/>
    <s v="R19"/>
    <x v="9"/>
    <x v="79"/>
    <n v="131"/>
    <x v="0"/>
    <n v="1.701657458563536"/>
    <n v="157.49350649350649"/>
    <n v="155.16857142857143"/>
    <x v="64"/>
  </r>
  <r>
    <x v="159"/>
    <x v="5"/>
    <x v="6"/>
    <x v="3"/>
    <s v="S005"/>
    <x v="79"/>
    <x v="79"/>
    <x v="4"/>
    <n v="402.94"/>
    <n v="31"/>
    <n v="12491.14"/>
    <n v="9572.89"/>
    <x v="1332"/>
    <n v="0.23362559382090026"/>
    <s v="R15"/>
    <x v="17"/>
    <x v="77"/>
    <n v="59"/>
    <x v="1"/>
    <n v="1.6906077348066297"/>
    <n v="24.843137254901961"/>
    <n v="182.07738562091507"/>
    <x v="5"/>
  </r>
  <r>
    <x v="159"/>
    <x v="5"/>
    <x v="6"/>
    <x v="3"/>
    <s v="S013"/>
    <x v="7"/>
    <x v="7"/>
    <x v="1"/>
    <n v="32.08"/>
    <n v="21"/>
    <n v="673.68"/>
    <n v="427.39"/>
    <x v="1333"/>
    <n v="0.36558900368127301"/>
    <s v="R09"/>
    <x v="19"/>
    <x v="7"/>
    <n v="90"/>
    <x v="0"/>
    <n v="1.7348066298342542"/>
    <n v="160.82484076433121"/>
    <n v="213.5890445859873"/>
    <x v="7"/>
  </r>
  <r>
    <x v="159"/>
    <x v="5"/>
    <x v="6"/>
    <x v="4"/>
    <s v="S011"/>
    <x v="52"/>
    <x v="52"/>
    <x v="0"/>
    <n v="225.86"/>
    <n v="29"/>
    <n v="6549.94"/>
    <n v="4990.1499999999996"/>
    <x v="1334"/>
    <n v="0.23813805927993234"/>
    <s v="R05"/>
    <x v="6"/>
    <x v="52"/>
    <n v="124"/>
    <x v="0"/>
    <n v="2.0883977900552488"/>
    <n v="108.69576719576719"/>
    <n v="176.40235449735448"/>
    <x v="42"/>
  </r>
  <r>
    <x v="159"/>
    <x v="5"/>
    <x v="6"/>
    <x v="2"/>
    <s v="S008"/>
    <x v="41"/>
    <x v="41"/>
    <x v="4"/>
    <n v="395.45"/>
    <n v="31"/>
    <n v="12258.95"/>
    <n v="8319.6299999999992"/>
    <x v="1335"/>
    <n v="0.32134236618960027"/>
    <s v="R06"/>
    <x v="4"/>
    <x v="41"/>
    <n v="165"/>
    <x v="0"/>
    <n v="2.2928176795580111"/>
    <n v="164.4265060240964"/>
    <n v="219.61922891566269"/>
    <x v="32"/>
  </r>
  <r>
    <x v="159"/>
    <x v="5"/>
    <x v="6"/>
    <x v="1"/>
    <s v="S012"/>
    <x v="52"/>
    <x v="52"/>
    <x v="0"/>
    <n v="386.82"/>
    <n v="48"/>
    <n v="18567.36"/>
    <n v="15634.81"/>
    <x v="1336"/>
    <n v="0.15794113972045568"/>
    <s v="R17"/>
    <x v="0"/>
    <x v="52"/>
    <n v="124"/>
    <x v="0"/>
    <n v="2.0883977900552488"/>
    <n v="108.69576719576719"/>
    <n v="176.40235449735448"/>
    <x v="42"/>
  </r>
  <r>
    <x v="159"/>
    <x v="5"/>
    <x v="6"/>
    <x v="3"/>
    <s v="S005"/>
    <x v="38"/>
    <x v="38"/>
    <x v="4"/>
    <n v="302.14"/>
    <n v="44"/>
    <n v="13294.16"/>
    <n v="10269.93"/>
    <x v="1337"/>
    <n v="0.22748560270073476"/>
    <s v="R01"/>
    <x v="14"/>
    <x v="38"/>
    <n v="168"/>
    <x v="0"/>
    <n v="1.9834254143646408"/>
    <n v="206.71309192200559"/>
    <n v="222.89055710306405"/>
    <x v="30"/>
  </r>
  <r>
    <x v="159"/>
    <x v="5"/>
    <x v="6"/>
    <x v="3"/>
    <s v="S003"/>
    <x v="94"/>
    <x v="94"/>
    <x v="2"/>
    <n v="271.85000000000002"/>
    <n v="16"/>
    <n v="4349.6000000000004"/>
    <n v="3300.84"/>
    <x v="1338"/>
    <n v="0.24111642449880447"/>
    <s v="R08"/>
    <x v="18"/>
    <x v="24"/>
    <n v="156"/>
    <x v="0"/>
    <n v="1.9281767955801106"/>
    <n v="97.50143266475645"/>
    <n v="201.583553008596"/>
    <x v="72"/>
  </r>
  <r>
    <x v="160"/>
    <x v="5"/>
    <x v="0"/>
    <x v="1"/>
    <s v="S010"/>
    <x v="87"/>
    <x v="87"/>
    <x v="1"/>
    <n v="147.06"/>
    <n v="32"/>
    <n v="4705.92"/>
    <n v="3238.54"/>
    <x v="1339"/>
    <n v="0.31181575547395624"/>
    <s v="R18"/>
    <x v="15"/>
    <x v="85"/>
    <n v="116"/>
    <x v="0"/>
    <n v="1.729281767955801"/>
    <n v="171.16932907348243"/>
    <n v="207.01076677316297"/>
    <x v="68"/>
  </r>
  <r>
    <x v="160"/>
    <x v="5"/>
    <x v="0"/>
    <x v="4"/>
    <s v="S006"/>
    <x v="21"/>
    <x v="21"/>
    <x v="3"/>
    <n v="335.41"/>
    <n v="14"/>
    <n v="4695.74"/>
    <n v="2353.79"/>
    <x v="1340"/>
    <n v="0.49873928283933949"/>
    <s v="R08"/>
    <x v="18"/>
    <x v="21"/>
    <n v="67"/>
    <x v="0"/>
    <n v="3.3093922651933703"/>
    <n v="125.40066777963271"/>
    <n v="142.83464106844738"/>
    <x v="16"/>
  </r>
  <r>
    <x v="160"/>
    <x v="5"/>
    <x v="0"/>
    <x v="0"/>
    <s v="S003"/>
    <x v="19"/>
    <x v="19"/>
    <x v="4"/>
    <n v="304"/>
    <n v="22"/>
    <n v="6688"/>
    <n v="4128.68"/>
    <x v="1341"/>
    <n v="0.38267344497607658"/>
    <s v="R20"/>
    <x v="13"/>
    <x v="19"/>
    <n v="71"/>
    <x v="1"/>
    <n v="2.6077348066298343"/>
    <n v="19.557203389830509"/>
    <n v="223.37980932203388"/>
    <x v="5"/>
  </r>
  <r>
    <x v="160"/>
    <x v="5"/>
    <x v="0"/>
    <x v="0"/>
    <s v="S003"/>
    <x v="42"/>
    <x v="42"/>
    <x v="4"/>
    <n v="153.97"/>
    <n v="16"/>
    <n v="2463.52"/>
    <n v="1373.29"/>
    <x v="1342"/>
    <n v="0.44254968500357211"/>
    <s v="R12"/>
    <x v="3"/>
    <x v="42"/>
    <n v="63"/>
    <x v="0"/>
    <n v="2.4917127071823204"/>
    <n v="93.108647450110865"/>
    <n v="147.25665188470066"/>
    <x v="33"/>
  </r>
  <r>
    <x v="160"/>
    <x v="5"/>
    <x v="0"/>
    <x v="2"/>
    <s v="S003"/>
    <x v="84"/>
    <x v="84"/>
    <x v="4"/>
    <n v="213.09"/>
    <n v="45"/>
    <n v="9589.0499999999993"/>
    <n v="6343.3"/>
    <x v="1343"/>
    <n v="0.33848504283531738"/>
    <s v="R07"/>
    <x v="5"/>
    <x v="82"/>
    <n v="142"/>
    <x v="0"/>
    <n v="3.5745856353591159"/>
    <n v="92.59814528593509"/>
    <n v="209.60302936630598"/>
    <x v="67"/>
  </r>
  <r>
    <x v="160"/>
    <x v="5"/>
    <x v="0"/>
    <x v="4"/>
    <s v="S013"/>
    <x v="45"/>
    <x v="45"/>
    <x v="4"/>
    <n v="317.2"/>
    <n v="24"/>
    <n v="7612.8"/>
    <n v="5556.31"/>
    <x v="1344"/>
    <n v="0.27013582387557794"/>
    <s v="R11"/>
    <x v="7"/>
    <x v="45"/>
    <n v="156"/>
    <x v="0"/>
    <n v="2.458563535911602"/>
    <n v="172.45842696629214"/>
    <n v="179.92377528089884"/>
    <x v="36"/>
  </r>
  <r>
    <x v="160"/>
    <x v="5"/>
    <x v="0"/>
    <x v="4"/>
    <s v="S008"/>
    <x v="35"/>
    <x v="35"/>
    <x v="2"/>
    <n v="90.24"/>
    <n v="1"/>
    <n v="90.24"/>
    <n v="49.29"/>
    <x v="1345"/>
    <n v="0.45378989361702132"/>
    <s v="R04"/>
    <x v="16"/>
    <x v="35"/>
    <n v="144"/>
    <x v="0"/>
    <n v="1.4751381215469612"/>
    <n v="196.59176029962549"/>
    <n v="187.97531835205993"/>
    <x v="27"/>
  </r>
  <r>
    <x v="160"/>
    <x v="5"/>
    <x v="0"/>
    <x v="0"/>
    <s v="S004"/>
    <x v="90"/>
    <x v="90"/>
    <x v="1"/>
    <n v="483.72"/>
    <n v="39"/>
    <n v="18865.080000000002"/>
    <n v="15922.37"/>
    <x v="1346"/>
    <n v="0.15598714662222476"/>
    <s v="R14"/>
    <x v="11"/>
    <x v="32"/>
    <n v="101"/>
    <x v="0"/>
    <n v="1.8342541436464088"/>
    <n v="116.66867469879519"/>
    <n v="232.51328313253009"/>
    <x v="70"/>
  </r>
  <r>
    <x v="160"/>
    <x v="5"/>
    <x v="0"/>
    <x v="0"/>
    <s v="S009"/>
    <x v="79"/>
    <x v="79"/>
    <x v="4"/>
    <n v="384.36"/>
    <n v="39"/>
    <n v="14990.04"/>
    <n v="12274.04"/>
    <x v="1347"/>
    <n v="0.18118697481794577"/>
    <s v="R15"/>
    <x v="17"/>
    <x v="77"/>
    <n v="59"/>
    <x v="1"/>
    <n v="1.6906077348066297"/>
    <n v="24.843137254901961"/>
    <n v="182.07738562091507"/>
    <x v="5"/>
  </r>
  <r>
    <x v="161"/>
    <x v="5"/>
    <x v="1"/>
    <x v="0"/>
    <s v="S013"/>
    <x v="29"/>
    <x v="29"/>
    <x v="4"/>
    <n v="333.05"/>
    <n v="49"/>
    <n v="16319.45"/>
    <n v="8570.26"/>
    <x v="1348"/>
    <n v="0.47484382132976288"/>
    <s v="R15"/>
    <x v="17"/>
    <x v="29"/>
    <n v="150"/>
    <x v="1"/>
    <n v="2.596685082872928"/>
    <n v="30.038297872340429"/>
    <n v="177.40974468085105"/>
    <x v="5"/>
  </r>
  <r>
    <x v="161"/>
    <x v="5"/>
    <x v="1"/>
    <x v="3"/>
    <s v="S001"/>
    <x v="70"/>
    <x v="70"/>
    <x v="1"/>
    <n v="62.98"/>
    <n v="30"/>
    <n v="1889.4"/>
    <n v="1488.14"/>
    <x v="1349"/>
    <n v="0.2123742987191701"/>
    <s v="R15"/>
    <x v="17"/>
    <x v="69"/>
    <n v="87"/>
    <x v="0"/>
    <n v="3.3204419889502761"/>
    <n v="47.885191347753747"/>
    <n v="126.12717138103163"/>
    <x v="54"/>
  </r>
  <r>
    <x v="161"/>
    <x v="5"/>
    <x v="1"/>
    <x v="4"/>
    <s v="S010"/>
    <x v="67"/>
    <x v="67"/>
    <x v="0"/>
    <n v="205.63"/>
    <n v="7"/>
    <n v="1439.41"/>
    <n v="775.36"/>
    <x v="1350"/>
    <n v="0.46133485247427758"/>
    <s v="R19"/>
    <x v="9"/>
    <x v="24"/>
    <n v="173"/>
    <x v="0"/>
    <n v="2.1491712707182322"/>
    <n v="87.47557840616966"/>
    <n v="187.86791773778924"/>
    <x v="52"/>
  </r>
  <r>
    <x v="161"/>
    <x v="5"/>
    <x v="1"/>
    <x v="3"/>
    <s v="S006"/>
    <x v="39"/>
    <x v="39"/>
    <x v="3"/>
    <n v="213.08"/>
    <n v="38"/>
    <n v="8097.04"/>
    <n v="4740.41"/>
    <x v="1351"/>
    <n v="0.41455025540197404"/>
    <s v="R19"/>
    <x v="9"/>
    <x v="39"/>
    <n v="183"/>
    <x v="1"/>
    <n v="3.2596685082872927"/>
    <n v="54.606779661016951"/>
    <n v="150.7550338983051"/>
    <x v="5"/>
  </r>
  <r>
    <x v="161"/>
    <x v="5"/>
    <x v="1"/>
    <x v="0"/>
    <s v="S004"/>
    <x v="90"/>
    <x v="90"/>
    <x v="1"/>
    <n v="298.93"/>
    <n v="26"/>
    <n v="7772.18"/>
    <n v="6065.37"/>
    <x v="1352"/>
    <n v="0.21960505289378268"/>
    <s v="R09"/>
    <x v="19"/>
    <x v="32"/>
    <n v="101"/>
    <x v="0"/>
    <n v="1.8342541436464088"/>
    <n v="116.66867469879519"/>
    <n v="232.51328313253009"/>
    <x v="70"/>
  </r>
  <r>
    <x v="161"/>
    <x v="5"/>
    <x v="1"/>
    <x v="0"/>
    <s v="S004"/>
    <x v="92"/>
    <x v="92"/>
    <x v="4"/>
    <n v="292.99"/>
    <n v="23"/>
    <n v="6738.77"/>
    <n v="3741.95"/>
    <x v="1353"/>
    <n v="0.44471320433847722"/>
    <s v="R06"/>
    <x v="4"/>
    <x v="89"/>
    <n v="166"/>
    <x v="1"/>
    <n v="2.0386740331491713"/>
    <n v="5.8861788617886175"/>
    <n v="205.93330623306232"/>
    <x v="5"/>
  </r>
  <r>
    <x v="161"/>
    <x v="5"/>
    <x v="1"/>
    <x v="1"/>
    <s v="S001"/>
    <x v="18"/>
    <x v="18"/>
    <x v="2"/>
    <n v="326.08"/>
    <n v="14"/>
    <n v="4565.12"/>
    <n v="2300.73"/>
    <x v="1354"/>
    <n v="0.49601981985139493"/>
    <s v="R19"/>
    <x v="9"/>
    <x v="18"/>
    <n v="197"/>
    <x v="0"/>
    <n v="2.298342541436464"/>
    <n v="133.13942307692309"/>
    <n v="144.58235576923079"/>
    <x v="14"/>
  </r>
  <r>
    <x v="162"/>
    <x v="5"/>
    <x v="2"/>
    <x v="1"/>
    <s v="S010"/>
    <x v="28"/>
    <x v="28"/>
    <x v="2"/>
    <n v="176.38"/>
    <n v="41"/>
    <n v="7231.58"/>
    <n v="4916.18"/>
    <x v="1355"/>
    <n v="0.32017899269592537"/>
    <s v="R13"/>
    <x v="12"/>
    <x v="28"/>
    <n v="78"/>
    <x v="0"/>
    <n v="2.6353591160220993"/>
    <n v="96.761006289308185"/>
    <n v="146.7044025157233"/>
    <x v="22"/>
  </r>
  <r>
    <x v="162"/>
    <x v="5"/>
    <x v="2"/>
    <x v="4"/>
    <s v="S007"/>
    <x v="47"/>
    <x v="47"/>
    <x v="4"/>
    <n v="217.1"/>
    <n v="16"/>
    <n v="3473.6"/>
    <n v="2359.27"/>
    <x v="1356"/>
    <n v="0.32079974666052508"/>
    <s v="R01"/>
    <x v="14"/>
    <x v="47"/>
    <n v="135"/>
    <x v="0"/>
    <n v="2.1823204419889501"/>
    <n v="107.2253164556962"/>
    <n v="159.33501265822784"/>
    <x v="38"/>
  </r>
  <r>
    <x v="162"/>
    <x v="5"/>
    <x v="2"/>
    <x v="0"/>
    <s v="S015"/>
    <x v="34"/>
    <x v="34"/>
    <x v="3"/>
    <n v="460.23"/>
    <n v="3"/>
    <n v="1380.69"/>
    <n v="922.43"/>
    <x v="1357"/>
    <n v="0.33190651051285947"/>
    <s v="R07"/>
    <x v="5"/>
    <x v="34"/>
    <n v="124"/>
    <x v="0"/>
    <n v="2.7734806629834252"/>
    <n v="171.98605577689244"/>
    <n v="146.86141434262947"/>
    <x v="26"/>
  </r>
  <r>
    <x v="162"/>
    <x v="5"/>
    <x v="2"/>
    <x v="1"/>
    <s v="S015"/>
    <x v="17"/>
    <x v="17"/>
    <x v="3"/>
    <n v="443.41"/>
    <n v="21"/>
    <n v="9311.61"/>
    <n v="5106.67"/>
    <x v="1358"/>
    <n v="0.45158033895319921"/>
    <s v="R13"/>
    <x v="12"/>
    <x v="17"/>
    <n v="143"/>
    <x v="1"/>
    <n v="1.2928176795580111"/>
    <n v="27.846153846153847"/>
    <n v="196.43854700854698"/>
    <x v="5"/>
  </r>
  <r>
    <x v="162"/>
    <x v="5"/>
    <x v="2"/>
    <x v="4"/>
    <s v="S012"/>
    <x v="91"/>
    <x v="91"/>
    <x v="3"/>
    <n v="439.78"/>
    <n v="43"/>
    <n v="18910.54"/>
    <n v="14229.04"/>
    <x v="1359"/>
    <n v="0.24756035523046935"/>
    <s v="R07"/>
    <x v="5"/>
    <x v="88"/>
    <n v="81"/>
    <x v="1"/>
    <n v="2.3204419889502761"/>
    <n v="2.5857142857142859"/>
    <n v="171.29180952380952"/>
    <x v="5"/>
  </r>
  <r>
    <x v="162"/>
    <x v="5"/>
    <x v="2"/>
    <x v="3"/>
    <s v="S006"/>
    <x v="10"/>
    <x v="10"/>
    <x v="2"/>
    <n v="76.209999999999994"/>
    <n v="24"/>
    <n v="1829.04"/>
    <n v="950.08"/>
    <x v="1360"/>
    <n v="0.48055810698508511"/>
    <s v="R15"/>
    <x v="17"/>
    <x v="10"/>
    <n v="97"/>
    <x v="0"/>
    <n v="2.7127071823204418"/>
    <n v="158.88187372708759"/>
    <n v="146.11568228105907"/>
    <x v="9"/>
  </r>
  <r>
    <x v="162"/>
    <x v="5"/>
    <x v="2"/>
    <x v="1"/>
    <s v="S008"/>
    <x v="60"/>
    <x v="60"/>
    <x v="2"/>
    <n v="82.9"/>
    <n v="9"/>
    <n v="746.1"/>
    <n v="556.76"/>
    <x v="1361"/>
    <n v="0.25377295268730732"/>
    <s v="R15"/>
    <x v="17"/>
    <x v="60"/>
    <n v="110"/>
    <x v="0"/>
    <n v="1.9116022099447514"/>
    <n v="181.52312138728323"/>
    <n v="120.45384393063586"/>
    <x v="47"/>
  </r>
  <r>
    <x v="163"/>
    <x v="5"/>
    <x v="3"/>
    <x v="2"/>
    <s v="S006"/>
    <x v="50"/>
    <x v="50"/>
    <x v="1"/>
    <n v="345.65"/>
    <n v="14"/>
    <n v="4839.1000000000004"/>
    <n v="3868.05"/>
    <x v="1362"/>
    <n v="0.20066747948998778"/>
    <s v="R18"/>
    <x v="15"/>
    <x v="50"/>
    <n v="85"/>
    <x v="0"/>
    <n v="1.5966850828729282"/>
    <n v="106.47058823529412"/>
    <n v="206.92532871972318"/>
    <x v="41"/>
  </r>
  <r>
    <x v="163"/>
    <x v="5"/>
    <x v="3"/>
    <x v="4"/>
    <s v="S003"/>
    <x v="45"/>
    <x v="45"/>
    <x v="4"/>
    <n v="96.53"/>
    <n v="3"/>
    <n v="289.58999999999997"/>
    <n v="178.09"/>
    <x v="1363"/>
    <n v="0.38502710728961637"/>
    <s v="R11"/>
    <x v="7"/>
    <x v="45"/>
    <n v="156"/>
    <x v="0"/>
    <n v="2.458563535911602"/>
    <n v="172.45842696629214"/>
    <n v="179.92377528089884"/>
    <x v="36"/>
  </r>
  <r>
    <x v="163"/>
    <x v="5"/>
    <x v="3"/>
    <x v="4"/>
    <s v="S002"/>
    <x v="39"/>
    <x v="39"/>
    <x v="3"/>
    <n v="95.44"/>
    <n v="37"/>
    <n v="3531.28"/>
    <n v="2814.07"/>
    <x v="1364"/>
    <n v="0.20310199134591422"/>
    <s v="R01"/>
    <x v="14"/>
    <x v="39"/>
    <n v="183"/>
    <x v="1"/>
    <n v="3.2596685082872927"/>
    <n v="54.606779661016951"/>
    <n v="150.7550338983051"/>
    <x v="5"/>
  </r>
  <r>
    <x v="163"/>
    <x v="5"/>
    <x v="3"/>
    <x v="4"/>
    <s v="S007"/>
    <x v="5"/>
    <x v="5"/>
    <x v="3"/>
    <n v="160.38999999999999"/>
    <n v="28"/>
    <n v="4490.92"/>
    <n v="2570.2199999999998"/>
    <x v="1365"/>
    <n v="0.42768519590640669"/>
    <s v="R17"/>
    <x v="0"/>
    <x v="5"/>
    <n v="194"/>
    <x v="1"/>
    <n v="3.5635359116022101"/>
    <n v="31.148837209302325"/>
    <n v="147.48975193798449"/>
    <x v="5"/>
  </r>
  <r>
    <x v="163"/>
    <x v="5"/>
    <x v="3"/>
    <x v="3"/>
    <s v="S014"/>
    <x v="98"/>
    <x v="98"/>
    <x v="0"/>
    <n v="246.33"/>
    <n v="35"/>
    <n v="8621.5499999999993"/>
    <n v="7018.71"/>
    <x v="1366"/>
    <n v="0.18591088609356787"/>
    <s v="R16"/>
    <x v="1"/>
    <x v="92"/>
    <n v="155"/>
    <x v="0"/>
    <n v="1.3646408839779005"/>
    <n v="189.06072874493927"/>
    <n v="226.45655870445347"/>
    <x v="76"/>
  </r>
  <r>
    <x v="164"/>
    <x v="5"/>
    <x v="4"/>
    <x v="4"/>
    <s v="S003"/>
    <x v="81"/>
    <x v="81"/>
    <x v="1"/>
    <n v="368.04"/>
    <n v="48"/>
    <n v="17665.919999999998"/>
    <n v="14695.27"/>
    <x v="1367"/>
    <n v="0.1681571070173532"/>
    <s v="R12"/>
    <x v="3"/>
    <x v="79"/>
    <n v="131"/>
    <x v="0"/>
    <n v="1.701657458563536"/>
    <n v="157.49350649350649"/>
    <n v="155.16857142857143"/>
    <x v="64"/>
  </r>
  <r>
    <x v="164"/>
    <x v="5"/>
    <x v="4"/>
    <x v="2"/>
    <s v="S014"/>
    <x v="46"/>
    <x v="46"/>
    <x v="2"/>
    <n v="437.54"/>
    <n v="21"/>
    <n v="9188.34"/>
    <n v="7398.79"/>
    <x v="1368"/>
    <n v="0.19476314546479559"/>
    <s v="R04"/>
    <x v="16"/>
    <x v="46"/>
    <n v="182"/>
    <x v="0"/>
    <n v="2.0497237569060776"/>
    <n v="237.5929919137466"/>
    <n v="142.78312668463613"/>
    <x v="37"/>
  </r>
  <r>
    <x v="165"/>
    <x v="5"/>
    <x v="5"/>
    <x v="4"/>
    <s v="S007"/>
    <x v="71"/>
    <x v="71"/>
    <x v="4"/>
    <n v="129.91"/>
    <n v="14"/>
    <n v="1818.74"/>
    <n v="1024.31"/>
    <x v="1369"/>
    <n v="0.43680240166268952"/>
    <s v="R04"/>
    <x v="16"/>
    <x v="70"/>
    <n v="57"/>
    <x v="0"/>
    <n v="1.5303867403314917"/>
    <n v="263.985559566787"/>
    <n v="112.46043321299639"/>
    <x v="55"/>
  </r>
  <r>
    <x v="165"/>
    <x v="5"/>
    <x v="5"/>
    <x v="2"/>
    <s v="S008"/>
    <x v="19"/>
    <x v="19"/>
    <x v="4"/>
    <n v="370.92"/>
    <n v="49"/>
    <n v="18175.080000000002"/>
    <n v="13118.88"/>
    <x v="1370"/>
    <n v="0.27819409873299039"/>
    <s v="R09"/>
    <x v="19"/>
    <x v="19"/>
    <n v="71"/>
    <x v="1"/>
    <n v="2.6077348066298343"/>
    <n v="19.557203389830509"/>
    <n v="223.37980932203388"/>
    <x v="5"/>
  </r>
  <r>
    <x v="165"/>
    <x v="5"/>
    <x v="5"/>
    <x v="1"/>
    <s v="S006"/>
    <x v="80"/>
    <x v="80"/>
    <x v="3"/>
    <n v="274.13"/>
    <n v="1"/>
    <n v="274.13"/>
    <n v="215.52"/>
    <x v="1371"/>
    <n v="0.21380366979170468"/>
    <s v="R04"/>
    <x v="16"/>
    <x v="78"/>
    <n v="174"/>
    <x v="0"/>
    <n v="2.8232044198895028"/>
    <n v="123.97260273972603"/>
    <n v="176.50516634050879"/>
    <x v="63"/>
  </r>
  <r>
    <x v="165"/>
    <x v="5"/>
    <x v="5"/>
    <x v="4"/>
    <s v="S008"/>
    <x v="2"/>
    <x v="2"/>
    <x v="2"/>
    <n v="471.78"/>
    <n v="41"/>
    <n v="19342.98"/>
    <n v="13274.01"/>
    <x v="1372"/>
    <n v="0.31375568811010507"/>
    <s v="R08"/>
    <x v="18"/>
    <x v="2"/>
    <n v="53"/>
    <x v="0"/>
    <n v="2.0552486187845305"/>
    <n v="216.03225806451613"/>
    <n v="142.85685483870967"/>
    <x v="2"/>
  </r>
  <r>
    <x v="165"/>
    <x v="5"/>
    <x v="5"/>
    <x v="1"/>
    <s v="S008"/>
    <x v="3"/>
    <x v="3"/>
    <x v="1"/>
    <n v="456.38"/>
    <n v="15"/>
    <n v="6845.7"/>
    <n v="4963.08"/>
    <x v="1373"/>
    <n v="0.27500766904772339"/>
    <s v="R03"/>
    <x v="2"/>
    <x v="3"/>
    <n v="57"/>
    <x v="0"/>
    <n v="1.9337016574585635"/>
    <n v="191.34285714285716"/>
    <n v="130.95322857142858"/>
    <x v="3"/>
  </r>
  <r>
    <x v="165"/>
    <x v="5"/>
    <x v="5"/>
    <x v="3"/>
    <s v="S005"/>
    <x v="82"/>
    <x v="82"/>
    <x v="0"/>
    <n v="292.10000000000002"/>
    <n v="10"/>
    <n v="2921"/>
    <n v="1586.76"/>
    <x v="1374"/>
    <n v="0.45677507702841491"/>
    <s v="R05"/>
    <x v="6"/>
    <x v="80"/>
    <n v="137"/>
    <x v="0"/>
    <n v="3.3149171270718232"/>
    <n v="81.148333333333341"/>
    <n v="202.9247"/>
    <x v="65"/>
  </r>
  <r>
    <x v="165"/>
    <x v="5"/>
    <x v="5"/>
    <x v="1"/>
    <s v="S014"/>
    <x v="95"/>
    <x v="95"/>
    <x v="4"/>
    <n v="364.05"/>
    <n v="2"/>
    <n v="728.1"/>
    <n v="373.92"/>
    <x v="1375"/>
    <n v="0.48644416975690152"/>
    <s v="R05"/>
    <x v="6"/>
    <x v="78"/>
    <n v="160"/>
    <x v="0"/>
    <n v="2.2651933701657461"/>
    <n v="154.51219512195121"/>
    <n v="169.51268292682926"/>
    <x v="73"/>
  </r>
  <r>
    <x v="165"/>
    <x v="5"/>
    <x v="5"/>
    <x v="1"/>
    <s v="S010"/>
    <x v="56"/>
    <x v="56"/>
    <x v="1"/>
    <n v="264.24"/>
    <n v="15"/>
    <n v="3963.6"/>
    <n v="2922.65"/>
    <x v="1376"/>
    <n v="0.26262740942577456"/>
    <s v="R17"/>
    <x v="0"/>
    <x v="56"/>
    <n v="183"/>
    <x v="0"/>
    <n v="2.7237569060773481"/>
    <n v="181.7342799188641"/>
    <n v="142.07393509127789"/>
    <x v="45"/>
  </r>
  <r>
    <x v="165"/>
    <x v="5"/>
    <x v="5"/>
    <x v="1"/>
    <s v="S008"/>
    <x v="70"/>
    <x v="70"/>
    <x v="1"/>
    <n v="313.13"/>
    <n v="16"/>
    <n v="5010.08"/>
    <n v="4177.63"/>
    <x v="1377"/>
    <n v="0.16615503145658353"/>
    <s v="R03"/>
    <x v="2"/>
    <x v="69"/>
    <n v="87"/>
    <x v="0"/>
    <n v="3.3204419889502761"/>
    <n v="47.885191347753747"/>
    <n v="126.12717138103163"/>
    <x v="54"/>
  </r>
  <r>
    <x v="166"/>
    <x v="5"/>
    <x v="6"/>
    <x v="3"/>
    <s v="S007"/>
    <x v="82"/>
    <x v="82"/>
    <x v="0"/>
    <n v="184.87"/>
    <n v="12"/>
    <n v="2218.44"/>
    <n v="1398.57"/>
    <x v="1378"/>
    <n v="0.36957050900632876"/>
    <s v="R07"/>
    <x v="5"/>
    <x v="80"/>
    <n v="137"/>
    <x v="0"/>
    <n v="3.3149171270718232"/>
    <n v="81.148333333333341"/>
    <n v="202.9247"/>
    <x v="65"/>
  </r>
  <r>
    <x v="166"/>
    <x v="5"/>
    <x v="6"/>
    <x v="0"/>
    <s v="S004"/>
    <x v="45"/>
    <x v="45"/>
    <x v="4"/>
    <n v="246.16"/>
    <n v="34"/>
    <n v="8369.44"/>
    <n v="7064.84"/>
    <x v="1379"/>
    <n v="0.15587661779043757"/>
    <s v="R07"/>
    <x v="5"/>
    <x v="45"/>
    <n v="156"/>
    <x v="0"/>
    <n v="2.458563535911602"/>
    <n v="172.45842696629214"/>
    <n v="179.92377528089884"/>
    <x v="36"/>
  </r>
  <r>
    <x v="166"/>
    <x v="5"/>
    <x v="6"/>
    <x v="1"/>
    <s v="S012"/>
    <x v="53"/>
    <x v="53"/>
    <x v="0"/>
    <n v="138.09"/>
    <n v="7"/>
    <n v="966.63"/>
    <n v="624.99"/>
    <x v="1380"/>
    <n v="0.35343409577604668"/>
    <s v="R01"/>
    <x v="14"/>
    <x v="53"/>
    <n v="154"/>
    <x v="0"/>
    <n v="2.0773480662983426"/>
    <n v="217.10372340425531"/>
    <n v="170.89151595744681"/>
    <x v="43"/>
  </r>
  <r>
    <x v="166"/>
    <x v="5"/>
    <x v="6"/>
    <x v="4"/>
    <s v="S010"/>
    <x v="35"/>
    <x v="35"/>
    <x v="2"/>
    <n v="319.29000000000002"/>
    <n v="33"/>
    <n v="10536.57"/>
    <n v="6413.59"/>
    <x v="1381"/>
    <n v="0.39130191324121605"/>
    <s v="R04"/>
    <x v="16"/>
    <x v="35"/>
    <n v="144"/>
    <x v="0"/>
    <n v="1.4751381215469612"/>
    <n v="196.59176029962549"/>
    <n v="187.97531835205993"/>
    <x v="27"/>
  </r>
  <r>
    <x v="166"/>
    <x v="5"/>
    <x v="6"/>
    <x v="0"/>
    <s v="S009"/>
    <x v="73"/>
    <x v="73"/>
    <x v="2"/>
    <n v="205.13"/>
    <n v="12"/>
    <n v="2461.56"/>
    <n v="1854.53"/>
    <x v="1382"/>
    <n v="0.24660377971692748"/>
    <s v="R18"/>
    <x v="15"/>
    <x v="72"/>
    <n v="66"/>
    <x v="0"/>
    <n v="1.9060773480662982"/>
    <n v="238.71014492753625"/>
    <n v="187.19002898550721"/>
    <x v="57"/>
  </r>
  <r>
    <x v="166"/>
    <x v="5"/>
    <x v="6"/>
    <x v="4"/>
    <s v="S008"/>
    <x v="22"/>
    <x v="22"/>
    <x v="0"/>
    <n v="113.21"/>
    <n v="37"/>
    <n v="4188.7700000000004"/>
    <n v="2560.04"/>
    <x v="1383"/>
    <n v="0.38883252124131901"/>
    <s v="R07"/>
    <x v="5"/>
    <x v="22"/>
    <n v="96"/>
    <x v="0"/>
    <n v="1.4364640883977902"/>
    <n v="189.35384615384615"/>
    <n v="192.4608076923077"/>
    <x v="17"/>
  </r>
  <r>
    <x v="167"/>
    <x v="5"/>
    <x v="0"/>
    <x v="1"/>
    <s v="S007"/>
    <x v="76"/>
    <x v="76"/>
    <x v="1"/>
    <n v="213.78"/>
    <n v="26"/>
    <n v="5558.28"/>
    <n v="3354.8"/>
    <x v="1384"/>
    <n v="0.39643198975222554"/>
    <s v="R15"/>
    <x v="17"/>
    <x v="28"/>
    <n v="61"/>
    <x v="0"/>
    <n v="1.8121546961325967"/>
    <n v="140.71646341463415"/>
    <n v="130.25945121951221"/>
    <x v="60"/>
  </r>
  <r>
    <x v="167"/>
    <x v="5"/>
    <x v="0"/>
    <x v="4"/>
    <s v="S006"/>
    <x v="41"/>
    <x v="41"/>
    <x v="4"/>
    <n v="365.02"/>
    <n v="1"/>
    <n v="365.02"/>
    <n v="287.63"/>
    <x v="1385"/>
    <n v="0.21201577995726262"/>
    <s v="R15"/>
    <x v="17"/>
    <x v="41"/>
    <n v="165"/>
    <x v="0"/>
    <n v="2.2928176795580111"/>
    <n v="164.4265060240964"/>
    <n v="219.61922891566269"/>
    <x v="32"/>
  </r>
  <r>
    <x v="167"/>
    <x v="5"/>
    <x v="0"/>
    <x v="1"/>
    <s v="S011"/>
    <x v="39"/>
    <x v="39"/>
    <x v="3"/>
    <n v="48.42"/>
    <n v="43"/>
    <n v="2082.06"/>
    <n v="1560.84"/>
    <x v="1386"/>
    <n v="0.2503386069565719"/>
    <s v="R07"/>
    <x v="5"/>
    <x v="39"/>
    <n v="183"/>
    <x v="1"/>
    <n v="3.2596685082872927"/>
    <n v="54.606779661016951"/>
    <n v="150.7550338983051"/>
    <x v="5"/>
  </r>
  <r>
    <x v="167"/>
    <x v="5"/>
    <x v="0"/>
    <x v="3"/>
    <s v="S012"/>
    <x v="77"/>
    <x v="77"/>
    <x v="1"/>
    <n v="367.42"/>
    <n v="5"/>
    <n v="1837.1"/>
    <n v="1203.24"/>
    <x v="1387"/>
    <n v="0.34503293233901261"/>
    <s v="R06"/>
    <x v="4"/>
    <x v="75"/>
    <n v="53"/>
    <x v="0"/>
    <n v="1.3922651933701657"/>
    <n v="262.16269841269843"/>
    <n v="124.21837301587303"/>
    <x v="61"/>
  </r>
  <r>
    <x v="167"/>
    <x v="5"/>
    <x v="0"/>
    <x v="2"/>
    <s v="S003"/>
    <x v="37"/>
    <x v="37"/>
    <x v="2"/>
    <n v="288.89"/>
    <n v="11"/>
    <n v="3177.79"/>
    <n v="1841.26"/>
    <x v="1388"/>
    <n v="0.42058474600272516"/>
    <s v="R01"/>
    <x v="14"/>
    <x v="37"/>
    <n v="118"/>
    <x v="0"/>
    <n v="1.9447513812154695"/>
    <n v="81.244318181818187"/>
    <n v="164.3787784090909"/>
    <x v="29"/>
  </r>
  <r>
    <x v="167"/>
    <x v="5"/>
    <x v="0"/>
    <x v="4"/>
    <s v="S003"/>
    <x v="34"/>
    <x v="34"/>
    <x v="3"/>
    <n v="435.56"/>
    <n v="25"/>
    <n v="10889"/>
    <n v="6946.27"/>
    <x v="1389"/>
    <n v="0.36208375424740563"/>
    <s v="R02"/>
    <x v="10"/>
    <x v="34"/>
    <n v="124"/>
    <x v="0"/>
    <n v="2.7734806629834252"/>
    <n v="171.98605577689244"/>
    <n v="146.86141434262947"/>
    <x v="26"/>
  </r>
  <r>
    <x v="167"/>
    <x v="5"/>
    <x v="0"/>
    <x v="4"/>
    <s v="S005"/>
    <x v="0"/>
    <x v="0"/>
    <x v="0"/>
    <n v="218.16"/>
    <n v="37"/>
    <n v="8071.92"/>
    <n v="4382.78"/>
    <x v="1390"/>
    <n v="0.457033766439707"/>
    <s v="R12"/>
    <x v="3"/>
    <x v="0"/>
    <n v="82"/>
    <x v="0"/>
    <n v="1.3149171270718232"/>
    <n v="100.38655462184875"/>
    <n v="148.74588235294115"/>
    <x v="0"/>
  </r>
  <r>
    <x v="168"/>
    <x v="5"/>
    <x v="1"/>
    <x v="3"/>
    <s v="S015"/>
    <x v="5"/>
    <x v="5"/>
    <x v="3"/>
    <n v="204.28"/>
    <n v="15"/>
    <n v="3064.2"/>
    <n v="2214.5300000000002"/>
    <x v="1391"/>
    <n v="0.27728934142679984"/>
    <s v="R13"/>
    <x v="12"/>
    <x v="5"/>
    <n v="194"/>
    <x v="1"/>
    <n v="3.5635359116022101"/>
    <n v="31.148837209302325"/>
    <n v="147.48975193798449"/>
    <x v="5"/>
  </r>
  <r>
    <x v="168"/>
    <x v="5"/>
    <x v="1"/>
    <x v="2"/>
    <s v="S006"/>
    <x v="58"/>
    <x v="58"/>
    <x v="1"/>
    <n v="206.45"/>
    <n v="10"/>
    <n v="2064.5"/>
    <n v="1235.97"/>
    <x v="1392"/>
    <n v="0.40132235408089123"/>
    <s v="R10"/>
    <x v="8"/>
    <x v="58"/>
    <n v="151"/>
    <x v="1"/>
    <n v="2.8508287292817678"/>
    <n v="1.4031007751937985"/>
    <n v="141.50271317829458"/>
    <x v="5"/>
  </r>
  <r>
    <x v="168"/>
    <x v="5"/>
    <x v="1"/>
    <x v="3"/>
    <s v="S003"/>
    <x v="89"/>
    <x v="89"/>
    <x v="0"/>
    <n v="176.32"/>
    <n v="22"/>
    <n v="3879.04"/>
    <n v="3250.8"/>
    <x v="1393"/>
    <n v="0.16195759775614585"/>
    <s v="R12"/>
    <x v="3"/>
    <x v="87"/>
    <n v="136"/>
    <x v="0"/>
    <n v="1.7348066298342542"/>
    <n v="186.76433121019107"/>
    <n v="151.90401273885354"/>
    <x v="69"/>
  </r>
  <r>
    <x v="168"/>
    <x v="5"/>
    <x v="1"/>
    <x v="3"/>
    <s v="S014"/>
    <x v="40"/>
    <x v="40"/>
    <x v="2"/>
    <n v="68.760000000000005"/>
    <n v="20"/>
    <n v="1375.2"/>
    <n v="751.29"/>
    <x v="1394"/>
    <n v="0.45368673647469454"/>
    <s v="R07"/>
    <x v="5"/>
    <x v="40"/>
    <n v="128"/>
    <x v="0"/>
    <n v="1.580110497237569"/>
    <n v="310.73776223776224"/>
    <n v="152.67353146853142"/>
    <x v="31"/>
  </r>
  <r>
    <x v="168"/>
    <x v="5"/>
    <x v="1"/>
    <x v="2"/>
    <s v="S007"/>
    <x v="84"/>
    <x v="84"/>
    <x v="4"/>
    <n v="430.04"/>
    <n v="30"/>
    <n v="12901.2"/>
    <n v="7753.25"/>
    <x v="1395"/>
    <n v="0.39902877251728519"/>
    <s v="R13"/>
    <x v="12"/>
    <x v="82"/>
    <n v="142"/>
    <x v="0"/>
    <n v="3.5745856353591159"/>
    <n v="92.59814528593509"/>
    <n v="209.60302936630598"/>
    <x v="67"/>
  </r>
  <r>
    <x v="168"/>
    <x v="5"/>
    <x v="1"/>
    <x v="3"/>
    <s v="S014"/>
    <x v="94"/>
    <x v="94"/>
    <x v="2"/>
    <n v="395.84"/>
    <n v="46"/>
    <n v="18208.64"/>
    <n v="12555.89"/>
    <x v="1396"/>
    <n v="0.31044328406734384"/>
    <s v="R19"/>
    <x v="9"/>
    <x v="24"/>
    <n v="156"/>
    <x v="0"/>
    <n v="1.9281767955801106"/>
    <n v="97.50143266475645"/>
    <n v="201.583553008596"/>
    <x v="72"/>
  </r>
  <r>
    <x v="168"/>
    <x v="5"/>
    <x v="1"/>
    <x v="4"/>
    <s v="S010"/>
    <x v="66"/>
    <x v="66"/>
    <x v="2"/>
    <n v="433.26"/>
    <n v="6"/>
    <n v="2599.56"/>
    <n v="1445.6"/>
    <x v="1397"/>
    <n v="0.44390589176629891"/>
    <s v="R18"/>
    <x v="15"/>
    <x v="66"/>
    <n v="189"/>
    <x v="1"/>
    <n v="1.9337016574585635"/>
    <n v="35.682857142857145"/>
    <n v="151.44962857142858"/>
    <x v="5"/>
  </r>
  <r>
    <x v="168"/>
    <x v="5"/>
    <x v="1"/>
    <x v="1"/>
    <s v="S004"/>
    <x v="14"/>
    <x v="14"/>
    <x v="2"/>
    <n v="48.76"/>
    <n v="40"/>
    <n v="1950.4"/>
    <n v="1448.12"/>
    <x v="1398"/>
    <n v="0.25752666119770301"/>
    <s v="R19"/>
    <x v="9"/>
    <x v="14"/>
    <n v="192"/>
    <x v="0"/>
    <n v="1.5359116022099448"/>
    <n v="247.41007194244602"/>
    <n v="131.15615107913669"/>
    <x v="12"/>
  </r>
  <r>
    <x v="168"/>
    <x v="5"/>
    <x v="1"/>
    <x v="2"/>
    <s v="S004"/>
    <x v="95"/>
    <x v="95"/>
    <x v="4"/>
    <n v="267.70999999999998"/>
    <n v="38"/>
    <n v="10172.98"/>
    <n v="6855.29"/>
    <x v="1399"/>
    <n v="0.32612764401384847"/>
    <s v="R20"/>
    <x v="13"/>
    <x v="78"/>
    <n v="160"/>
    <x v="0"/>
    <n v="2.2651933701657461"/>
    <n v="154.51219512195121"/>
    <n v="169.51268292682926"/>
    <x v="73"/>
  </r>
  <r>
    <x v="168"/>
    <x v="5"/>
    <x v="1"/>
    <x v="0"/>
    <s v="S008"/>
    <x v="84"/>
    <x v="84"/>
    <x v="4"/>
    <n v="464.17"/>
    <n v="35"/>
    <n v="16245.95"/>
    <n v="11261.24"/>
    <x v="1400"/>
    <n v="0.3068278555578467"/>
    <s v="R12"/>
    <x v="3"/>
    <x v="82"/>
    <n v="142"/>
    <x v="0"/>
    <n v="3.5745856353591159"/>
    <n v="92.59814528593509"/>
    <n v="209.60302936630598"/>
    <x v="67"/>
  </r>
  <r>
    <x v="168"/>
    <x v="5"/>
    <x v="1"/>
    <x v="0"/>
    <s v="S009"/>
    <x v="45"/>
    <x v="45"/>
    <x v="4"/>
    <n v="123.12"/>
    <n v="10"/>
    <n v="1231.2"/>
    <n v="668.34"/>
    <x v="1401"/>
    <n v="0.45716374269005849"/>
    <s v="R10"/>
    <x v="8"/>
    <x v="45"/>
    <n v="156"/>
    <x v="0"/>
    <n v="2.458563535911602"/>
    <n v="172.45842696629214"/>
    <n v="179.92377528089884"/>
    <x v="36"/>
  </r>
  <r>
    <x v="168"/>
    <x v="5"/>
    <x v="1"/>
    <x v="3"/>
    <s v="S002"/>
    <x v="58"/>
    <x v="58"/>
    <x v="1"/>
    <n v="409.47"/>
    <n v="17"/>
    <n v="6960.99"/>
    <n v="5803.52"/>
    <x v="1402"/>
    <n v="0.16627950909281583"/>
    <s v="R12"/>
    <x v="3"/>
    <x v="58"/>
    <n v="151"/>
    <x v="1"/>
    <n v="2.8508287292817678"/>
    <n v="1.4031007751937985"/>
    <n v="141.50271317829458"/>
    <x v="5"/>
  </r>
  <r>
    <x v="168"/>
    <x v="5"/>
    <x v="1"/>
    <x v="4"/>
    <s v="S013"/>
    <x v="18"/>
    <x v="18"/>
    <x v="2"/>
    <n v="165.69"/>
    <n v="38"/>
    <n v="6296.22"/>
    <n v="5248.63"/>
    <x v="1403"/>
    <n v="0.16638395735854208"/>
    <s v="R10"/>
    <x v="8"/>
    <x v="18"/>
    <n v="197"/>
    <x v="0"/>
    <n v="2.298342541436464"/>
    <n v="133.13942307692309"/>
    <n v="144.58235576923079"/>
    <x v="14"/>
  </r>
  <r>
    <x v="168"/>
    <x v="5"/>
    <x v="1"/>
    <x v="3"/>
    <s v="S006"/>
    <x v="37"/>
    <x v="37"/>
    <x v="2"/>
    <n v="183.97"/>
    <n v="7"/>
    <n v="1287.79"/>
    <n v="928.84"/>
    <x v="1404"/>
    <n v="0.27873333385101606"/>
    <s v="R09"/>
    <x v="19"/>
    <x v="37"/>
    <n v="118"/>
    <x v="0"/>
    <n v="1.9447513812154695"/>
    <n v="81.244318181818187"/>
    <n v="164.3787784090909"/>
    <x v="29"/>
  </r>
  <r>
    <x v="169"/>
    <x v="5"/>
    <x v="2"/>
    <x v="4"/>
    <s v="S005"/>
    <x v="73"/>
    <x v="73"/>
    <x v="2"/>
    <n v="490.7"/>
    <n v="45"/>
    <n v="22081.5"/>
    <n v="14226.36"/>
    <x v="1405"/>
    <n v="0.3557339854629441"/>
    <s v="R08"/>
    <x v="18"/>
    <x v="72"/>
    <n v="66"/>
    <x v="0"/>
    <n v="1.9060773480662982"/>
    <n v="238.71014492753625"/>
    <n v="187.19002898550721"/>
    <x v="57"/>
  </r>
  <r>
    <x v="169"/>
    <x v="5"/>
    <x v="2"/>
    <x v="1"/>
    <s v="S013"/>
    <x v="50"/>
    <x v="50"/>
    <x v="1"/>
    <n v="228.57"/>
    <n v="15"/>
    <n v="3428.55"/>
    <n v="2696.58"/>
    <x v="1406"/>
    <n v="0.21349258432865206"/>
    <s v="R09"/>
    <x v="19"/>
    <x v="50"/>
    <n v="85"/>
    <x v="0"/>
    <n v="1.5966850828729282"/>
    <n v="106.47058823529412"/>
    <n v="206.92532871972318"/>
    <x v="41"/>
  </r>
  <r>
    <x v="169"/>
    <x v="5"/>
    <x v="2"/>
    <x v="0"/>
    <s v="S007"/>
    <x v="57"/>
    <x v="57"/>
    <x v="4"/>
    <n v="29.49"/>
    <n v="9"/>
    <n v="265.41000000000003"/>
    <n v="141.41"/>
    <x v="1407"/>
    <n v="0.46720168795448547"/>
    <s v="R20"/>
    <x v="13"/>
    <x v="57"/>
    <n v="148"/>
    <x v="0"/>
    <n v="2.4198895027624308"/>
    <n v="150.42009132420091"/>
    <n v="198.74710045662104"/>
    <x v="46"/>
  </r>
  <r>
    <x v="169"/>
    <x v="5"/>
    <x v="2"/>
    <x v="0"/>
    <s v="S003"/>
    <x v="47"/>
    <x v="47"/>
    <x v="4"/>
    <n v="437.83"/>
    <n v="36"/>
    <n v="15761.88"/>
    <n v="8878.67"/>
    <x v="1408"/>
    <n v="0.43669980992115154"/>
    <s v="R04"/>
    <x v="16"/>
    <x v="47"/>
    <n v="135"/>
    <x v="0"/>
    <n v="2.1823204419889501"/>
    <n v="107.2253164556962"/>
    <n v="159.33501265822784"/>
    <x v="38"/>
  </r>
  <r>
    <x v="169"/>
    <x v="5"/>
    <x v="2"/>
    <x v="4"/>
    <s v="S013"/>
    <x v="13"/>
    <x v="13"/>
    <x v="2"/>
    <n v="44.86"/>
    <n v="26"/>
    <n v="1166.3599999999999"/>
    <n v="649.21"/>
    <x v="1409"/>
    <n v="0.4433879762680476"/>
    <s v="R03"/>
    <x v="2"/>
    <x v="13"/>
    <n v="183"/>
    <x v="0"/>
    <n v="2.9447513812154695"/>
    <n v="134.81613508442777"/>
    <n v="151.03679174484051"/>
    <x v="11"/>
  </r>
  <r>
    <x v="169"/>
    <x v="5"/>
    <x v="2"/>
    <x v="3"/>
    <s v="S005"/>
    <x v="54"/>
    <x v="54"/>
    <x v="3"/>
    <n v="148.56"/>
    <n v="45"/>
    <n v="6685.2"/>
    <n v="3430.51"/>
    <x v="1410"/>
    <n v="0.4868500568419793"/>
    <s v="R09"/>
    <x v="19"/>
    <x v="54"/>
    <n v="182"/>
    <x v="1"/>
    <n v="1.8729281767955801"/>
    <n v="3.7374631268436578"/>
    <n v="201.74427728613568"/>
    <x v="5"/>
  </r>
  <r>
    <x v="169"/>
    <x v="5"/>
    <x v="2"/>
    <x v="4"/>
    <s v="S004"/>
    <x v="38"/>
    <x v="38"/>
    <x v="4"/>
    <n v="394.78"/>
    <n v="41"/>
    <n v="16185.98"/>
    <n v="11986.57"/>
    <x v="1411"/>
    <n v="0.25944737359121905"/>
    <s v="R02"/>
    <x v="10"/>
    <x v="38"/>
    <n v="168"/>
    <x v="0"/>
    <n v="1.9834254143646408"/>
    <n v="206.71309192200559"/>
    <n v="222.89055710306405"/>
    <x v="30"/>
  </r>
  <r>
    <x v="170"/>
    <x v="5"/>
    <x v="3"/>
    <x v="2"/>
    <s v="S012"/>
    <x v="10"/>
    <x v="10"/>
    <x v="2"/>
    <n v="320.94"/>
    <n v="39"/>
    <n v="12516.66"/>
    <n v="9137.02"/>
    <x v="1412"/>
    <n v="0.27001132890084095"/>
    <s v="R05"/>
    <x v="6"/>
    <x v="10"/>
    <n v="97"/>
    <x v="0"/>
    <n v="2.7127071823204418"/>
    <n v="158.88187372708759"/>
    <n v="146.11568228105907"/>
    <x v="9"/>
  </r>
  <r>
    <x v="170"/>
    <x v="5"/>
    <x v="3"/>
    <x v="4"/>
    <s v="S015"/>
    <x v="84"/>
    <x v="84"/>
    <x v="4"/>
    <n v="223.54"/>
    <n v="49"/>
    <n v="10953.46"/>
    <n v="7646.04"/>
    <x v="1413"/>
    <n v="0.30195207724317252"/>
    <s v="R17"/>
    <x v="0"/>
    <x v="82"/>
    <n v="142"/>
    <x v="0"/>
    <n v="3.5745856353591159"/>
    <n v="92.59814528593509"/>
    <n v="209.60302936630598"/>
    <x v="67"/>
  </r>
  <r>
    <x v="170"/>
    <x v="5"/>
    <x v="3"/>
    <x v="0"/>
    <s v="S014"/>
    <x v="85"/>
    <x v="85"/>
    <x v="0"/>
    <n v="111.65"/>
    <n v="10"/>
    <n v="1116.5"/>
    <n v="743.08"/>
    <x v="1414"/>
    <n v="0.33445588893864758"/>
    <s v="R03"/>
    <x v="2"/>
    <x v="83"/>
    <n v="193"/>
    <x v="1"/>
    <n v="1.7127071823204421"/>
    <n v="10.509677419354839"/>
    <n v="171.93148387096775"/>
    <x v="5"/>
  </r>
  <r>
    <x v="170"/>
    <x v="5"/>
    <x v="3"/>
    <x v="3"/>
    <s v="S010"/>
    <x v="13"/>
    <x v="13"/>
    <x v="2"/>
    <n v="306.93"/>
    <n v="18"/>
    <n v="5524.74"/>
    <n v="3578.41"/>
    <x v="1415"/>
    <n v="0.35229350159464518"/>
    <s v="R07"/>
    <x v="5"/>
    <x v="13"/>
    <n v="183"/>
    <x v="0"/>
    <n v="2.9447513812154695"/>
    <n v="134.81613508442777"/>
    <n v="151.03679174484051"/>
    <x v="11"/>
  </r>
  <r>
    <x v="170"/>
    <x v="5"/>
    <x v="3"/>
    <x v="2"/>
    <s v="S015"/>
    <x v="56"/>
    <x v="56"/>
    <x v="1"/>
    <n v="346.39"/>
    <n v="27"/>
    <n v="9352.5300000000007"/>
    <n v="7422.53"/>
    <x v="1416"/>
    <n v="0.2063612733666719"/>
    <s v="R19"/>
    <x v="9"/>
    <x v="56"/>
    <n v="183"/>
    <x v="0"/>
    <n v="2.7237569060773481"/>
    <n v="181.7342799188641"/>
    <n v="142.07393509127789"/>
    <x v="45"/>
  </r>
  <r>
    <x v="170"/>
    <x v="5"/>
    <x v="3"/>
    <x v="4"/>
    <s v="S006"/>
    <x v="10"/>
    <x v="10"/>
    <x v="2"/>
    <n v="281.52"/>
    <n v="47"/>
    <n v="13231.44"/>
    <n v="7242.33"/>
    <x v="1417"/>
    <n v="0.45264234278355187"/>
    <s v="R10"/>
    <x v="8"/>
    <x v="10"/>
    <n v="97"/>
    <x v="0"/>
    <n v="2.7127071823204418"/>
    <n v="158.88187372708759"/>
    <n v="146.11568228105907"/>
    <x v="9"/>
  </r>
  <r>
    <x v="170"/>
    <x v="5"/>
    <x v="3"/>
    <x v="2"/>
    <s v="S008"/>
    <x v="44"/>
    <x v="44"/>
    <x v="4"/>
    <n v="284.88"/>
    <n v="10"/>
    <n v="2848.8"/>
    <n v="2376.09"/>
    <x v="1418"/>
    <n v="0.1659330244313395"/>
    <s v="R18"/>
    <x v="15"/>
    <x v="44"/>
    <n v="149"/>
    <x v="0"/>
    <n v="2.5193370165745854"/>
    <n v="125.03289473684211"/>
    <n v="200.06271929824564"/>
    <x v="35"/>
  </r>
  <r>
    <x v="170"/>
    <x v="5"/>
    <x v="3"/>
    <x v="4"/>
    <s v="S010"/>
    <x v="5"/>
    <x v="5"/>
    <x v="3"/>
    <n v="48.86"/>
    <n v="41"/>
    <n v="2003.26"/>
    <n v="1674.37"/>
    <x v="1419"/>
    <n v="0.16417739085290975"/>
    <s v="R06"/>
    <x v="4"/>
    <x v="5"/>
    <n v="194"/>
    <x v="1"/>
    <n v="3.5635359116022101"/>
    <n v="31.148837209302325"/>
    <n v="147.48975193798449"/>
    <x v="5"/>
  </r>
  <r>
    <x v="170"/>
    <x v="5"/>
    <x v="3"/>
    <x v="2"/>
    <s v="S009"/>
    <x v="89"/>
    <x v="89"/>
    <x v="0"/>
    <n v="163.09"/>
    <n v="18"/>
    <n v="2935.62"/>
    <n v="1723.37"/>
    <x v="1420"/>
    <n v="0.41294513595083832"/>
    <s v="R11"/>
    <x v="7"/>
    <x v="87"/>
    <n v="136"/>
    <x v="0"/>
    <n v="1.7348066298342542"/>
    <n v="186.76433121019107"/>
    <n v="151.90401273885354"/>
    <x v="69"/>
  </r>
  <r>
    <x v="170"/>
    <x v="5"/>
    <x v="3"/>
    <x v="2"/>
    <s v="S006"/>
    <x v="78"/>
    <x v="78"/>
    <x v="0"/>
    <n v="275.98"/>
    <n v="9"/>
    <n v="2483.8200000000002"/>
    <n v="1473.21"/>
    <x v="1421"/>
    <n v="0.40687730994999638"/>
    <s v="R04"/>
    <x v="16"/>
    <x v="76"/>
    <n v="113"/>
    <x v="0"/>
    <n v="1.4861878453038675"/>
    <n v="329.02973977695166"/>
    <n v="191.13044609665431"/>
    <x v="62"/>
  </r>
  <r>
    <x v="170"/>
    <x v="5"/>
    <x v="3"/>
    <x v="3"/>
    <s v="S003"/>
    <x v="57"/>
    <x v="57"/>
    <x v="4"/>
    <n v="155.97999999999999"/>
    <n v="32"/>
    <n v="4991.3599999999997"/>
    <n v="3481.06"/>
    <x v="1422"/>
    <n v="0.30258286318758815"/>
    <s v="R10"/>
    <x v="8"/>
    <x v="57"/>
    <n v="148"/>
    <x v="0"/>
    <n v="2.4198895027624308"/>
    <n v="150.42009132420091"/>
    <n v="198.74710045662104"/>
    <x v="46"/>
  </r>
  <r>
    <x v="170"/>
    <x v="5"/>
    <x v="3"/>
    <x v="4"/>
    <s v="S012"/>
    <x v="67"/>
    <x v="67"/>
    <x v="0"/>
    <n v="190.5"/>
    <n v="39"/>
    <n v="7429.5"/>
    <n v="5825.49"/>
    <x v="1423"/>
    <n v="0.2158974358974359"/>
    <s v="R12"/>
    <x v="3"/>
    <x v="24"/>
    <n v="173"/>
    <x v="0"/>
    <n v="2.1491712707182322"/>
    <n v="87.47557840616966"/>
    <n v="187.86791773778924"/>
    <x v="52"/>
  </r>
  <r>
    <x v="171"/>
    <x v="5"/>
    <x v="4"/>
    <x v="3"/>
    <s v="S014"/>
    <x v="74"/>
    <x v="74"/>
    <x v="1"/>
    <n v="461.32"/>
    <n v="1"/>
    <n v="461.32"/>
    <n v="232.92"/>
    <x v="1424"/>
    <n v="0.49510101448018728"/>
    <s v="R03"/>
    <x v="2"/>
    <x v="73"/>
    <n v="143"/>
    <x v="0"/>
    <n v="1.7071823204419889"/>
    <n v="139.9967637540453"/>
    <n v="194.15064724919091"/>
    <x v="58"/>
  </r>
  <r>
    <x v="171"/>
    <x v="5"/>
    <x v="4"/>
    <x v="2"/>
    <s v="S014"/>
    <x v="30"/>
    <x v="30"/>
    <x v="0"/>
    <n v="418.76"/>
    <n v="31"/>
    <n v="12981.56"/>
    <n v="10019.81"/>
    <x v="1425"/>
    <n v="0.22815054585119202"/>
    <s v="R17"/>
    <x v="0"/>
    <x v="30"/>
    <n v="160"/>
    <x v="0"/>
    <n v="1.2928176795580111"/>
    <n v="257.57692307692309"/>
    <n v="189.53205128205127"/>
    <x v="23"/>
  </r>
  <r>
    <x v="171"/>
    <x v="5"/>
    <x v="4"/>
    <x v="3"/>
    <s v="S004"/>
    <x v="21"/>
    <x v="21"/>
    <x v="3"/>
    <n v="465"/>
    <n v="25"/>
    <n v="11625"/>
    <n v="6023.76"/>
    <x v="1426"/>
    <n v="0.48182709677419355"/>
    <s v="R18"/>
    <x v="15"/>
    <x v="21"/>
    <n v="67"/>
    <x v="0"/>
    <n v="3.3093922651933703"/>
    <n v="125.40066777963271"/>
    <n v="142.83464106844738"/>
    <x v="16"/>
  </r>
  <r>
    <x v="171"/>
    <x v="5"/>
    <x v="4"/>
    <x v="0"/>
    <s v="S011"/>
    <x v="11"/>
    <x v="11"/>
    <x v="0"/>
    <n v="213.27"/>
    <n v="15"/>
    <n v="3199.05"/>
    <n v="2537.77"/>
    <x v="1427"/>
    <n v="0.20671136743720789"/>
    <s v="R03"/>
    <x v="2"/>
    <x v="11"/>
    <n v="179"/>
    <x v="1"/>
    <n v="3.9834254143646408"/>
    <n v="25.35506241331484"/>
    <n v="171.84160887656034"/>
    <x v="5"/>
  </r>
  <r>
    <x v="171"/>
    <x v="5"/>
    <x v="4"/>
    <x v="3"/>
    <s v="S012"/>
    <x v="98"/>
    <x v="98"/>
    <x v="0"/>
    <n v="467.86"/>
    <n v="13"/>
    <n v="6082.18"/>
    <n v="3628.51"/>
    <x v="1428"/>
    <n v="0.4034194976143422"/>
    <s v="R14"/>
    <x v="11"/>
    <x v="92"/>
    <n v="155"/>
    <x v="0"/>
    <n v="1.3646408839779005"/>
    <n v="189.06072874493927"/>
    <n v="226.45655870445347"/>
    <x v="76"/>
  </r>
  <r>
    <x v="171"/>
    <x v="5"/>
    <x v="4"/>
    <x v="3"/>
    <s v="S004"/>
    <x v="29"/>
    <x v="29"/>
    <x v="4"/>
    <n v="179.13"/>
    <n v="41"/>
    <n v="7344.33"/>
    <n v="4292.59"/>
    <x v="1429"/>
    <n v="0.41552326760916242"/>
    <s v="R03"/>
    <x v="2"/>
    <x v="29"/>
    <n v="150"/>
    <x v="1"/>
    <n v="2.596685082872928"/>
    <n v="30.038297872340429"/>
    <n v="177.40974468085105"/>
    <x v="5"/>
  </r>
  <r>
    <x v="171"/>
    <x v="5"/>
    <x v="4"/>
    <x v="2"/>
    <s v="S004"/>
    <x v="27"/>
    <x v="27"/>
    <x v="3"/>
    <n v="214.47"/>
    <n v="37"/>
    <n v="7935.39"/>
    <n v="4543.8900000000003"/>
    <x v="1430"/>
    <n v="0.42738920204299974"/>
    <s v="R09"/>
    <x v="19"/>
    <x v="27"/>
    <n v="179"/>
    <x v="0"/>
    <n v="3.6353591160220993"/>
    <n v="62.717325227963528"/>
    <n v="194.48913373860182"/>
    <x v="21"/>
  </r>
  <r>
    <x v="171"/>
    <x v="5"/>
    <x v="4"/>
    <x v="4"/>
    <s v="S004"/>
    <x v="59"/>
    <x v="59"/>
    <x v="2"/>
    <n v="362.76"/>
    <n v="7"/>
    <n v="2539.3200000000002"/>
    <n v="1629.56"/>
    <x v="1431"/>
    <n v="0.35826914292015183"/>
    <s v="R17"/>
    <x v="0"/>
    <x v="59"/>
    <n v="194"/>
    <x v="1"/>
    <n v="2.0220994475138121"/>
    <n v="15.825136612021858"/>
    <n v="188.49956284153004"/>
    <x v="5"/>
  </r>
  <r>
    <x v="172"/>
    <x v="5"/>
    <x v="5"/>
    <x v="4"/>
    <s v="S015"/>
    <x v="69"/>
    <x v="69"/>
    <x v="0"/>
    <n v="23"/>
    <n v="23"/>
    <n v="529"/>
    <n v="378.63"/>
    <x v="1432"/>
    <n v="0.28425330812854444"/>
    <s v="R15"/>
    <x v="17"/>
    <x v="68"/>
    <n v="143"/>
    <x v="1"/>
    <n v="1.3314917127071824"/>
    <n v="33.796680497925308"/>
    <n v="160.20572614107883"/>
    <x v="5"/>
  </r>
  <r>
    <x v="172"/>
    <x v="5"/>
    <x v="5"/>
    <x v="0"/>
    <s v="S012"/>
    <x v="9"/>
    <x v="9"/>
    <x v="3"/>
    <n v="97.12"/>
    <n v="20"/>
    <n v="1942.4"/>
    <n v="1115.73"/>
    <x v="1433"/>
    <n v="0.42559205107084014"/>
    <s v="R06"/>
    <x v="4"/>
    <x v="9"/>
    <n v="119"/>
    <x v="0"/>
    <n v="2.3204419889502761"/>
    <n v="209.44285714285715"/>
    <n v="196.53238095238089"/>
    <x v="8"/>
  </r>
  <r>
    <x v="172"/>
    <x v="5"/>
    <x v="5"/>
    <x v="2"/>
    <s v="S001"/>
    <x v="77"/>
    <x v="77"/>
    <x v="1"/>
    <n v="19.39"/>
    <n v="46"/>
    <n v="891.94"/>
    <n v="556.95000000000005"/>
    <x v="1434"/>
    <n v="0.37557459021907302"/>
    <s v="R13"/>
    <x v="12"/>
    <x v="75"/>
    <n v="53"/>
    <x v="0"/>
    <n v="1.3922651933701657"/>
    <n v="262.16269841269843"/>
    <n v="124.21837301587303"/>
    <x v="61"/>
  </r>
  <r>
    <x v="172"/>
    <x v="5"/>
    <x v="5"/>
    <x v="1"/>
    <s v="S004"/>
    <x v="6"/>
    <x v="6"/>
    <x v="1"/>
    <n v="42.34"/>
    <n v="34"/>
    <n v="1439.56"/>
    <n v="1191.8800000000001"/>
    <x v="1435"/>
    <n v="0.17205257161910584"/>
    <s v="R10"/>
    <x v="8"/>
    <x v="6"/>
    <n v="64"/>
    <x v="0"/>
    <n v="2.1381215469613259"/>
    <n v="220.75452196382429"/>
    <n v="200.95503875968993"/>
    <x v="6"/>
  </r>
  <r>
    <x v="172"/>
    <x v="5"/>
    <x v="5"/>
    <x v="2"/>
    <s v="S003"/>
    <x v="51"/>
    <x v="51"/>
    <x v="3"/>
    <n v="161.76"/>
    <n v="35"/>
    <n v="5661.6"/>
    <n v="3642.42"/>
    <x v="1436"/>
    <n v="0.35664476473081813"/>
    <s v="R20"/>
    <x v="13"/>
    <x v="51"/>
    <n v="188"/>
    <x v="1"/>
    <n v="2.6077348066298343"/>
    <n v="32.595338983050844"/>
    <n v="158.14478813559322"/>
    <x v="5"/>
  </r>
  <r>
    <x v="172"/>
    <x v="5"/>
    <x v="5"/>
    <x v="0"/>
    <s v="S004"/>
    <x v="42"/>
    <x v="42"/>
    <x v="4"/>
    <n v="36.659999999999997"/>
    <n v="5"/>
    <n v="183.3"/>
    <n v="125.83"/>
    <x v="1437"/>
    <n v="0.31352973267866885"/>
    <s v="R09"/>
    <x v="19"/>
    <x v="42"/>
    <n v="63"/>
    <x v="0"/>
    <n v="2.4917127071823204"/>
    <n v="93.108647450110865"/>
    <n v="147.25665188470066"/>
    <x v="33"/>
  </r>
  <r>
    <x v="172"/>
    <x v="5"/>
    <x v="5"/>
    <x v="3"/>
    <s v="S004"/>
    <x v="84"/>
    <x v="84"/>
    <x v="4"/>
    <n v="169.85"/>
    <n v="33"/>
    <n v="5605.05"/>
    <n v="3707.87"/>
    <x v="1438"/>
    <n v="0.33847690921579648"/>
    <s v="R13"/>
    <x v="12"/>
    <x v="82"/>
    <n v="142"/>
    <x v="0"/>
    <n v="3.5745856353591159"/>
    <n v="92.59814528593509"/>
    <n v="209.60302936630598"/>
    <x v="67"/>
  </r>
  <r>
    <x v="172"/>
    <x v="5"/>
    <x v="5"/>
    <x v="2"/>
    <s v="S006"/>
    <x v="83"/>
    <x v="83"/>
    <x v="1"/>
    <n v="138.74"/>
    <n v="23"/>
    <n v="3191.02"/>
    <n v="1886.66"/>
    <x v="1439"/>
    <n v="0.40875958157579706"/>
    <s v="R20"/>
    <x v="13"/>
    <x v="81"/>
    <n v="97"/>
    <x v="0"/>
    <n v="1.1381215469613259"/>
    <n v="246.01941747572815"/>
    <n v="123.11640776699031"/>
    <x v="66"/>
  </r>
  <r>
    <x v="172"/>
    <x v="5"/>
    <x v="5"/>
    <x v="2"/>
    <s v="S012"/>
    <x v="97"/>
    <x v="97"/>
    <x v="0"/>
    <n v="259.68"/>
    <n v="48"/>
    <n v="12464.64"/>
    <n v="6720.45"/>
    <x v="1440"/>
    <n v="0.46083882085643868"/>
    <s v="R07"/>
    <x v="5"/>
    <x v="91"/>
    <n v="130"/>
    <x v="0"/>
    <n v="1.6464088397790055"/>
    <n v="173.10402684563758"/>
    <n v="196.83761744966441"/>
    <x v="75"/>
  </r>
  <r>
    <x v="172"/>
    <x v="5"/>
    <x v="5"/>
    <x v="4"/>
    <s v="S009"/>
    <x v="92"/>
    <x v="92"/>
    <x v="4"/>
    <n v="428.41"/>
    <n v="12"/>
    <n v="5140.92"/>
    <n v="3376.49"/>
    <x v="1441"/>
    <n v="0.34321288796557814"/>
    <s v="R08"/>
    <x v="18"/>
    <x v="89"/>
    <n v="166"/>
    <x v="1"/>
    <n v="2.0386740331491713"/>
    <n v="5.8861788617886175"/>
    <n v="205.93330623306232"/>
    <x v="5"/>
  </r>
  <r>
    <x v="172"/>
    <x v="5"/>
    <x v="5"/>
    <x v="2"/>
    <s v="S013"/>
    <x v="32"/>
    <x v="32"/>
    <x v="4"/>
    <n v="49.47"/>
    <n v="21"/>
    <n v="1038.8699999999999"/>
    <n v="634"/>
    <x v="1442"/>
    <n v="0.3897215243485711"/>
    <s v="R15"/>
    <x v="17"/>
    <x v="32"/>
    <n v="83"/>
    <x v="0"/>
    <n v="2.2872928176795582"/>
    <n v="93.560386473429944"/>
    <n v="128.51939613526571"/>
    <x v="24"/>
  </r>
  <r>
    <x v="173"/>
    <x v="5"/>
    <x v="6"/>
    <x v="0"/>
    <s v="S003"/>
    <x v="86"/>
    <x v="86"/>
    <x v="0"/>
    <n v="165.08"/>
    <n v="31"/>
    <n v="5117.4799999999996"/>
    <n v="3410.97"/>
    <x v="1443"/>
    <n v="0.33346686259643421"/>
    <s v="R17"/>
    <x v="0"/>
    <x v="84"/>
    <n v="126"/>
    <x v="1"/>
    <n v="2.6187845303867405"/>
    <n v="33.985232067510545"/>
    <n v="184.72071729957807"/>
    <x v="5"/>
  </r>
  <r>
    <x v="173"/>
    <x v="5"/>
    <x v="6"/>
    <x v="2"/>
    <s v="S010"/>
    <x v="36"/>
    <x v="36"/>
    <x v="0"/>
    <n v="478.88"/>
    <n v="1"/>
    <n v="478.88"/>
    <n v="293.45999999999998"/>
    <x v="1444"/>
    <n v="0.38719512195121947"/>
    <s v="R04"/>
    <x v="16"/>
    <x v="36"/>
    <n v="151"/>
    <x v="0"/>
    <n v="2.0718232044198897"/>
    <n v="208.99466666666666"/>
    <n v="166.13485333333333"/>
    <x v="28"/>
  </r>
  <r>
    <x v="173"/>
    <x v="5"/>
    <x v="6"/>
    <x v="1"/>
    <s v="S015"/>
    <x v="0"/>
    <x v="0"/>
    <x v="0"/>
    <n v="445.94"/>
    <n v="1"/>
    <n v="445.94"/>
    <n v="351.38"/>
    <x v="1445"/>
    <n v="0.21204646364981836"/>
    <s v="R09"/>
    <x v="19"/>
    <x v="0"/>
    <n v="82"/>
    <x v="0"/>
    <n v="1.3149171270718232"/>
    <n v="100.38655462184875"/>
    <n v="148.74588235294115"/>
    <x v="0"/>
  </r>
  <r>
    <x v="173"/>
    <x v="5"/>
    <x v="6"/>
    <x v="2"/>
    <s v="S015"/>
    <x v="31"/>
    <x v="31"/>
    <x v="0"/>
    <n v="184.94"/>
    <n v="2"/>
    <n v="369.88"/>
    <n v="201.72"/>
    <x v="1446"/>
    <n v="0.45463393533037744"/>
    <s v="R08"/>
    <x v="18"/>
    <x v="31"/>
    <n v="181"/>
    <x v="1"/>
    <n v="1.8729281767955801"/>
    <n v="66.740412979351035"/>
    <n v="142.94654867256637"/>
    <x v="5"/>
  </r>
  <r>
    <x v="173"/>
    <x v="5"/>
    <x v="6"/>
    <x v="0"/>
    <s v="S012"/>
    <x v="47"/>
    <x v="47"/>
    <x v="4"/>
    <n v="64.39"/>
    <n v="26"/>
    <n v="1674.14"/>
    <n v="1190.3499999999999"/>
    <x v="1447"/>
    <n v="0.28897822165410297"/>
    <s v="R01"/>
    <x v="14"/>
    <x v="47"/>
    <n v="135"/>
    <x v="0"/>
    <n v="2.1823204419889501"/>
    <n v="107.2253164556962"/>
    <n v="159.33501265822784"/>
    <x v="38"/>
  </r>
  <r>
    <x v="173"/>
    <x v="5"/>
    <x v="6"/>
    <x v="2"/>
    <s v="S011"/>
    <x v="11"/>
    <x v="11"/>
    <x v="0"/>
    <n v="19.97"/>
    <n v="12"/>
    <n v="239.64"/>
    <n v="124.55"/>
    <x v="1448"/>
    <n v="0.48026205975630115"/>
    <s v="R08"/>
    <x v="18"/>
    <x v="11"/>
    <n v="179"/>
    <x v="1"/>
    <n v="3.9834254143646408"/>
    <n v="25.35506241331484"/>
    <n v="171.84160887656034"/>
    <x v="5"/>
  </r>
  <r>
    <x v="174"/>
    <x v="5"/>
    <x v="0"/>
    <x v="1"/>
    <s v="S013"/>
    <x v="54"/>
    <x v="54"/>
    <x v="3"/>
    <n v="463.8"/>
    <n v="3"/>
    <n v="1391.4"/>
    <n v="933.22"/>
    <x v="1449"/>
    <n v="0.3292942360212735"/>
    <s v="R12"/>
    <x v="3"/>
    <x v="54"/>
    <n v="182"/>
    <x v="1"/>
    <n v="1.8729281767955801"/>
    <n v="3.7374631268436578"/>
    <n v="201.74427728613568"/>
    <x v="5"/>
  </r>
  <r>
    <x v="174"/>
    <x v="5"/>
    <x v="0"/>
    <x v="2"/>
    <s v="S008"/>
    <x v="91"/>
    <x v="91"/>
    <x v="3"/>
    <n v="294.89999999999998"/>
    <n v="11"/>
    <n v="3243.9"/>
    <n v="1679.12"/>
    <x v="1450"/>
    <n v="0.48237615216252039"/>
    <s v="R08"/>
    <x v="18"/>
    <x v="88"/>
    <n v="81"/>
    <x v="1"/>
    <n v="2.3204419889502761"/>
    <n v="2.5857142857142859"/>
    <n v="171.29180952380952"/>
    <x v="5"/>
  </r>
  <r>
    <x v="174"/>
    <x v="5"/>
    <x v="0"/>
    <x v="1"/>
    <s v="S005"/>
    <x v="80"/>
    <x v="80"/>
    <x v="3"/>
    <n v="474.73"/>
    <n v="10"/>
    <n v="4747.3"/>
    <n v="2539.62"/>
    <x v="1451"/>
    <n v="0.46503907484254203"/>
    <s v="R20"/>
    <x v="13"/>
    <x v="78"/>
    <n v="174"/>
    <x v="0"/>
    <n v="2.8232044198895028"/>
    <n v="123.97260273972603"/>
    <n v="176.50516634050879"/>
    <x v="63"/>
  </r>
  <r>
    <x v="174"/>
    <x v="5"/>
    <x v="0"/>
    <x v="3"/>
    <s v="S007"/>
    <x v="65"/>
    <x v="65"/>
    <x v="0"/>
    <n v="49.94"/>
    <n v="7"/>
    <n v="349.58"/>
    <n v="225.51"/>
    <x v="1452"/>
    <n v="0.35491160821557299"/>
    <s v="R14"/>
    <x v="11"/>
    <x v="65"/>
    <n v="83"/>
    <x v="0"/>
    <n v="2.4198895027624308"/>
    <n v="148.35388127853884"/>
    <n v="157.05917808219178"/>
    <x v="51"/>
  </r>
  <r>
    <x v="174"/>
    <x v="5"/>
    <x v="0"/>
    <x v="4"/>
    <s v="S010"/>
    <x v="66"/>
    <x v="66"/>
    <x v="2"/>
    <n v="372.9"/>
    <n v="49"/>
    <n v="18272.099999999999"/>
    <n v="10068.64"/>
    <x v="1453"/>
    <n v="0.44896098423279207"/>
    <s v="R16"/>
    <x v="1"/>
    <x v="66"/>
    <n v="189"/>
    <x v="1"/>
    <n v="1.9337016574585635"/>
    <n v="35.682857142857145"/>
    <n v="151.44962857142858"/>
    <x v="5"/>
  </r>
  <r>
    <x v="174"/>
    <x v="5"/>
    <x v="0"/>
    <x v="3"/>
    <s v="S006"/>
    <x v="68"/>
    <x v="68"/>
    <x v="2"/>
    <n v="359.53"/>
    <n v="7"/>
    <n v="2516.71"/>
    <n v="1279.97"/>
    <x v="1454"/>
    <n v="0.49141140616121842"/>
    <s v="R06"/>
    <x v="4"/>
    <x v="67"/>
    <n v="119"/>
    <x v="0"/>
    <n v="2.3370165745856353"/>
    <n v="187.41843971631207"/>
    <n v="151.53120567375885"/>
    <x v="53"/>
  </r>
  <r>
    <x v="174"/>
    <x v="5"/>
    <x v="0"/>
    <x v="0"/>
    <s v="S002"/>
    <x v="9"/>
    <x v="9"/>
    <x v="3"/>
    <n v="435.45"/>
    <n v="32"/>
    <n v="13934.4"/>
    <n v="9681.26"/>
    <x v="1455"/>
    <n v="0.3052259157193708"/>
    <s v="R17"/>
    <x v="0"/>
    <x v="9"/>
    <n v="119"/>
    <x v="0"/>
    <n v="2.3204419889502761"/>
    <n v="209.44285714285715"/>
    <n v="196.53238095238089"/>
    <x v="8"/>
  </r>
  <r>
    <x v="174"/>
    <x v="5"/>
    <x v="0"/>
    <x v="3"/>
    <s v="S013"/>
    <x v="32"/>
    <x v="32"/>
    <x v="4"/>
    <n v="54.35"/>
    <n v="46"/>
    <n v="2500.1"/>
    <n v="1887.25"/>
    <x v="1456"/>
    <n v="0.24513019479220832"/>
    <s v="R06"/>
    <x v="4"/>
    <x v="32"/>
    <n v="83"/>
    <x v="0"/>
    <n v="2.2872928176795582"/>
    <n v="93.560386473429944"/>
    <n v="128.51939613526571"/>
    <x v="24"/>
  </r>
  <r>
    <x v="175"/>
    <x v="5"/>
    <x v="1"/>
    <x v="1"/>
    <s v="S006"/>
    <x v="65"/>
    <x v="65"/>
    <x v="0"/>
    <n v="463.7"/>
    <n v="19"/>
    <n v="8810.2999999999993"/>
    <n v="7150.67"/>
    <x v="1457"/>
    <n v="0.18837383517019854"/>
    <s v="R11"/>
    <x v="7"/>
    <x v="65"/>
    <n v="83"/>
    <x v="0"/>
    <n v="2.4198895027624308"/>
    <n v="148.35388127853884"/>
    <n v="157.05917808219178"/>
    <x v="51"/>
  </r>
  <r>
    <x v="175"/>
    <x v="5"/>
    <x v="1"/>
    <x v="2"/>
    <s v="S008"/>
    <x v="83"/>
    <x v="83"/>
    <x v="1"/>
    <n v="107.96"/>
    <n v="4"/>
    <n v="431.84"/>
    <n v="349.73"/>
    <x v="1458"/>
    <n v="0.19013986661726567"/>
    <s v="R11"/>
    <x v="7"/>
    <x v="81"/>
    <n v="97"/>
    <x v="0"/>
    <n v="1.1381215469613259"/>
    <n v="246.01941747572815"/>
    <n v="123.11640776699031"/>
    <x v="66"/>
  </r>
  <r>
    <x v="175"/>
    <x v="5"/>
    <x v="1"/>
    <x v="2"/>
    <s v="S006"/>
    <x v="77"/>
    <x v="77"/>
    <x v="1"/>
    <n v="336.62"/>
    <n v="6"/>
    <n v="2019.72"/>
    <n v="1362.87"/>
    <x v="1459"/>
    <n v="0.32521834709761749"/>
    <s v="R20"/>
    <x v="13"/>
    <x v="75"/>
    <n v="53"/>
    <x v="0"/>
    <n v="1.3922651933701657"/>
    <n v="262.16269841269843"/>
    <n v="124.21837301587303"/>
    <x v="61"/>
  </r>
  <r>
    <x v="175"/>
    <x v="5"/>
    <x v="1"/>
    <x v="4"/>
    <s v="S007"/>
    <x v="1"/>
    <x v="1"/>
    <x v="1"/>
    <n v="420.08"/>
    <n v="37"/>
    <n v="15542.96"/>
    <n v="13072.25"/>
    <x v="1460"/>
    <n v="0.1589600693818938"/>
    <s v="R14"/>
    <x v="11"/>
    <x v="1"/>
    <n v="186"/>
    <x v="0"/>
    <n v="2.2541436464088398"/>
    <n v="142.40441176470588"/>
    <n v="218.83095588235298"/>
    <x v="1"/>
  </r>
  <r>
    <x v="175"/>
    <x v="5"/>
    <x v="1"/>
    <x v="4"/>
    <s v="S003"/>
    <x v="53"/>
    <x v="53"/>
    <x v="0"/>
    <n v="351.45"/>
    <n v="44"/>
    <n v="15463.8"/>
    <n v="10517.96"/>
    <x v="1461"/>
    <n v="0.31983341740063892"/>
    <s v="R05"/>
    <x v="6"/>
    <x v="53"/>
    <n v="154"/>
    <x v="0"/>
    <n v="2.0773480662983426"/>
    <n v="217.10372340425531"/>
    <n v="170.89151595744681"/>
    <x v="43"/>
  </r>
  <r>
    <x v="175"/>
    <x v="5"/>
    <x v="1"/>
    <x v="3"/>
    <s v="S011"/>
    <x v="42"/>
    <x v="42"/>
    <x v="4"/>
    <n v="488.53"/>
    <n v="4"/>
    <n v="1954.12"/>
    <n v="1566.1"/>
    <x v="1462"/>
    <n v="0.19856508300411438"/>
    <s v="R01"/>
    <x v="14"/>
    <x v="42"/>
    <n v="63"/>
    <x v="0"/>
    <n v="2.4917127071823204"/>
    <n v="93.108647450110865"/>
    <n v="147.25665188470066"/>
    <x v="33"/>
  </r>
  <r>
    <x v="175"/>
    <x v="5"/>
    <x v="1"/>
    <x v="4"/>
    <s v="S004"/>
    <x v="68"/>
    <x v="68"/>
    <x v="2"/>
    <n v="163.4"/>
    <n v="49"/>
    <n v="8006.6"/>
    <n v="6174.04"/>
    <x v="1463"/>
    <n v="0.22888117303224839"/>
    <s v="R19"/>
    <x v="9"/>
    <x v="67"/>
    <n v="119"/>
    <x v="0"/>
    <n v="2.3370165745856353"/>
    <n v="187.41843971631207"/>
    <n v="151.53120567375885"/>
    <x v="53"/>
  </r>
  <r>
    <x v="175"/>
    <x v="5"/>
    <x v="1"/>
    <x v="2"/>
    <s v="S005"/>
    <x v="43"/>
    <x v="43"/>
    <x v="1"/>
    <n v="178.29"/>
    <n v="47"/>
    <n v="8379.6299999999992"/>
    <n v="6482.69"/>
    <x v="1464"/>
    <n v="0.22637515021546301"/>
    <s v="R06"/>
    <x v="4"/>
    <x v="43"/>
    <n v="131"/>
    <x v="0"/>
    <n v="2.0718232044198897"/>
    <n v="232.64533333333333"/>
    <n v="136.04730666666669"/>
    <x v="34"/>
  </r>
  <r>
    <x v="176"/>
    <x v="5"/>
    <x v="2"/>
    <x v="4"/>
    <s v="S002"/>
    <x v="59"/>
    <x v="59"/>
    <x v="2"/>
    <n v="102.66"/>
    <n v="9"/>
    <n v="923.94"/>
    <n v="505.13"/>
    <x v="1465"/>
    <n v="0.45328700997900295"/>
    <s v="R15"/>
    <x v="17"/>
    <x v="59"/>
    <n v="194"/>
    <x v="1"/>
    <n v="2.0220994475138121"/>
    <n v="15.825136612021858"/>
    <n v="188.49956284153004"/>
    <x v="5"/>
  </r>
  <r>
    <x v="176"/>
    <x v="5"/>
    <x v="2"/>
    <x v="2"/>
    <s v="S010"/>
    <x v="24"/>
    <x v="24"/>
    <x v="2"/>
    <n v="13.93"/>
    <n v="1"/>
    <n v="13.93"/>
    <n v="9.24"/>
    <x v="1466"/>
    <n v="0.33668341708542715"/>
    <s v="R14"/>
    <x v="11"/>
    <x v="24"/>
    <n v="140"/>
    <x v="0"/>
    <n v="1.7348066298342542"/>
    <n v="108.36942675159236"/>
    <n v="190.52901273885351"/>
    <x v="19"/>
  </r>
  <r>
    <x v="176"/>
    <x v="5"/>
    <x v="2"/>
    <x v="0"/>
    <s v="S011"/>
    <x v="70"/>
    <x v="70"/>
    <x v="1"/>
    <n v="123.76"/>
    <n v="47"/>
    <n v="5816.72"/>
    <n v="4935.96"/>
    <x v="1467"/>
    <n v="0.15141866894057132"/>
    <s v="R17"/>
    <x v="0"/>
    <x v="69"/>
    <n v="87"/>
    <x v="0"/>
    <n v="3.3204419889502761"/>
    <n v="47.885191347753747"/>
    <n v="126.12717138103163"/>
    <x v="54"/>
  </r>
  <r>
    <x v="176"/>
    <x v="5"/>
    <x v="2"/>
    <x v="2"/>
    <s v="S004"/>
    <x v="27"/>
    <x v="27"/>
    <x v="3"/>
    <n v="235.91"/>
    <n v="47"/>
    <n v="11087.77"/>
    <n v="7895.12"/>
    <x v="1468"/>
    <n v="0.28794338266396219"/>
    <s v="R08"/>
    <x v="18"/>
    <x v="27"/>
    <n v="179"/>
    <x v="0"/>
    <n v="3.6353591160220993"/>
    <n v="62.717325227963528"/>
    <n v="194.48913373860182"/>
    <x v="21"/>
  </r>
  <r>
    <x v="176"/>
    <x v="5"/>
    <x v="2"/>
    <x v="4"/>
    <s v="S008"/>
    <x v="56"/>
    <x v="56"/>
    <x v="1"/>
    <n v="245.01"/>
    <n v="27"/>
    <n v="6615.27"/>
    <n v="4111.97"/>
    <x v="1469"/>
    <n v="0.37841237016780871"/>
    <s v="R18"/>
    <x v="15"/>
    <x v="56"/>
    <n v="183"/>
    <x v="0"/>
    <n v="2.7237569060773481"/>
    <n v="181.7342799188641"/>
    <n v="142.07393509127789"/>
    <x v="45"/>
  </r>
  <r>
    <x v="176"/>
    <x v="5"/>
    <x v="2"/>
    <x v="2"/>
    <s v="S007"/>
    <x v="12"/>
    <x v="12"/>
    <x v="0"/>
    <n v="406.5"/>
    <n v="45"/>
    <n v="18292.5"/>
    <n v="9977.6"/>
    <x v="1470"/>
    <n v="0.45455241219078857"/>
    <s v="R15"/>
    <x v="17"/>
    <x v="12"/>
    <n v="70"/>
    <x v="0"/>
    <n v="2.7679558011049723"/>
    <n v="58.88822355289421"/>
    <n v="213.25538922155687"/>
    <x v="10"/>
  </r>
  <r>
    <x v="177"/>
    <x v="5"/>
    <x v="3"/>
    <x v="2"/>
    <s v="S005"/>
    <x v="45"/>
    <x v="45"/>
    <x v="4"/>
    <n v="189.79"/>
    <n v="31"/>
    <n v="5883.49"/>
    <n v="3814.73"/>
    <x v="1471"/>
    <n v="0.35162123161592868"/>
    <s v="R20"/>
    <x v="13"/>
    <x v="45"/>
    <n v="156"/>
    <x v="0"/>
    <n v="2.458563535911602"/>
    <n v="172.45842696629214"/>
    <n v="179.92377528089884"/>
    <x v="36"/>
  </r>
  <r>
    <x v="177"/>
    <x v="5"/>
    <x v="3"/>
    <x v="0"/>
    <s v="S004"/>
    <x v="84"/>
    <x v="84"/>
    <x v="4"/>
    <n v="315.44"/>
    <n v="35"/>
    <n v="11040.4"/>
    <n v="9295.3799999999992"/>
    <x v="1472"/>
    <n v="0.15805767906959894"/>
    <s v="R19"/>
    <x v="9"/>
    <x v="82"/>
    <n v="142"/>
    <x v="0"/>
    <n v="3.5745856353591159"/>
    <n v="92.59814528593509"/>
    <n v="209.60302936630598"/>
    <x v="67"/>
  </r>
  <r>
    <x v="177"/>
    <x v="5"/>
    <x v="3"/>
    <x v="1"/>
    <s v="S015"/>
    <x v="14"/>
    <x v="14"/>
    <x v="2"/>
    <n v="304.68"/>
    <n v="27"/>
    <n v="8226.36"/>
    <n v="5133.8900000000003"/>
    <x v="1473"/>
    <n v="0.37592203599161716"/>
    <s v="R14"/>
    <x v="11"/>
    <x v="14"/>
    <n v="192"/>
    <x v="0"/>
    <n v="1.5359116022099448"/>
    <n v="247.41007194244602"/>
    <n v="131.15615107913669"/>
    <x v="12"/>
  </r>
  <r>
    <x v="177"/>
    <x v="5"/>
    <x v="3"/>
    <x v="3"/>
    <s v="S013"/>
    <x v="45"/>
    <x v="45"/>
    <x v="4"/>
    <n v="281.14999999999998"/>
    <n v="15"/>
    <n v="4217.25"/>
    <n v="3023.25"/>
    <x v="1474"/>
    <n v="0.28312288813800462"/>
    <s v="R08"/>
    <x v="18"/>
    <x v="45"/>
    <n v="156"/>
    <x v="0"/>
    <n v="2.458563535911602"/>
    <n v="172.45842696629214"/>
    <n v="179.92377528089884"/>
    <x v="36"/>
  </r>
  <r>
    <x v="177"/>
    <x v="5"/>
    <x v="3"/>
    <x v="3"/>
    <s v="S008"/>
    <x v="79"/>
    <x v="79"/>
    <x v="4"/>
    <n v="32.799999999999997"/>
    <n v="15"/>
    <n v="492"/>
    <n v="307.51"/>
    <x v="1475"/>
    <n v="0.37497967479674799"/>
    <s v="R02"/>
    <x v="10"/>
    <x v="77"/>
    <n v="59"/>
    <x v="1"/>
    <n v="1.6906077348066297"/>
    <n v="24.843137254901961"/>
    <n v="182.07738562091507"/>
    <x v="5"/>
  </r>
  <r>
    <x v="177"/>
    <x v="5"/>
    <x v="3"/>
    <x v="2"/>
    <s v="S007"/>
    <x v="10"/>
    <x v="10"/>
    <x v="2"/>
    <n v="194.08"/>
    <n v="46"/>
    <n v="8927.68"/>
    <n v="5719.65"/>
    <x v="1476"/>
    <n v="0.35933523602996525"/>
    <s v="R07"/>
    <x v="5"/>
    <x v="10"/>
    <n v="97"/>
    <x v="0"/>
    <n v="2.7127071823204418"/>
    <n v="158.88187372708759"/>
    <n v="146.11568228105907"/>
    <x v="9"/>
  </r>
  <r>
    <x v="177"/>
    <x v="5"/>
    <x v="3"/>
    <x v="4"/>
    <s v="S011"/>
    <x v="61"/>
    <x v="61"/>
    <x v="3"/>
    <n v="90.16"/>
    <n v="46"/>
    <n v="4147.3599999999997"/>
    <n v="2868.95"/>
    <x v="1477"/>
    <n v="0.30824669187145565"/>
    <s v="R07"/>
    <x v="5"/>
    <x v="61"/>
    <n v="105"/>
    <x v="1"/>
    <n v="2"/>
    <n v="28"/>
    <n v="186.10955801104973"/>
    <x v="5"/>
  </r>
  <r>
    <x v="177"/>
    <x v="5"/>
    <x v="3"/>
    <x v="0"/>
    <s v="S006"/>
    <x v="1"/>
    <x v="1"/>
    <x v="1"/>
    <n v="61.32"/>
    <n v="4"/>
    <n v="245.28"/>
    <n v="161.13999999999999"/>
    <x v="1478"/>
    <n v="0.3430365296803653"/>
    <s v="R08"/>
    <x v="18"/>
    <x v="1"/>
    <n v="186"/>
    <x v="0"/>
    <n v="2.2541436464088398"/>
    <n v="142.40441176470588"/>
    <n v="218.83095588235298"/>
    <x v="1"/>
  </r>
  <r>
    <x v="177"/>
    <x v="5"/>
    <x v="3"/>
    <x v="2"/>
    <s v="S005"/>
    <x v="28"/>
    <x v="28"/>
    <x v="2"/>
    <n v="322.13"/>
    <n v="11"/>
    <n v="3543.43"/>
    <n v="2085.9899999999998"/>
    <x v="1479"/>
    <n v="0.41130768774887611"/>
    <s v="R01"/>
    <x v="14"/>
    <x v="28"/>
    <n v="78"/>
    <x v="0"/>
    <n v="2.6353591160220993"/>
    <n v="96.761006289308185"/>
    <n v="146.7044025157233"/>
    <x v="22"/>
  </r>
  <r>
    <x v="177"/>
    <x v="5"/>
    <x v="3"/>
    <x v="4"/>
    <s v="S008"/>
    <x v="14"/>
    <x v="14"/>
    <x v="2"/>
    <n v="61.05"/>
    <n v="35"/>
    <n v="2136.75"/>
    <n v="1798.07"/>
    <x v="1480"/>
    <n v="0.1585023985023985"/>
    <s v="R06"/>
    <x v="4"/>
    <x v="14"/>
    <n v="192"/>
    <x v="0"/>
    <n v="1.5359116022099448"/>
    <n v="247.41007194244602"/>
    <n v="131.15615107913669"/>
    <x v="12"/>
  </r>
  <r>
    <x v="177"/>
    <x v="5"/>
    <x v="3"/>
    <x v="3"/>
    <s v="S013"/>
    <x v="34"/>
    <x v="34"/>
    <x v="3"/>
    <n v="412.57"/>
    <n v="18"/>
    <n v="7426.26"/>
    <n v="5787.61"/>
    <x v="1481"/>
    <n v="0.22065615801224306"/>
    <s v="R19"/>
    <x v="9"/>
    <x v="34"/>
    <n v="124"/>
    <x v="0"/>
    <n v="2.7734806629834252"/>
    <n v="171.98605577689244"/>
    <n v="146.86141434262947"/>
    <x v="26"/>
  </r>
  <r>
    <x v="177"/>
    <x v="5"/>
    <x v="3"/>
    <x v="1"/>
    <s v="S003"/>
    <x v="97"/>
    <x v="97"/>
    <x v="0"/>
    <n v="359.97"/>
    <n v="48"/>
    <n v="17278.560000000001"/>
    <n v="13984.49"/>
    <x v="1482"/>
    <n v="0.19064493800409293"/>
    <s v="R18"/>
    <x v="15"/>
    <x v="91"/>
    <n v="130"/>
    <x v="0"/>
    <n v="1.6464088397790055"/>
    <n v="173.10402684563758"/>
    <n v="196.83761744966441"/>
    <x v="75"/>
  </r>
  <r>
    <x v="178"/>
    <x v="5"/>
    <x v="4"/>
    <x v="4"/>
    <s v="S013"/>
    <x v="51"/>
    <x v="51"/>
    <x v="3"/>
    <n v="322.18"/>
    <n v="12"/>
    <n v="3866.16"/>
    <n v="2391.9"/>
    <x v="1483"/>
    <n v="0.381324104537836"/>
    <s v="R13"/>
    <x v="12"/>
    <x v="51"/>
    <n v="188"/>
    <x v="1"/>
    <n v="2.6077348066298343"/>
    <n v="32.595338983050844"/>
    <n v="158.14478813559322"/>
    <x v="5"/>
  </r>
  <r>
    <x v="178"/>
    <x v="5"/>
    <x v="4"/>
    <x v="3"/>
    <s v="S014"/>
    <x v="53"/>
    <x v="53"/>
    <x v="0"/>
    <n v="295.04000000000002"/>
    <n v="47"/>
    <n v="13866.88"/>
    <n v="9398.2199999999993"/>
    <x v="1484"/>
    <n v="0.32225417685881758"/>
    <s v="R06"/>
    <x v="4"/>
    <x v="53"/>
    <n v="154"/>
    <x v="0"/>
    <n v="2.0773480662983426"/>
    <n v="217.10372340425531"/>
    <n v="170.89151595744681"/>
    <x v="43"/>
  </r>
  <r>
    <x v="178"/>
    <x v="5"/>
    <x v="4"/>
    <x v="0"/>
    <s v="S002"/>
    <x v="20"/>
    <x v="20"/>
    <x v="0"/>
    <n v="27.83"/>
    <n v="33"/>
    <n v="918.39"/>
    <n v="609.87"/>
    <x v="1485"/>
    <n v="0.33593571358573154"/>
    <s v="R14"/>
    <x v="11"/>
    <x v="20"/>
    <n v="60"/>
    <x v="0"/>
    <n v="2.0883977900552488"/>
    <n v="53.629629629629626"/>
    <n v="99.967328042328063"/>
    <x v="15"/>
  </r>
  <r>
    <x v="178"/>
    <x v="5"/>
    <x v="4"/>
    <x v="3"/>
    <s v="S009"/>
    <x v="63"/>
    <x v="63"/>
    <x v="2"/>
    <n v="102"/>
    <n v="4"/>
    <n v="408"/>
    <n v="288.92"/>
    <x v="1486"/>
    <n v="0.29186274509803922"/>
    <s v="R06"/>
    <x v="4"/>
    <x v="63"/>
    <n v="119"/>
    <x v="0"/>
    <n v="1.7237569060773481"/>
    <n v="96.881410256410248"/>
    <n v="164.31121794871791"/>
    <x v="49"/>
  </r>
  <r>
    <x v="178"/>
    <x v="5"/>
    <x v="4"/>
    <x v="3"/>
    <s v="S009"/>
    <x v="51"/>
    <x v="51"/>
    <x v="3"/>
    <n v="59.55"/>
    <n v="14"/>
    <n v="833.7"/>
    <n v="535.49"/>
    <x v="1487"/>
    <n v="0.35769461436967731"/>
    <s v="R16"/>
    <x v="1"/>
    <x v="51"/>
    <n v="188"/>
    <x v="1"/>
    <n v="2.6077348066298343"/>
    <n v="32.595338983050844"/>
    <n v="158.14478813559322"/>
    <x v="5"/>
  </r>
  <r>
    <x v="178"/>
    <x v="5"/>
    <x v="4"/>
    <x v="3"/>
    <s v="S013"/>
    <x v="67"/>
    <x v="67"/>
    <x v="0"/>
    <n v="217.05"/>
    <n v="7"/>
    <n v="1519.35"/>
    <n v="954.11"/>
    <x v="1488"/>
    <n v="0.37202751176489951"/>
    <s v="R18"/>
    <x v="15"/>
    <x v="24"/>
    <n v="173"/>
    <x v="0"/>
    <n v="2.1491712707182322"/>
    <n v="87.47557840616966"/>
    <n v="187.86791773778924"/>
    <x v="52"/>
  </r>
  <r>
    <x v="178"/>
    <x v="5"/>
    <x v="4"/>
    <x v="3"/>
    <s v="S001"/>
    <x v="87"/>
    <x v="87"/>
    <x v="1"/>
    <n v="274.02"/>
    <n v="3"/>
    <n v="822.06"/>
    <n v="666.22"/>
    <x v="1489"/>
    <n v="0.18957253728438314"/>
    <s v="R08"/>
    <x v="18"/>
    <x v="85"/>
    <n v="116"/>
    <x v="0"/>
    <n v="1.729281767955801"/>
    <n v="171.16932907348243"/>
    <n v="207.01076677316297"/>
    <x v="68"/>
  </r>
  <r>
    <x v="179"/>
    <x v="5"/>
    <x v="5"/>
    <x v="4"/>
    <s v="S007"/>
    <x v="94"/>
    <x v="94"/>
    <x v="2"/>
    <n v="197.88"/>
    <n v="3"/>
    <n v="593.64"/>
    <n v="305.62"/>
    <x v="1490"/>
    <n v="0.48517620106461828"/>
    <s v="R11"/>
    <x v="7"/>
    <x v="24"/>
    <n v="156"/>
    <x v="0"/>
    <n v="1.9281767955801106"/>
    <n v="97.50143266475645"/>
    <n v="201.583553008596"/>
    <x v="72"/>
  </r>
  <r>
    <x v="179"/>
    <x v="5"/>
    <x v="5"/>
    <x v="3"/>
    <s v="S002"/>
    <x v="41"/>
    <x v="41"/>
    <x v="4"/>
    <n v="274.67"/>
    <n v="27"/>
    <n v="7416.09"/>
    <n v="4992.07"/>
    <x v="1491"/>
    <n v="0.32685957155320389"/>
    <s v="R17"/>
    <x v="0"/>
    <x v="41"/>
    <n v="165"/>
    <x v="0"/>
    <n v="2.2928176795580111"/>
    <n v="164.4265060240964"/>
    <n v="219.61922891566269"/>
    <x v="32"/>
  </r>
  <r>
    <x v="179"/>
    <x v="5"/>
    <x v="5"/>
    <x v="3"/>
    <s v="S001"/>
    <x v="27"/>
    <x v="27"/>
    <x v="3"/>
    <n v="143.01"/>
    <n v="40"/>
    <n v="5720.4"/>
    <n v="3846.35"/>
    <x v="1492"/>
    <n v="0.32760820921613876"/>
    <s v="R16"/>
    <x v="1"/>
    <x v="27"/>
    <n v="179"/>
    <x v="0"/>
    <n v="3.6353591160220993"/>
    <n v="62.717325227963528"/>
    <n v="194.48913373860182"/>
    <x v="21"/>
  </r>
  <r>
    <x v="179"/>
    <x v="5"/>
    <x v="5"/>
    <x v="4"/>
    <s v="S009"/>
    <x v="30"/>
    <x v="30"/>
    <x v="0"/>
    <n v="409.7"/>
    <n v="41"/>
    <n v="16797.7"/>
    <n v="10956.26"/>
    <x v="1493"/>
    <n v="0.34775237086029631"/>
    <s v="R02"/>
    <x v="10"/>
    <x v="30"/>
    <n v="160"/>
    <x v="0"/>
    <n v="1.2928176795580111"/>
    <n v="257.57692307692309"/>
    <n v="189.53205128205127"/>
    <x v="23"/>
  </r>
  <r>
    <x v="179"/>
    <x v="5"/>
    <x v="5"/>
    <x v="2"/>
    <s v="S001"/>
    <x v="24"/>
    <x v="24"/>
    <x v="2"/>
    <n v="437.51"/>
    <n v="34"/>
    <n v="14875.34"/>
    <n v="10269.219999999999"/>
    <x v="1494"/>
    <n v="0.30964804838074289"/>
    <s v="R08"/>
    <x v="18"/>
    <x v="24"/>
    <n v="140"/>
    <x v="0"/>
    <n v="1.7348066298342542"/>
    <n v="108.36942675159236"/>
    <n v="190.52901273885351"/>
    <x v="19"/>
  </r>
  <r>
    <x v="179"/>
    <x v="5"/>
    <x v="5"/>
    <x v="0"/>
    <s v="S013"/>
    <x v="91"/>
    <x v="91"/>
    <x v="3"/>
    <n v="427.48"/>
    <n v="29"/>
    <n v="12396.92"/>
    <n v="7060.16"/>
    <x v="1495"/>
    <n v="0.43049079932757495"/>
    <s v="R02"/>
    <x v="10"/>
    <x v="88"/>
    <n v="81"/>
    <x v="1"/>
    <n v="2.3204419889502761"/>
    <n v="2.5857142857142859"/>
    <n v="171.29180952380952"/>
    <x v="5"/>
  </r>
  <r>
    <x v="179"/>
    <x v="5"/>
    <x v="5"/>
    <x v="2"/>
    <s v="S002"/>
    <x v="34"/>
    <x v="34"/>
    <x v="3"/>
    <n v="120.21"/>
    <n v="37"/>
    <n v="4447.7700000000004"/>
    <n v="3335.68"/>
    <x v="1496"/>
    <n v="0.25003316268602016"/>
    <s v="R05"/>
    <x v="6"/>
    <x v="34"/>
    <n v="124"/>
    <x v="0"/>
    <n v="2.7734806629834252"/>
    <n v="171.98605577689244"/>
    <n v="146.86141434262947"/>
    <x v="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B02C87-CEEA-4587-A412-2C7AEFFD36E0}" name="PivotTable4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Products">
  <location ref="AG35:AI41" firstHeaderRow="0" firstDataRow="1" firstDataCol="1"/>
  <pivotFields count="25">
    <pivotField numFmtId="14" showAll="0"/>
    <pivotField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items count="101">
        <item x="85"/>
        <item x="23"/>
        <item x="62"/>
        <item x="84"/>
        <item x="95"/>
        <item x="49"/>
        <item x="21"/>
        <item x="34"/>
        <item x="9"/>
        <item x="25"/>
        <item x="52"/>
        <item x="96"/>
        <item x="57"/>
        <item x="43"/>
        <item x="22"/>
        <item x="6"/>
        <item x="11"/>
        <item x="71"/>
        <item x="14"/>
        <item x="98"/>
        <item x="74"/>
        <item x="41"/>
        <item x="67"/>
        <item x="18"/>
        <item x="24"/>
        <item x="4"/>
        <item x="64"/>
        <item x="77"/>
        <item x="12"/>
        <item x="53"/>
        <item x="54"/>
        <item x="26"/>
        <item x="86"/>
        <item x="13"/>
        <item x="39"/>
        <item x="45"/>
        <item x="91"/>
        <item x="29"/>
        <item x="63"/>
        <item x="58"/>
        <item x="20"/>
        <item x="60"/>
        <item x="30"/>
        <item x="81"/>
        <item x="99"/>
        <item x="2"/>
        <item x="56"/>
        <item x="44"/>
        <item x="7"/>
        <item x="33"/>
        <item x="89"/>
        <item x="65"/>
        <item x="36"/>
        <item x="38"/>
        <item x="5"/>
        <item x="73"/>
        <item x="93"/>
        <item x="90"/>
        <item x="78"/>
        <item x="83"/>
        <item x="72"/>
        <item x="82"/>
        <item x="42"/>
        <item x="76"/>
        <item x="1"/>
        <item x="31"/>
        <item x="3"/>
        <item x="88"/>
        <item x="55"/>
        <item x="16"/>
        <item x="37"/>
        <item x="47"/>
        <item x="19"/>
        <item x="50"/>
        <item x="8"/>
        <item x="15"/>
        <item x="40"/>
        <item x="69"/>
        <item x="97"/>
        <item x="75"/>
        <item x="79"/>
        <item x="94"/>
        <item x="48"/>
        <item x="92"/>
        <item x="28"/>
        <item x="68"/>
        <item x="59"/>
        <item x="35"/>
        <item x="0"/>
        <item x="61"/>
        <item x="80"/>
        <item x="10"/>
        <item x="17"/>
        <item x="51"/>
        <item x="46"/>
        <item x="27"/>
        <item x="32"/>
        <item x="87"/>
        <item x="70"/>
        <item x="66"/>
        <item t="default"/>
      </items>
    </pivotField>
    <pivotField showAll="0">
      <items count="101">
        <item x="85"/>
        <item x="25"/>
        <item x="66"/>
        <item x="52"/>
        <item x="96"/>
        <item x="57"/>
        <item x="43"/>
        <item x="22"/>
        <item x="6"/>
        <item x="11"/>
        <item x="71"/>
        <item x="14"/>
        <item x="23"/>
        <item x="98"/>
        <item x="74"/>
        <item x="41"/>
        <item x="67"/>
        <item x="18"/>
        <item x="24"/>
        <item x="4"/>
        <item x="64"/>
        <item x="77"/>
        <item x="12"/>
        <item x="62"/>
        <item x="53"/>
        <item x="54"/>
        <item x="26"/>
        <item x="86"/>
        <item x="13"/>
        <item x="39"/>
        <item x="45"/>
        <item x="91"/>
        <item x="29"/>
        <item x="63"/>
        <item x="84"/>
        <item x="58"/>
        <item x="20"/>
        <item x="60"/>
        <item x="30"/>
        <item x="81"/>
        <item x="99"/>
        <item x="2"/>
        <item x="56"/>
        <item x="44"/>
        <item x="7"/>
        <item x="95"/>
        <item x="33"/>
        <item x="89"/>
        <item x="65"/>
        <item x="36"/>
        <item x="38"/>
        <item x="5"/>
        <item x="73"/>
        <item x="93"/>
        <item x="90"/>
        <item x="78"/>
        <item x="49"/>
        <item x="83"/>
        <item x="72"/>
        <item x="82"/>
        <item x="42"/>
        <item x="76"/>
        <item x="1"/>
        <item x="31"/>
        <item x="3"/>
        <item x="88"/>
        <item x="55"/>
        <item x="21"/>
        <item x="16"/>
        <item x="37"/>
        <item x="47"/>
        <item x="19"/>
        <item x="50"/>
        <item x="8"/>
        <item x="15"/>
        <item x="40"/>
        <item x="69"/>
        <item x="97"/>
        <item x="34"/>
        <item x="75"/>
        <item x="79"/>
        <item x="94"/>
        <item x="48"/>
        <item x="92"/>
        <item x="28"/>
        <item x="68"/>
        <item x="59"/>
        <item x="35"/>
        <item x="0"/>
        <item x="9"/>
        <item x="61"/>
        <item x="80"/>
        <item x="10"/>
        <item x="17"/>
        <item x="51"/>
        <item x="46"/>
        <item x="27"/>
        <item x="32"/>
        <item x="87"/>
        <item x="70"/>
        <item t="default"/>
      </items>
    </pivotField>
    <pivotField axis="axisRow" showAll="0">
      <items count="6">
        <item x="2"/>
        <item x="3"/>
        <item x="1"/>
        <item x="4"/>
        <item x="0"/>
        <item t="default"/>
      </items>
    </pivotField>
    <pivotField numFmtId="164" showAll="0"/>
    <pivotField numFmtId="1" showAll="0"/>
    <pivotField numFmtId="164" showAll="0"/>
    <pivotField numFmtId="164" showAll="0"/>
    <pivotField numFmtId="164" showAll="0"/>
    <pivotField numFmtId="9" showAll="0"/>
    <pivotField showAll="0"/>
    <pivotField showAll="0"/>
    <pivotField dataField="1" numFmtId="1" showAll="0">
      <items count="95">
        <item x="58"/>
        <item x="88"/>
        <item x="54"/>
        <item x="89"/>
        <item x="83"/>
        <item x="8"/>
        <item x="59"/>
        <item x="17"/>
        <item x="77"/>
        <item x="68"/>
        <item x="19"/>
        <item x="61"/>
        <item x="66"/>
        <item x="26"/>
        <item x="29"/>
        <item x="51"/>
        <item x="84"/>
        <item x="11"/>
        <item x="5"/>
        <item x="20"/>
        <item x="31"/>
        <item x="0"/>
        <item x="15"/>
        <item x="37"/>
        <item x="69"/>
        <item x="86"/>
        <item x="12"/>
        <item x="63"/>
        <item x="55"/>
        <item x="50"/>
        <item x="39"/>
        <item x="24"/>
        <item x="32"/>
        <item x="33"/>
        <item x="52"/>
        <item x="27"/>
        <item x="64"/>
        <item x="42"/>
        <item x="47"/>
        <item x="73"/>
        <item x="93"/>
        <item x="28"/>
        <item x="48"/>
        <item x="92"/>
        <item x="90"/>
        <item x="79"/>
        <item x="80"/>
        <item x="22"/>
        <item x="7"/>
        <item x="81"/>
        <item x="23"/>
        <item x="91"/>
        <item x="35"/>
        <item x="85"/>
        <item x="18"/>
        <item x="44"/>
        <item x="1"/>
        <item x="87"/>
        <item x="71"/>
        <item x="82"/>
        <item x="30"/>
        <item x="60"/>
        <item x="78"/>
        <item x="65"/>
        <item x="62"/>
        <item x="57"/>
        <item x="75"/>
        <item x="3"/>
        <item x="41"/>
        <item x="14"/>
        <item x="4"/>
        <item x="13"/>
        <item x="25"/>
        <item x="70"/>
        <item x="38"/>
        <item x="21"/>
        <item x="45"/>
        <item x="74"/>
        <item x="10"/>
        <item x="36"/>
        <item x="49"/>
        <item x="67"/>
        <item x="2"/>
        <item x="53"/>
        <item x="72"/>
        <item x="16"/>
        <item x="6"/>
        <item x="34"/>
        <item x="43"/>
        <item x="9"/>
        <item x="46"/>
        <item x="76"/>
        <item x="40"/>
        <item x="56"/>
        <item t="default"/>
      </items>
    </pivotField>
    <pivotField dataField="1" numFmtId="1" showAll="0"/>
    <pivotField showAll="0">
      <items count="3">
        <item x="1"/>
        <item x="0"/>
        <item t="default"/>
      </items>
    </pivotField>
    <pivotField numFmtId="2" showAll="0"/>
    <pivotField numFmtId="1" showAll="0"/>
    <pivotField numFmtId="165" showAll="0"/>
    <pivotField numFmtId="164" showAll="0"/>
    <pivotField dragToRow="0" dragToCol="0" dragToPage="0" showAll="0" defaultSubtotal="0"/>
    <pivotField dragToRow="0" dragToCol="0" dragToPage="0" showAll="0" defaultSubtotal="0"/>
  </pivotFields>
  <rowFields count="1">
    <field x="7"/>
  </rowFields>
  <rowItems count="6">
    <i>
      <x/>
    </i>
    <i>
      <x v="1"/>
    </i>
    <i>
      <x v="2"/>
    </i>
    <i>
      <x v="3"/>
    </i>
    <i>
      <x v="4"/>
    </i>
    <i t="grand">
      <x/>
    </i>
  </rowItems>
  <colFields count="1">
    <field x="-2"/>
  </colFields>
  <colItems count="2">
    <i>
      <x/>
    </i>
    <i i="1">
      <x v="1"/>
    </i>
  </colItems>
  <dataFields count="2">
    <dataField name="Average of Stock_on_hand" fld="16" subtotal="average" baseField="0" baseItem="1"/>
    <dataField name="Average of Reorder_point" fld="17" subtotal="average" baseField="0" baseItem="1"/>
  </dataFields>
  <formats count="6">
    <format dxfId="17">
      <pivotArea type="all" dataOnly="0" outline="0" fieldPosition="0"/>
    </format>
    <format dxfId="16">
      <pivotArea outline="0" collapsedLevelsAreSubtotals="1" fieldPosition="0"/>
    </format>
    <format dxfId="15">
      <pivotArea field="6" type="button" dataOnly="0" labelOnly="1" outline="0"/>
    </format>
    <format dxfId="14">
      <pivotArea dataOnly="0" labelOnly="1" grandRow="1" outline="0" fieldPosition="0"/>
    </format>
    <format dxfId="13">
      <pivotArea outline="0" collapsedLevelsAreSubtotals="1" fieldPosition="0"/>
    </format>
    <format dxfId="12">
      <pivotArea dataOnly="0" labelOnly="1" outline="0" fieldPosition="0">
        <references count="1">
          <reference field="4294967294" count="2">
            <x v="0"/>
            <x v="1"/>
          </reference>
        </references>
      </pivotArea>
    </format>
  </formats>
  <chartFormats count="2">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82E0DF-CA03-436A-A763-8C48A37069FC}" name="Capital Analysi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J16:K27" firstHeaderRow="1" firstDataRow="1" firstDataCol="1"/>
  <pivotFields count="25">
    <pivotField numFmtId="14" showAll="0"/>
    <pivotField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items count="101">
        <item x="85"/>
        <item x="23"/>
        <item x="62"/>
        <item x="84"/>
        <item x="95"/>
        <item x="49"/>
        <item x="21"/>
        <item x="34"/>
        <item x="9"/>
        <item x="25"/>
        <item x="52"/>
        <item x="96"/>
        <item x="57"/>
        <item x="43"/>
        <item x="22"/>
        <item x="6"/>
        <item x="11"/>
        <item x="71"/>
        <item x="14"/>
        <item x="98"/>
        <item x="74"/>
        <item x="41"/>
        <item x="67"/>
        <item x="18"/>
        <item x="24"/>
        <item x="4"/>
        <item x="64"/>
        <item x="77"/>
        <item x="12"/>
        <item x="53"/>
        <item x="54"/>
        <item x="26"/>
        <item x="86"/>
        <item x="13"/>
        <item x="39"/>
        <item x="45"/>
        <item x="91"/>
        <item x="29"/>
        <item x="63"/>
        <item x="58"/>
        <item x="20"/>
        <item x="60"/>
        <item x="30"/>
        <item x="81"/>
        <item x="99"/>
        <item x="2"/>
        <item x="56"/>
        <item x="44"/>
        <item x="7"/>
        <item x="33"/>
        <item x="89"/>
        <item x="65"/>
        <item x="36"/>
        <item x="38"/>
        <item x="5"/>
        <item x="73"/>
        <item x="93"/>
        <item x="90"/>
        <item x="78"/>
        <item x="83"/>
        <item x="72"/>
        <item x="82"/>
        <item x="42"/>
        <item x="76"/>
        <item x="1"/>
        <item x="31"/>
        <item x="3"/>
        <item x="88"/>
        <item x="55"/>
        <item x="16"/>
        <item x="37"/>
        <item x="47"/>
        <item x="19"/>
        <item x="50"/>
        <item x="8"/>
        <item x="15"/>
        <item x="40"/>
        <item x="69"/>
        <item x="97"/>
        <item x="75"/>
        <item x="79"/>
        <item x="94"/>
        <item x="48"/>
        <item x="92"/>
        <item x="28"/>
        <item x="68"/>
        <item x="59"/>
        <item x="35"/>
        <item x="0"/>
        <item x="61"/>
        <item x="80"/>
        <item x="10"/>
        <item x="17"/>
        <item x="51"/>
        <item x="46"/>
        <item x="27"/>
        <item x="32"/>
        <item x="87"/>
        <item x="70"/>
        <item x="66"/>
        <item t="default"/>
      </items>
    </pivotField>
    <pivotField axis="axisRow" showAll="0" measureFilter="1" sortType="ascending">
      <items count="101">
        <item x="85"/>
        <item x="25"/>
        <item x="66"/>
        <item x="52"/>
        <item x="96"/>
        <item x="57"/>
        <item x="43"/>
        <item x="22"/>
        <item x="6"/>
        <item x="11"/>
        <item x="71"/>
        <item x="14"/>
        <item x="23"/>
        <item x="98"/>
        <item x="74"/>
        <item x="41"/>
        <item x="67"/>
        <item x="18"/>
        <item x="24"/>
        <item x="4"/>
        <item x="64"/>
        <item x="77"/>
        <item x="12"/>
        <item x="62"/>
        <item x="53"/>
        <item x="54"/>
        <item x="26"/>
        <item x="86"/>
        <item x="13"/>
        <item x="39"/>
        <item x="45"/>
        <item x="91"/>
        <item x="29"/>
        <item x="63"/>
        <item x="84"/>
        <item x="58"/>
        <item x="20"/>
        <item x="60"/>
        <item x="30"/>
        <item x="81"/>
        <item x="99"/>
        <item x="2"/>
        <item x="56"/>
        <item x="44"/>
        <item x="7"/>
        <item x="95"/>
        <item x="33"/>
        <item x="89"/>
        <item x="65"/>
        <item x="36"/>
        <item x="38"/>
        <item x="5"/>
        <item x="73"/>
        <item x="93"/>
        <item x="90"/>
        <item x="78"/>
        <item x="49"/>
        <item x="83"/>
        <item x="72"/>
        <item x="82"/>
        <item x="42"/>
        <item x="76"/>
        <item x="1"/>
        <item x="31"/>
        <item x="3"/>
        <item x="88"/>
        <item x="55"/>
        <item x="21"/>
        <item x="16"/>
        <item x="37"/>
        <item x="47"/>
        <item x="19"/>
        <item x="50"/>
        <item x="8"/>
        <item x="15"/>
        <item x="40"/>
        <item x="69"/>
        <item x="97"/>
        <item x="34"/>
        <item x="75"/>
        <item x="79"/>
        <item x="94"/>
        <item x="48"/>
        <item x="92"/>
        <item x="28"/>
        <item x="68"/>
        <item x="59"/>
        <item x="35"/>
        <item x="0"/>
        <item x="9"/>
        <item x="61"/>
        <item x="80"/>
        <item x="10"/>
        <item x="17"/>
        <item x="51"/>
        <item x="46"/>
        <item x="27"/>
        <item x="32"/>
        <item x="87"/>
        <item x="70"/>
        <item t="default"/>
      </items>
      <autoSortScope>
        <pivotArea dataOnly="0" outline="0" fieldPosition="0">
          <references count="1">
            <reference field="4294967294" count="1" selected="0">
              <x v="0"/>
            </reference>
          </references>
        </pivotArea>
      </autoSortScope>
    </pivotField>
    <pivotField showAll="0"/>
    <pivotField numFmtId="164" showAll="0"/>
    <pivotField numFmtId="1" showAll="0"/>
    <pivotField numFmtId="164" showAll="0"/>
    <pivotField numFmtId="164" showAll="0"/>
    <pivotField numFmtId="164" showAll="0"/>
    <pivotField numFmtId="9" showAll="0"/>
    <pivotField showAll="0"/>
    <pivotField showAll="0"/>
    <pivotField numFmtId="1" showAll="0"/>
    <pivotField numFmtId="1" showAll="0"/>
    <pivotField showAll="0"/>
    <pivotField numFmtId="2" showAll="0"/>
    <pivotField numFmtId="1" showAll="0"/>
    <pivotField numFmtId="165" showAll="0"/>
    <pivotField dataField="1" numFmtId="164" showAll="0"/>
    <pivotField dragToRow="0" dragToCol="0" dragToPage="0" showAll="0" defaultSubtotal="0"/>
    <pivotField dragToRow="0" dragToCol="0" dragToPage="0" showAll="0" defaultSubtotal="0"/>
  </pivotFields>
  <rowFields count="1">
    <field x="6"/>
  </rowFields>
  <rowItems count="11">
    <i>
      <x v="19"/>
    </i>
    <i>
      <x v="42"/>
    </i>
    <i>
      <x v="55"/>
    </i>
    <i>
      <x v="67"/>
    </i>
    <i>
      <x v="52"/>
    </i>
    <i>
      <x v="56"/>
    </i>
    <i>
      <x v="79"/>
    </i>
    <i>
      <x v="78"/>
    </i>
    <i>
      <x v="89"/>
    </i>
    <i>
      <x v="8"/>
    </i>
    <i t="grand">
      <x/>
    </i>
  </rowItems>
  <colItems count="1">
    <i/>
  </colItems>
  <dataFields count="1">
    <dataField name="Sum of CapitalTiedUp" fld="22" baseField="0" baseItem="0" numFmtId="166"/>
  </dataFields>
  <formats count="3">
    <format dxfId="20">
      <pivotArea dataOnly="0" labelOnly="1" outline="0" axis="axisValues" fieldPosition="0"/>
    </format>
    <format dxfId="19">
      <pivotArea collapsedLevelsAreSubtotals="1" fieldPosition="0">
        <references count="1">
          <reference field="6" count="10">
            <x v="8"/>
            <x v="19"/>
            <x v="42"/>
            <x v="52"/>
            <x v="55"/>
            <x v="56"/>
            <x v="67"/>
            <x v="78"/>
            <x v="79"/>
            <x v="89"/>
          </reference>
        </references>
      </pivotArea>
    </format>
    <format dxfId="18">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850E63-D4B8-4A6E-8728-33078D9B8E8D}" name="Demand Volatilit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42:W49" firstHeaderRow="1" firstDataRow="2" firstDataCol="1"/>
  <pivotFields count="25">
    <pivotField numFmtId="14" showAll="0"/>
    <pivotField axis="axisCol"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pivotField showAll="0"/>
    <pivotField axis="axisRow" showAll="0">
      <items count="6">
        <item x="2"/>
        <item x="3"/>
        <item x="1"/>
        <item x="4"/>
        <item x="0"/>
        <item t="default"/>
      </items>
    </pivotField>
    <pivotField numFmtId="164" showAll="0"/>
    <pivotField numFmtId="1" showAll="0"/>
    <pivotField numFmtId="164" showAll="0"/>
    <pivotField numFmtId="164" showAll="0"/>
    <pivotField dataField="1" numFmtId="164" showAll="0"/>
    <pivotField numFmtId="9" showAll="0"/>
    <pivotField showAll="0"/>
    <pivotField showAll="0"/>
    <pivotField numFmtId="1" showAll="0"/>
    <pivotField numFmtId="1" showAll="0"/>
    <pivotField showAll="0"/>
    <pivotField numFmtId="2" showAll="0"/>
    <pivotField numFmtId="1" showAll="0"/>
    <pivotField numFmtId="165" showAll="0"/>
    <pivotField numFmtId="164" showAll="0"/>
    <pivotField dragToRow="0" dragToCol="0" dragToPage="0" showAll="0" defaultSubtotal="0"/>
    <pivotField dragToRow="0" dragToCol="0" dragToPage="0" showAll="0" defaultSubtotal="0"/>
  </pivotFields>
  <rowFields count="1">
    <field x="7"/>
  </rowFields>
  <rowItems count="6">
    <i>
      <x/>
    </i>
    <i>
      <x v="1"/>
    </i>
    <i>
      <x v="2"/>
    </i>
    <i>
      <x v="3"/>
    </i>
    <i>
      <x v="4"/>
    </i>
    <i t="grand">
      <x/>
    </i>
  </rowItems>
  <colFields count="1">
    <field x="1"/>
  </colFields>
  <colItems count="7">
    <i>
      <x/>
    </i>
    <i>
      <x v="1"/>
    </i>
    <i>
      <x v="2"/>
    </i>
    <i>
      <x v="3"/>
    </i>
    <i>
      <x v="4"/>
    </i>
    <i>
      <x v="5"/>
    </i>
    <i t="grand">
      <x/>
    </i>
  </colItems>
  <dataFields count="1">
    <dataField name="Sum of profit" fld="12" baseField="0" baseItem="0" numFmtId="164"/>
  </dataFields>
  <formats count="3">
    <format dxfId="23">
      <pivotArea outline="0" collapsedLevelsAreSubtotals="1" fieldPosition="0"/>
    </format>
    <format dxfId="22">
      <pivotArea dataOnly="0" labelOnly="1" fieldPosition="0">
        <references count="1">
          <reference field="1" count="0"/>
        </references>
      </pivotArea>
    </format>
    <format dxfId="2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5A0A2E-5D6D-41C7-8CC2-1002747C23BA}"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8">
  <location ref="AD15:AE21" firstHeaderRow="1" firstDataRow="1" firstDataCol="1"/>
  <pivotFields count="25">
    <pivotField numFmtId="14" showAll="0">
      <items count="1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t="default"/>
      </items>
    </pivotField>
    <pivotField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pivotField showAll="0"/>
    <pivotField axis="axisRow" showAll="0">
      <items count="6">
        <item x="2"/>
        <item x="3"/>
        <item x="1"/>
        <item x="4"/>
        <item x="0"/>
        <item t="default"/>
      </items>
    </pivotField>
    <pivotField numFmtId="164" showAll="0"/>
    <pivotField numFmtId="1" showAll="0"/>
    <pivotField numFmtId="164" showAll="0"/>
    <pivotField numFmtId="164" showAll="0"/>
    <pivotField dataField="1" numFmtId="164" showAll="0"/>
    <pivotField numFmtId="9" showAll="0"/>
    <pivotField showAll="0"/>
    <pivotField showAll="0">
      <items count="21">
        <item x="14"/>
        <item x="8"/>
        <item x="7"/>
        <item x="3"/>
        <item x="12"/>
        <item x="11"/>
        <item x="17"/>
        <item x="1"/>
        <item x="0"/>
        <item x="15"/>
        <item x="9"/>
        <item x="10"/>
        <item x="13"/>
        <item x="2"/>
        <item x="16"/>
        <item x="6"/>
        <item x="4"/>
        <item x="5"/>
        <item x="18"/>
        <item x="19"/>
        <item t="default"/>
      </items>
    </pivotField>
    <pivotField numFmtId="1" showAll="0"/>
    <pivotField numFmtId="1" showAll="0"/>
    <pivotField showAll="0"/>
    <pivotField numFmtId="2" showAll="0"/>
    <pivotField numFmtId="1" showAll="0"/>
    <pivotField numFmtId="165" showAll="0"/>
    <pivotField numFmtId="164" showAll="0"/>
    <pivotField dragToRow="0" dragToCol="0" dragToPage="0" showAll="0" defaultSubtotal="0"/>
    <pivotField dragToRow="0" dragToCol="0" dragToPage="0" showAll="0" defaultSubtotal="0"/>
  </pivotFields>
  <rowFields count="1">
    <field x="7"/>
  </rowFields>
  <rowItems count="6">
    <i>
      <x/>
    </i>
    <i>
      <x v="1"/>
    </i>
    <i>
      <x v="2"/>
    </i>
    <i>
      <x v="3"/>
    </i>
    <i>
      <x v="4"/>
    </i>
    <i t="grand">
      <x/>
    </i>
  </rowItems>
  <colItems count="1">
    <i/>
  </colItems>
  <dataFields count="1">
    <dataField name="Sum of profit" fld="12" showDataAs="percentOfTotal" baseField="0" baseItem="0" numFmtId="10"/>
  </dataFields>
  <formats count="4">
    <format dxfId="27">
      <pivotArea dataOnly="0" labelOnly="1" grandCol="1" outline="0" fieldPosition="0"/>
    </format>
    <format dxfId="26">
      <pivotArea outline="0" collapsedLevelsAreSubtotals="1" fieldPosition="0"/>
    </format>
    <format dxfId="25">
      <pivotArea dataOnly="0" labelOnly="1" outline="0" axis="axisValues" fieldPosition="0"/>
    </format>
    <format dxfId="24">
      <pivotArea outline="0" fieldPosition="0">
        <references count="1">
          <reference field="4294967294" count="1">
            <x v="0"/>
          </reference>
        </references>
      </pivotArea>
    </format>
  </formats>
  <chartFormats count="18">
    <chartFormat chart="21" format="1" series="1">
      <pivotArea type="data" outline="0" fieldPosition="0">
        <references count="1">
          <reference field="4294967294" count="1" selected="0">
            <x v="0"/>
          </reference>
        </references>
      </pivotArea>
    </chartFormat>
    <chartFormat chart="21" format="2">
      <pivotArea type="data" outline="0" fieldPosition="0">
        <references count="2">
          <reference field="4294967294" count="1" selected="0">
            <x v="0"/>
          </reference>
          <reference field="7" count="1" selected="0">
            <x v="0"/>
          </reference>
        </references>
      </pivotArea>
    </chartFormat>
    <chartFormat chart="21" format="3">
      <pivotArea type="data" outline="0" fieldPosition="0">
        <references count="2">
          <reference field="4294967294" count="1" selected="0">
            <x v="0"/>
          </reference>
          <reference field="7" count="1" selected="0">
            <x v="1"/>
          </reference>
        </references>
      </pivotArea>
    </chartFormat>
    <chartFormat chart="21" format="4">
      <pivotArea type="data" outline="0" fieldPosition="0">
        <references count="2">
          <reference field="4294967294" count="1" selected="0">
            <x v="0"/>
          </reference>
          <reference field="7" count="1" selected="0">
            <x v="2"/>
          </reference>
        </references>
      </pivotArea>
    </chartFormat>
    <chartFormat chart="21" format="5">
      <pivotArea type="data" outline="0" fieldPosition="0">
        <references count="2">
          <reference field="4294967294" count="1" selected="0">
            <x v="0"/>
          </reference>
          <reference field="7" count="1" selected="0">
            <x v="3"/>
          </reference>
        </references>
      </pivotArea>
    </chartFormat>
    <chartFormat chart="21" format="6">
      <pivotArea type="data" outline="0" fieldPosition="0">
        <references count="2">
          <reference field="4294967294" count="1" selected="0">
            <x v="0"/>
          </reference>
          <reference field="7" count="1" selected="0">
            <x v="4"/>
          </reference>
        </references>
      </pivotArea>
    </chartFormat>
    <chartFormat chart="22" format="7" series="1">
      <pivotArea type="data" outline="0" fieldPosition="0">
        <references count="1">
          <reference field="4294967294" count="1" selected="0">
            <x v="0"/>
          </reference>
        </references>
      </pivotArea>
    </chartFormat>
    <chartFormat chart="22" format="8">
      <pivotArea type="data" outline="0" fieldPosition="0">
        <references count="2">
          <reference field="4294967294" count="1" selected="0">
            <x v="0"/>
          </reference>
          <reference field="7" count="1" selected="0">
            <x v="0"/>
          </reference>
        </references>
      </pivotArea>
    </chartFormat>
    <chartFormat chart="22" format="9">
      <pivotArea type="data" outline="0" fieldPosition="0">
        <references count="2">
          <reference field="4294967294" count="1" selected="0">
            <x v="0"/>
          </reference>
          <reference field="7" count="1" selected="0">
            <x v="1"/>
          </reference>
        </references>
      </pivotArea>
    </chartFormat>
    <chartFormat chart="22" format="10">
      <pivotArea type="data" outline="0" fieldPosition="0">
        <references count="2">
          <reference field="4294967294" count="1" selected="0">
            <x v="0"/>
          </reference>
          <reference field="7" count="1" selected="0">
            <x v="2"/>
          </reference>
        </references>
      </pivotArea>
    </chartFormat>
    <chartFormat chart="22" format="11">
      <pivotArea type="data" outline="0" fieldPosition="0">
        <references count="2">
          <reference field="4294967294" count="1" selected="0">
            <x v="0"/>
          </reference>
          <reference field="7" count="1" selected="0">
            <x v="3"/>
          </reference>
        </references>
      </pivotArea>
    </chartFormat>
    <chartFormat chart="22" format="12">
      <pivotArea type="data" outline="0" fieldPosition="0">
        <references count="2">
          <reference field="4294967294" count="1" selected="0">
            <x v="0"/>
          </reference>
          <reference field="7" count="1" selected="0">
            <x v="4"/>
          </reference>
        </references>
      </pivotArea>
    </chartFormat>
    <chartFormat chart="23" format="7" series="1">
      <pivotArea type="data" outline="0" fieldPosition="0">
        <references count="1">
          <reference field="4294967294" count="1" selected="0">
            <x v="0"/>
          </reference>
        </references>
      </pivotArea>
    </chartFormat>
    <chartFormat chart="23" format="8">
      <pivotArea type="data" outline="0" fieldPosition="0">
        <references count="2">
          <reference field="4294967294" count="1" selected="0">
            <x v="0"/>
          </reference>
          <reference field="7" count="1" selected="0">
            <x v="0"/>
          </reference>
        </references>
      </pivotArea>
    </chartFormat>
    <chartFormat chart="23" format="9">
      <pivotArea type="data" outline="0" fieldPosition="0">
        <references count="2">
          <reference field="4294967294" count="1" selected="0">
            <x v="0"/>
          </reference>
          <reference field="7" count="1" selected="0">
            <x v="1"/>
          </reference>
        </references>
      </pivotArea>
    </chartFormat>
    <chartFormat chart="23" format="10">
      <pivotArea type="data" outline="0" fieldPosition="0">
        <references count="2">
          <reference field="4294967294" count="1" selected="0">
            <x v="0"/>
          </reference>
          <reference field="7" count="1" selected="0">
            <x v="2"/>
          </reference>
        </references>
      </pivotArea>
    </chartFormat>
    <chartFormat chart="23" format="11">
      <pivotArea type="data" outline="0" fieldPosition="0">
        <references count="2">
          <reference field="4294967294" count="1" selected="0">
            <x v="0"/>
          </reference>
          <reference field="7" count="1" selected="0">
            <x v="3"/>
          </reference>
        </references>
      </pivotArea>
    </chartFormat>
    <chartFormat chart="23" format="12">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36DA37-029B-46EF-BE22-45A7CE625961}"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A35:AB41" firstHeaderRow="1" firstDataRow="1" firstDataCol="1"/>
  <pivotFields count="25">
    <pivotField numFmtId="14" showAll="0">
      <items count="1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t="default"/>
      </items>
    </pivotField>
    <pivotField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pivotField showAll="0"/>
    <pivotField axis="axisRow" showAll="0">
      <items count="6">
        <item x="2"/>
        <item x="3"/>
        <item x="1"/>
        <item x="4"/>
        <item x="0"/>
        <item t="default"/>
      </items>
    </pivotField>
    <pivotField numFmtId="164" showAll="0"/>
    <pivotField numFmtId="1" showAll="0"/>
    <pivotField numFmtId="164" showAll="0"/>
    <pivotField numFmtId="164" showAll="0"/>
    <pivotField numFmtId="164" showAll="0"/>
    <pivotField numFmtId="9" showAll="0"/>
    <pivotField showAll="0"/>
    <pivotField showAll="0">
      <items count="21">
        <item x="14"/>
        <item x="8"/>
        <item x="7"/>
        <item x="3"/>
        <item x="12"/>
        <item x="11"/>
        <item x="17"/>
        <item x="1"/>
        <item x="0"/>
        <item x="15"/>
        <item x="9"/>
        <item x="10"/>
        <item x="13"/>
        <item x="2"/>
        <item x="16"/>
        <item x="6"/>
        <item x="4"/>
        <item x="5"/>
        <item x="18"/>
        <item x="19"/>
        <item t="default"/>
      </items>
    </pivotField>
    <pivotField numFmtId="1" showAll="0"/>
    <pivotField numFmtId="1" showAll="0"/>
    <pivotField showAll="0"/>
    <pivotField numFmtId="2" showAll="0"/>
    <pivotField numFmtId="1" showAll="0"/>
    <pivotField numFmtId="165" showAll="0"/>
    <pivotField dataField="1" numFmtId="164" showAll="0"/>
    <pivotField dragToRow="0" dragToCol="0" dragToPage="0" showAll="0" defaultSubtotal="0"/>
    <pivotField dragToRow="0" dragToCol="0" dragToPage="0" showAll="0" defaultSubtotal="0"/>
  </pivotFields>
  <rowFields count="1">
    <field x="7"/>
  </rowFields>
  <rowItems count="6">
    <i>
      <x/>
    </i>
    <i>
      <x v="1"/>
    </i>
    <i>
      <x v="2"/>
    </i>
    <i>
      <x v="3"/>
    </i>
    <i>
      <x v="4"/>
    </i>
    <i t="grand">
      <x/>
    </i>
  </rowItems>
  <colItems count="1">
    <i/>
  </colItems>
  <dataFields count="1">
    <dataField name="Sum of CapitalTiedUp" fld="22" baseField="0" baseItem="0"/>
  </dataFields>
  <formats count="3">
    <format dxfId="30">
      <pivotArea dataOnly="0" labelOnly="1" grandCol="1" outline="0" fieldPosition="0"/>
    </format>
    <format dxfId="29">
      <pivotArea outline="0" collapsedLevelsAreSubtotals="1" fieldPosition="0"/>
    </format>
    <format dxfId="2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295F9F-3229-4E3C-8E7D-94DBCEE28B22}" name="PriorityLis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ducts">
  <location ref="AG5:AI29" firstHeaderRow="0" firstDataRow="1" firstDataCol="1" rowPageCount="1" colPageCount="1"/>
  <pivotFields count="25">
    <pivotField numFmtId="14" showAll="0"/>
    <pivotField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items count="101">
        <item x="85"/>
        <item x="23"/>
        <item x="62"/>
        <item x="84"/>
        <item x="95"/>
        <item x="49"/>
        <item x="21"/>
        <item x="34"/>
        <item x="9"/>
        <item x="25"/>
        <item x="52"/>
        <item x="96"/>
        <item x="57"/>
        <item x="43"/>
        <item x="22"/>
        <item x="6"/>
        <item x="11"/>
        <item x="71"/>
        <item x="14"/>
        <item x="98"/>
        <item x="74"/>
        <item x="41"/>
        <item x="67"/>
        <item x="18"/>
        <item x="24"/>
        <item x="4"/>
        <item x="64"/>
        <item x="77"/>
        <item x="12"/>
        <item x="53"/>
        <item x="54"/>
        <item x="26"/>
        <item x="86"/>
        <item x="13"/>
        <item x="39"/>
        <item x="45"/>
        <item x="91"/>
        <item x="29"/>
        <item x="63"/>
        <item x="58"/>
        <item x="20"/>
        <item x="60"/>
        <item x="30"/>
        <item x="81"/>
        <item x="99"/>
        <item x="2"/>
        <item x="56"/>
        <item x="44"/>
        <item x="7"/>
        <item x="33"/>
        <item x="89"/>
        <item x="65"/>
        <item x="36"/>
        <item x="38"/>
        <item x="5"/>
        <item x="73"/>
        <item x="93"/>
        <item x="90"/>
        <item x="78"/>
        <item x="83"/>
        <item x="72"/>
        <item x="82"/>
        <item x="42"/>
        <item x="76"/>
        <item x="1"/>
        <item x="31"/>
        <item x="3"/>
        <item x="88"/>
        <item x="55"/>
        <item x="16"/>
        <item x="37"/>
        <item x="47"/>
        <item x="19"/>
        <item x="50"/>
        <item x="8"/>
        <item x="15"/>
        <item x="40"/>
        <item x="69"/>
        <item x="97"/>
        <item x="75"/>
        <item x="79"/>
        <item x="94"/>
        <item x="48"/>
        <item x="92"/>
        <item x="28"/>
        <item x="68"/>
        <item x="59"/>
        <item x="35"/>
        <item x="0"/>
        <item x="61"/>
        <item x="80"/>
        <item x="10"/>
        <item x="17"/>
        <item x="51"/>
        <item x="46"/>
        <item x="27"/>
        <item x="32"/>
        <item x="87"/>
        <item x="70"/>
        <item x="66"/>
        <item t="default"/>
      </items>
    </pivotField>
    <pivotField axis="axisRow" showAll="0" sortType="ascending">
      <items count="101">
        <item x="85"/>
        <item x="25"/>
        <item x="66"/>
        <item x="52"/>
        <item x="96"/>
        <item x="57"/>
        <item x="43"/>
        <item x="22"/>
        <item x="6"/>
        <item x="11"/>
        <item x="71"/>
        <item x="14"/>
        <item x="23"/>
        <item x="98"/>
        <item x="74"/>
        <item x="41"/>
        <item x="67"/>
        <item x="18"/>
        <item x="24"/>
        <item x="4"/>
        <item x="64"/>
        <item x="77"/>
        <item x="12"/>
        <item x="62"/>
        <item x="53"/>
        <item x="54"/>
        <item x="26"/>
        <item x="86"/>
        <item x="13"/>
        <item x="39"/>
        <item x="45"/>
        <item x="91"/>
        <item x="29"/>
        <item x="63"/>
        <item x="84"/>
        <item x="58"/>
        <item x="20"/>
        <item x="60"/>
        <item x="30"/>
        <item x="81"/>
        <item x="99"/>
        <item x="2"/>
        <item x="56"/>
        <item x="44"/>
        <item x="7"/>
        <item x="95"/>
        <item x="33"/>
        <item x="89"/>
        <item x="65"/>
        <item x="36"/>
        <item x="38"/>
        <item x="5"/>
        <item x="73"/>
        <item x="93"/>
        <item x="90"/>
        <item x="78"/>
        <item x="49"/>
        <item x="83"/>
        <item x="72"/>
        <item x="82"/>
        <item x="42"/>
        <item x="76"/>
        <item x="1"/>
        <item x="31"/>
        <item x="3"/>
        <item x="88"/>
        <item x="55"/>
        <item x="21"/>
        <item x="16"/>
        <item x="37"/>
        <item x="47"/>
        <item x="19"/>
        <item x="50"/>
        <item x="8"/>
        <item x="15"/>
        <item x="40"/>
        <item x="69"/>
        <item x="97"/>
        <item x="34"/>
        <item x="75"/>
        <item x="79"/>
        <item x="94"/>
        <item x="48"/>
        <item x="92"/>
        <item x="28"/>
        <item x="68"/>
        <item x="59"/>
        <item x="35"/>
        <item x="0"/>
        <item x="9"/>
        <item x="61"/>
        <item x="80"/>
        <item x="10"/>
        <item x="17"/>
        <item x="51"/>
        <item x="46"/>
        <item x="27"/>
        <item x="32"/>
        <item x="87"/>
        <item x="70"/>
        <item t="default"/>
      </items>
      <autoSortScope>
        <pivotArea dataOnly="0" outline="0" fieldPosition="0">
          <references count="1">
            <reference field="4294967294" count="1" selected="0">
              <x v="1"/>
            </reference>
          </references>
        </pivotArea>
      </autoSortScope>
    </pivotField>
    <pivotField showAll="0"/>
    <pivotField numFmtId="164" showAll="0"/>
    <pivotField numFmtId="1" showAll="0"/>
    <pivotField numFmtId="164" showAll="0"/>
    <pivotField numFmtId="164" showAll="0"/>
    <pivotField numFmtId="164" showAll="0"/>
    <pivotField numFmtId="9" showAll="0"/>
    <pivotField showAll="0"/>
    <pivotField showAll="0"/>
    <pivotField dataField="1" numFmtId="1" showAll="0">
      <items count="95">
        <item x="58"/>
        <item x="88"/>
        <item x="54"/>
        <item x="89"/>
        <item x="83"/>
        <item x="8"/>
        <item x="59"/>
        <item x="17"/>
        <item x="77"/>
        <item x="68"/>
        <item x="19"/>
        <item x="61"/>
        <item x="66"/>
        <item x="26"/>
        <item x="29"/>
        <item x="51"/>
        <item x="84"/>
        <item x="11"/>
        <item x="5"/>
        <item x="20"/>
        <item x="31"/>
        <item x="0"/>
        <item x="15"/>
        <item x="37"/>
        <item x="69"/>
        <item x="86"/>
        <item x="12"/>
        <item x="63"/>
        <item x="55"/>
        <item x="50"/>
        <item x="39"/>
        <item x="24"/>
        <item x="32"/>
        <item x="33"/>
        <item x="52"/>
        <item x="27"/>
        <item x="64"/>
        <item x="42"/>
        <item x="47"/>
        <item x="73"/>
        <item x="93"/>
        <item x="28"/>
        <item x="48"/>
        <item x="92"/>
        <item x="90"/>
        <item x="79"/>
        <item x="80"/>
        <item x="22"/>
        <item x="7"/>
        <item x="81"/>
        <item x="23"/>
        <item x="91"/>
        <item x="35"/>
        <item x="85"/>
        <item x="18"/>
        <item x="44"/>
        <item x="1"/>
        <item x="87"/>
        <item x="71"/>
        <item x="82"/>
        <item x="30"/>
        <item x="60"/>
        <item x="78"/>
        <item x="65"/>
        <item x="62"/>
        <item x="57"/>
        <item x="75"/>
        <item x="3"/>
        <item x="41"/>
        <item x="14"/>
        <item x="4"/>
        <item x="13"/>
        <item x="25"/>
        <item x="70"/>
        <item x="38"/>
        <item x="21"/>
        <item x="45"/>
        <item x="74"/>
        <item x="10"/>
        <item x="36"/>
        <item x="49"/>
        <item x="67"/>
        <item x="2"/>
        <item x="53"/>
        <item x="72"/>
        <item x="16"/>
        <item x="6"/>
        <item x="34"/>
        <item x="43"/>
        <item x="9"/>
        <item x="46"/>
        <item x="76"/>
        <item x="40"/>
        <item x="56"/>
        <item t="default"/>
      </items>
    </pivotField>
    <pivotField numFmtId="1" showAll="0"/>
    <pivotField axis="axisPage" showAll="0">
      <items count="3">
        <item x="1"/>
        <item x="0"/>
        <item t="default"/>
      </items>
    </pivotField>
    <pivotField numFmtId="2" showAll="0"/>
    <pivotField dataField="1" numFmtId="1" showAll="0"/>
    <pivotField numFmtId="165" showAll="0"/>
    <pivotField numFmtId="164" showAll="0"/>
    <pivotField dragToRow="0" dragToCol="0" dragToPage="0" showAll="0" defaultSubtotal="0"/>
    <pivotField dragToRow="0" dragToCol="0" dragToPage="0" showAll="0" defaultSubtotal="0"/>
  </pivotFields>
  <rowFields count="1">
    <field x="6"/>
  </rowFields>
  <rowItems count="24">
    <i>
      <x v="35"/>
    </i>
    <i>
      <x v="31"/>
    </i>
    <i>
      <x v="25"/>
    </i>
    <i>
      <x v="83"/>
    </i>
    <i>
      <x/>
    </i>
    <i>
      <x v="86"/>
    </i>
    <i>
      <x v="73"/>
    </i>
    <i>
      <x v="71"/>
    </i>
    <i>
      <x v="80"/>
    </i>
    <i>
      <x v="9"/>
    </i>
    <i>
      <x v="93"/>
    </i>
    <i>
      <x v="90"/>
    </i>
    <i>
      <x v="32"/>
    </i>
    <i>
      <x v="51"/>
    </i>
    <i>
      <x v="26"/>
    </i>
    <i>
      <x v="94"/>
    </i>
    <i>
      <x v="76"/>
    </i>
    <i>
      <x v="27"/>
    </i>
    <i>
      <x v="2"/>
    </i>
    <i>
      <x v="29"/>
    </i>
    <i>
      <x v="63"/>
    </i>
    <i>
      <x v="65"/>
    </i>
    <i>
      <x v="74"/>
    </i>
    <i t="grand">
      <x/>
    </i>
  </rowItems>
  <colFields count="1">
    <field x="-2"/>
  </colFields>
  <colItems count="2">
    <i>
      <x/>
    </i>
    <i i="1">
      <x v="1"/>
    </i>
  </colItems>
  <pageFields count="1">
    <pageField fld="18" item="0" hier="-1"/>
  </pageFields>
  <dataFields count="2">
    <dataField name="Sum of Stock on Hand" fld="16" baseField="0" baseItem="0"/>
    <dataField name="Average Days Until Reorder" fld="20" subtotal="average" baseField="6" baseItem="0" numFmtId="2"/>
  </dataFields>
  <formats count="7">
    <format dxfId="37">
      <pivotArea outline="0" collapsedLevelsAreSubtotals="1" fieldPosition="0">
        <references count="1">
          <reference field="4294967294" count="1" selected="0">
            <x v="1"/>
          </reference>
        </references>
      </pivotArea>
    </format>
    <format dxfId="36">
      <pivotArea type="all" dataOnly="0" outline="0" fieldPosition="0"/>
    </format>
    <format dxfId="35">
      <pivotArea outline="0" collapsedLevelsAreSubtotals="1" fieldPosition="0"/>
    </format>
    <format dxfId="34">
      <pivotArea field="6" type="button" dataOnly="0" labelOnly="1" outline="0" axis="axisRow" fieldPosition="0"/>
    </format>
    <format dxfId="33">
      <pivotArea dataOnly="0" labelOnly="1" fieldPosition="0">
        <references count="1">
          <reference field="6" count="23">
            <x v="0"/>
            <x v="2"/>
            <x v="9"/>
            <x v="25"/>
            <x v="26"/>
            <x v="27"/>
            <x v="29"/>
            <x v="31"/>
            <x v="32"/>
            <x v="35"/>
            <x v="51"/>
            <x v="63"/>
            <x v="65"/>
            <x v="71"/>
            <x v="73"/>
            <x v="74"/>
            <x v="76"/>
            <x v="80"/>
            <x v="83"/>
            <x v="86"/>
            <x v="90"/>
            <x v="93"/>
            <x v="94"/>
          </reference>
        </references>
      </pivotArea>
    </format>
    <format dxfId="32">
      <pivotArea dataOnly="0" labelOnly="1" grandRow="1" outline="0" fieldPosition="0"/>
    </format>
    <format dxfId="31">
      <pivotArea dataOnly="0" labelOnly="1" outline="0" fieldPosition="0">
        <references count="1">
          <reference field="4294967294" count="2">
            <x v="0"/>
            <x v="1"/>
          </reference>
        </references>
      </pivotArea>
    </format>
  </formats>
  <conditionalFormats count="2">
    <conditionalFormat scope="data" priority="6">
      <pivotAreas count="1">
        <pivotArea outline="0" fieldPosition="0">
          <references count="1">
            <reference field="4294967294" count="1" selected="0">
              <x v="1"/>
            </reference>
          </references>
        </pivotArea>
      </pivotAreas>
    </conditionalFormat>
    <conditionalFormat scope="data" priority="5">
      <pivotAreas count="1">
        <pivotArea outline="0"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C501BD-93EA-478D-AC68-D971126789B3}" name="PivotTable36" cacheId="0"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14">
  <location ref="AD32:AE38" firstHeaderRow="1" firstDataRow="1" firstDataCol="1"/>
  <pivotFields count="25">
    <pivotField numFmtId="14" showAll="0">
      <items count="1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t="default"/>
      </items>
    </pivotField>
    <pivotField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pivotField showAll="0"/>
    <pivotField axis="axisRow" showAll="0">
      <items count="6">
        <item x="2"/>
        <item x="3"/>
        <item x="1"/>
        <item x="4"/>
        <item x="0"/>
        <item t="default"/>
      </items>
    </pivotField>
    <pivotField numFmtId="164" showAll="0"/>
    <pivotField numFmtId="1" showAll="0"/>
    <pivotField numFmtId="164" showAll="0"/>
    <pivotField numFmtId="164" showAll="0"/>
    <pivotField numFmtId="164" showAll="0"/>
    <pivotField numFmtId="9" showAll="0"/>
    <pivotField showAll="0"/>
    <pivotField showAll="0">
      <items count="21">
        <item x="14"/>
        <item x="8"/>
        <item x="7"/>
        <item x="3"/>
        <item x="12"/>
        <item x="11"/>
        <item x="17"/>
        <item x="1"/>
        <item x="0"/>
        <item x="15"/>
        <item x="9"/>
        <item x="10"/>
        <item x="13"/>
        <item x="2"/>
        <item x="16"/>
        <item x="6"/>
        <item x="4"/>
        <item x="5"/>
        <item x="18"/>
        <item x="19"/>
        <item t="default"/>
      </items>
    </pivotField>
    <pivotField dataField="1" numFmtId="1" showAll="0"/>
    <pivotField numFmtId="1" showAll="0"/>
    <pivotField showAll="0"/>
    <pivotField numFmtId="2" showAll="0"/>
    <pivotField numFmtId="1" showAll="0"/>
    <pivotField numFmtId="165" showAll="0"/>
    <pivotField numFmtId="164" showAll="0"/>
    <pivotField dragToRow="0" dragToCol="0" dragToPage="0" showAll="0" defaultSubtotal="0"/>
    <pivotField dragToRow="0" dragToCol="0" dragToPage="0" showAll="0" defaultSubtotal="0"/>
  </pivotFields>
  <rowFields count="1">
    <field x="7"/>
  </rowFields>
  <rowItems count="6">
    <i>
      <x/>
    </i>
    <i>
      <x v="1"/>
    </i>
    <i>
      <x v="2"/>
    </i>
    <i>
      <x v="3"/>
    </i>
    <i>
      <x v="4"/>
    </i>
    <i t="grand">
      <x/>
    </i>
  </rowItems>
  <colItems count="1">
    <i/>
  </colItems>
  <dataFields count="1">
    <dataField name="Sum of Stock_on_hand" fld="16" baseField="0" baseItem="0" numFmtId="1"/>
  </dataFields>
  <formats count="3">
    <format dxfId="40">
      <pivotArea dataOnly="0" labelOnly="1" grandCol="1" outline="0" fieldPosition="0"/>
    </format>
    <format dxfId="39">
      <pivotArea dataOnly="0" labelOnly="1" outline="0" axis="axisValues" fieldPosition="0"/>
    </format>
    <format dxfId="38">
      <pivotArea outline="0" collapsedLevelsAreSubtotals="1" fieldPosition="0"/>
    </format>
  </format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6AE2CE0-D584-4FDD-8403-7CA194D56E5E}"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3">
  <location ref="AD3:AE11" firstHeaderRow="1" firstDataRow="1" firstDataCol="1"/>
  <pivotFields count="25">
    <pivotField numFmtId="14" showAll="0"/>
    <pivotField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items count="101">
        <item x="85"/>
        <item x="23"/>
        <item x="62"/>
        <item x="84"/>
        <item x="95"/>
        <item x="49"/>
        <item x="21"/>
        <item x="34"/>
        <item x="9"/>
        <item x="25"/>
        <item x="52"/>
        <item x="96"/>
        <item x="57"/>
        <item x="43"/>
        <item x="22"/>
        <item x="6"/>
        <item x="11"/>
        <item x="71"/>
        <item x="14"/>
        <item x="98"/>
        <item x="74"/>
        <item x="41"/>
        <item x="67"/>
        <item x="18"/>
        <item x="24"/>
        <item x="4"/>
        <item x="64"/>
        <item x="77"/>
        <item x="12"/>
        <item x="53"/>
        <item x="54"/>
        <item x="26"/>
        <item x="86"/>
        <item x="13"/>
        <item x="39"/>
        <item x="45"/>
        <item x="91"/>
        <item x="29"/>
        <item x="63"/>
        <item x="58"/>
        <item x="20"/>
        <item x="60"/>
        <item x="30"/>
        <item x="81"/>
        <item x="99"/>
        <item x="2"/>
        <item x="56"/>
        <item x="44"/>
        <item x="7"/>
        <item x="33"/>
        <item x="89"/>
        <item x="65"/>
        <item x="36"/>
        <item x="38"/>
        <item x="5"/>
        <item x="73"/>
        <item x="93"/>
        <item x="90"/>
        <item x="78"/>
        <item x="83"/>
        <item x="72"/>
        <item x="82"/>
        <item x="42"/>
        <item x="76"/>
        <item x="1"/>
        <item x="31"/>
        <item x="3"/>
        <item x="88"/>
        <item x="55"/>
        <item x="16"/>
        <item x="37"/>
        <item x="47"/>
        <item x="19"/>
        <item x="50"/>
        <item x="8"/>
        <item x="15"/>
        <item x="40"/>
        <item x="69"/>
        <item x="97"/>
        <item x="75"/>
        <item x="79"/>
        <item x="94"/>
        <item x="48"/>
        <item x="92"/>
        <item x="28"/>
        <item x="68"/>
        <item x="59"/>
        <item x="35"/>
        <item x="0"/>
        <item x="61"/>
        <item x="80"/>
        <item x="10"/>
        <item x="17"/>
        <item x="51"/>
        <item x="46"/>
        <item x="27"/>
        <item x="32"/>
        <item x="87"/>
        <item x="70"/>
        <item x="66"/>
        <item t="default"/>
      </items>
    </pivotField>
    <pivotField showAll="0">
      <items count="101">
        <item x="85"/>
        <item x="25"/>
        <item x="66"/>
        <item x="52"/>
        <item x="96"/>
        <item x="57"/>
        <item x="43"/>
        <item x="22"/>
        <item x="6"/>
        <item x="11"/>
        <item x="71"/>
        <item x="14"/>
        <item x="23"/>
        <item x="98"/>
        <item x="74"/>
        <item x="41"/>
        <item x="67"/>
        <item x="18"/>
        <item x="24"/>
        <item x="4"/>
        <item x="64"/>
        <item x="77"/>
        <item x="12"/>
        <item x="62"/>
        <item x="53"/>
        <item x="54"/>
        <item x="26"/>
        <item x="86"/>
        <item x="13"/>
        <item x="39"/>
        <item x="45"/>
        <item x="91"/>
        <item x="29"/>
        <item x="63"/>
        <item x="84"/>
        <item x="58"/>
        <item x="20"/>
        <item x="60"/>
        <item x="30"/>
        <item x="81"/>
        <item x="99"/>
        <item x="2"/>
        <item x="56"/>
        <item x="44"/>
        <item x="7"/>
        <item x="95"/>
        <item x="33"/>
        <item x="89"/>
        <item x="65"/>
        <item x="36"/>
        <item x="38"/>
        <item x="5"/>
        <item x="73"/>
        <item x="93"/>
        <item x="90"/>
        <item x="78"/>
        <item x="49"/>
        <item x="83"/>
        <item x="72"/>
        <item x="82"/>
        <item x="42"/>
        <item x="76"/>
        <item x="1"/>
        <item x="31"/>
        <item x="3"/>
        <item x="88"/>
        <item x="55"/>
        <item x="21"/>
        <item x="16"/>
        <item x="37"/>
        <item x="47"/>
        <item x="19"/>
        <item x="50"/>
        <item x="8"/>
        <item x="15"/>
        <item x="40"/>
        <item x="69"/>
        <item x="97"/>
        <item x="34"/>
        <item x="75"/>
        <item x="79"/>
        <item x="94"/>
        <item x="48"/>
        <item x="92"/>
        <item x="28"/>
        <item x="68"/>
        <item x="59"/>
        <item x="35"/>
        <item x="0"/>
        <item x="9"/>
        <item x="61"/>
        <item x="80"/>
        <item x="10"/>
        <item x="17"/>
        <item x="51"/>
        <item x="46"/>
        <item x="27"/>
        <item x="32"/>
        <item x="87"/>
        <item x="70"/>
        <item t="default"/>
      </items>
    </pivotField>
    <pivotField showAll="0"/>
    <pivotField numFmtId="164" showAll="0"/>
    <pivotField numFmtId="1" showAll="0"/>
    <pivotField numFmtId="164" showAll="0"/>
    <pivotField numFmtId="164" showAll="0"/>
    <pivotField numFmtId="164" showAll="0"/>
    <pivotField dataField="1" numFmtId="9" showAll="0"/>
    <pivotField showAll="0"/>
    <pivotField axis="axisRow" showAll="0" measureFilter="1" sortType="ascending">
      <items count="21">
        <item x="14"/>
        <item x="8"/>
        <item x="7"/>
        <item x="3"/>
        <item x="12"/>
        <item x="11"/>
        <item x="17"/>
        <item x="1"/>
        <item x="0"/>
        <item x="15"/>
        <item x="9"/>
        <item x="10"/>
        <item x="13"/>
        <item x="2"/>
        <item x="16"/>
        <item x="6"/>
        <item x="4"/>
        <item x="5"/>
        <item x="18"/>
        <item x="19"/>
        <item t="default"/>
      </items>
      <autoSortScope>
        <pivotArea dataOnly="0" outline="0" fieldPosition="0">
          <references count="1">
            <reference field="4294967294" count="1" selected="0">
              <x v="0"/>
            </reference>
          </references>
        </pivotArea>
      </autoSortScope>
    </pivotField>
    <pivotField numFmtId="1" showAll="0"/>
    <pivotField numFmtId="1" showAll="0"/>
    <pivotField showAll="0"/>
    <pivotField numFmtId="2" showAll="0"/>
    <pivotField numFmtId="1" showAll="0"/>
    <pivotField numFmtId="165" showAll="0"/>
    <pivotField numFmtId="164" showAll="0"/>
    <pivotField dragToRow="0" dragToCol="0" dragToPage="0" showAll="0" defaultSubtotal="0"/>
    <pivotField dragToRow="0" dragToCol="0" dragToPage="0" showAll="0" defaultSubtotal="0"/>
  </pivotFields>
  <rowFields count="1">
    <field x="15"/>
  </rowFields>
  <rowItems count="8">
    <i>
      <x v="6"/>
    </i>
    <i>
      <x v="14"/>
    </i>
    <i>
      <x v="10"/>
    </i>
    <i>
      <x v="13"/>
    </i>
    <i>
      <x v="16"/>
    </i>
    <i>
      <x v="12"/>
    </i>
    <i>
      <x v="11"/>
    </i>
    <i t="grand">
      <x/>
    </i>
  </rowItems>
  <colItems count="1">
    <i/>
  </colItems>
  <dataFields count="1">
    <dataField name="Average of ProfitMargin%" fld="13" subtotal="average" baseField="15" baseItem="0" numFmtId="167"/>
  </dataFields>
  <formats count="2">
    <format dxfId="42">
      <pivotArea dataOnly="0" labelOnly="1" outline="0" axis="axisValues" fieldPosition="0"/>
    </format>
    <format dxfId="41">
      <pivotArea outline="0" fieldPosition="0"/>
    </format>
  </formats>
  <chartFormats count="1">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count" evalOrder="-1" id="4"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3F7250-DD93-40C3-81CD-9BDF30260BE6}" name="Sales Rat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C102" firstHeaderRow="0" firstDataRow="1" firstDataCol="1"/>
  <pivotFields count="25">
    <pivotField numFmtId="14" showAll="0"/>
    <pivotField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axis="axisRow" showAll="0">
      <items count="101">
        <item x="85"/>
        <item x="23"/>
        <item x="62"/>
        <item x="84"/>
        <item x="95"/>
        <item x="49"/>
        <item x="21"/>
        <item x="34"/>
        <item x="9"/>
        <item x="25"/>
        <item x="52"/>
        <item x="96"/>
        <item x="57"/>
        <item x="43"/>
        <item x="22"/>
        <item x="6"/>
        <item x="11"/>
        <item x="71"/>
        <item x="14"/>
        <item x="98"/>
        <item x="74"/>
        <item x="41"/>
        <item x="67"/>
        <item x="18"/>
        <item x="24"/>
        <item x="4"/>
        <item x="64"/>
        <item x="77"/>
        <item x="12"/>
        <item x="53"/>
        <item x="54"/>
        <item x="26"/>
        <item x="86"/>
        <item x="13"/>
        <item x="39"/>
        <item x="45"/>
        <item x="91"/>
        <item x="29"/>
        <item x="63"/>
        <item x="58"/>
        <item x="20"/>
        <item x="60"/>
        <item x="30"/>
        <item x="81"/>
        <item x="99"/>
        <item x="2"/>
        <item x="56"/>
        <item x="44"/>
        <item x="7"/>
        <item x="33"/>
        <item x="89"/>
        <item x="65"/>
        <item x="36"/>
        <item x="38"/>
        <item x="5"/>
        <item x="73"/>
        <item x="93"/>
        <item x="90"/>
        <item x="78"/>
        <item x="83"/>
        <item x="72"/>
        <item x="82"/>
        <item x="42"/>
        <item x="76"/>
        <item x="1"/>
        <item x="31"/>
        <item x="3"/>
        <item x="88"/>
        <item x="55"/>
        <item x="16"/>
        <item x="37"/>
        <item x="47"/>
        <item x="19"/>
        <item x="50"/>
        <item x="8"/>
        <item x="15"/>
        <item x="40"/>
        <item x="69"/>
        <item x="97"/>
        <item x="75"/>
        <item x="79"/>
        <item x="94"/>
        <item x="48"/>
        <item x="92"/>
        <item x="28"/>
        <item x="68"/>
        <item x="59"/>
        <item x="35"/>
        <item x="0"/>
        <item x="61"/>
        <item x="80"/>
        <item x="10"/>
        <item x="17"/>
        <item x="51"/>
        <item x="46"/>
        <item x="27"/>
        <item x="32"/>
        <item x="87"/>
        <item x="70"/>
        <item x="66"/>
        <item t="default"/>
      </items>
    </pivotField>
    <pivotField showAll="0"/>
    <pivotField showAll="0"/>
    <pivotField numFmtId="164" showAll="0"/>
    <pivotField dataField="1" numFmtId="1" showAll="0"/>
    <pivotField numFmtId="164" showAll="0"/>
    <pivotField numFmtId="164" showAll="0"/>
    <pivotField numFmtId="164" showAll="0"/>
    <pivotField numFmtId="9" showAll="0"/>
    <pivotField showAll="0"/>
    <pivotField showAll="0"/>
    <pivotField numFmtId="1" showAll="0"/>
    <pivotField numFmtId="1" showAll="0"/>
    <pivotField showAll="0"/>
    <pivotField numFmtId="2" showAll="0"/>
    <pivotField numFmtId="1" showAll="0"/>
    <pivotField numFmtId="165" showAll="0"/>
    <pivotField numFmtId="164" showAll="0"/>
    <pivotField dataField="1" dragToRow="0" dragToCol="0" dragToPage="0" showAll="0" defaultSubtotal="0"/>
    <pivotField dragToRow="0" dragToCol="0" dragToPage="0" showAll="0" defaultSubtotal="0"/>
  </pivotFields>
  <rowFields count="1">
    <field x="5"/>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Fields count="1">
    <field x="-2"/>
  </colFields>
  <colItems count="2">
    <i>
      <x/>
    </i>
    <i i="1">
      <x v="1"/>
    </i>
  </colItems>
  <dataFields count="2">
    <dataField name="Sum of units_sold" fld="9" baseField="0" baseItem="0"/>
    <dataField name="Average of ADS_Rate1" fld="23" subtotal="average" baseField="5" baseItem="0" numFmtId="2"/>
  </dataFields>
  <formats count="2">
    <format dxfId="44">
      <pivotArea outline="0" collapsedLevelsAreSubtotals="1" fieldPosition="0">
        <references count="1">
          <reference field="4294967294" count="1" selected="0">
            <x v="1"/>
          </reference>
        </references>
      </pivotArea>
    </format>
    <format dxfId="43">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4B800EA-13C4-487B-8C1D-8BC619D2C2BC}"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A3:AB10" firstHeaderRow="1" firstDataRow="1" firstDataCol="1"/>
  <pivotFields count="25">
    <pivotField numFmtId="14" showAll="0">
      <items count="1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t="default"/>
      </items>
    </pivotField>
    <pivotField axis="axisRow"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pivotField showAll="0"/>
    <pivotField showAll="0">
      <items count="6">
        <item x="2"/>
        <item x="3"/>
        <item x="1"/>
        <item x="4"/>
        <item x="0"/>
        <item t="default"/>
      </items>
    </pivotField>
    <pivotField numFmtId="164" showAll="0"/>
    <pivotField numFmtId="1" showAll="0"/>
    <pivotField dataField="1" numFmtId="164" showAll="0"/>
    <pivotField numFmtId="164" showAll="0"/>
    <pivotField numFmtId="164" showAll="0"/>
    <pivotField numFmtId="9" showAll="0"/>
    <pivotField showAll="0"/>
    <pivotField showAll="0">
      <items count="21">
        <item x="14"/>
        <item x="8"/>
        <item x="7"/>
        <item x="3"/>
        <item x="12"/>
        <item x="11"/>
        <item x="17"/>
        <item x="1"/>
        <item x="0"/>
        <item x="15"/>
        <item x="9"/>
        <item x="10"/>
        <item x="13"/>
        <item x="2"/>
        <item x="16"/>
        <item x="6"/>
        <item x="4"/>
        <item x="5"/>
        <item x="18"/>
        <item x="19"/>
        <item t="default"/>
      </items>
    </pivotField>
    <pivotField numFmtId="1" showAll="0"/>
    <pivotField numFmtId="1" showAll="0"/>
    <pivotField showAll="0"/>
    <pivotField numFmtId="2" showAll="0"/>
    <pivotField numFmtId="1" showAll="0"/>
    <pivotField numFmtId="165" showAll="0"/>
    <pivotField numFmtId="164" showAll="0"/>
    <pivotField dragToRow="0" dragToCol="0" dragToPage="0" showAll="0" defaultSubtotal="0"/>
    <pivotField dragToRow="0" dragToCol="0" dragToPage="0" showAll="0" defaultSubtotal="0"/>
  </pivotFields>
  <rowFields count="1">
    <field x="1"/>
  </rowFields>
  <rowItems count="7">
    <i>
      <x/>
    </i>
    <i>
      <x v="1"/>
    </i>
    <i>
      <x v="2"/>
    </i>
    <i>
      <x v="3"/>
    </i>
    <i>
      <x v="4"/>
    </i>
    <i>
      <x v="5"/>
    </i>
    <i t="grand">
      <x/>
    </i>
  </rowItems>
  <colItems count="1">
    <i/>
  </colItems>
  <dataFields count="1">
    <dataField name="Sum of revenue" fld="10" baseField="0" baseItem="0" numFmtId="166"/>
  </dataFields>
  <formats count="3">
    <format dxfId="47">
      <pivotArea dataOnly="0" labelOnly="1" grandCol="1" outline="0" fieldPosition="0"/>
    </format>
    <format dxfId="46">
      <pivotArea outline="0" collapsedLevelsAreSubtotals="1" fieldPosition="0"/>
    </format>
    <format dxfId="45">
      <pivotArea dataOnly="0" labelOnly="1" outline="0" axis="axisValues"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822C932-219C-42F8-A0C6-C37780026210}" name="Sales Rep Product Foc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P16:V38" firstHeaderRow="1" firstDataRow="2" firstDataCol="1"/>
  <pivotFields count="25">
    <pivotField numFmtId="14" showAll="0"/>
    <pivotField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pivotField showAll="0"/>
    <pivotField axis="axisCol" showAll="0">
      <items count="6">
        <item x="2"/>
        <item x="3"/>
        <item x="1"/>
        <item x="4"/>
        <item x="0"/>
        <item t="default"/>
      </items>
    </pivotField>
    <pivotField numFmtId="164" showAll="0"/>
    <pivotField numFmtId="1" showAll="0"/>
    <pivotField dataField="1" numFmtId="164" showAll="0"/>
    <pivotField numFmtId="164" showAll="0"/>
    <pivotField numFmtId="164" showAll="0"/>
    <pivotField numFmtId="9" showAll="0"/>
    <pivotField showAll="0"/>
    <pivotField axis="axisRow" showAll="0">
      <items count="21">
        <item x="14"/>
        <item x="8"/>
        <item x="7"/>
        <item x="3"/>
        <item x="12"/>
        <item x="11"/>
        <item x="17"/>
        <item x="1"/>
        <item x="0"/>
        <item x="15"/>
        <item x="9"/>
        <item x="10"/>
        <item x="13"/>
        <item x="2"/>
        <item x="16"/>
        <item x="6"/>
        <item x="4"/>
        <item x="5"/>
        <item x="18"/>
        <item x="19"/>
        <item t="default"/>
      </items>
    </pivotField>
    <pivotField numFmtId="1" showAll="0"/>
    <pivotField numFmtId="1" showAll="0"/>
    <pivotField showAll="0"/>
    <pivotField numFmtId="2" showAll="0"/>
    <pivotField numFmtId="1" showAll="0"/>
    <pivotField numFmtId="165" showAll="0"/>
    <pivotField numFmtId="164" showAll="0"/>
    <pivotField dragToRow="0" dragToCol="0" dragToPage="0" showAll="0" defaultSubtotal="0"/>
    <pivotField dragToRow="0" dragToCol="0" dragToPage="0" showAll="0" defaultSubtotal="0"/>
  </pivotFields>
  <rowFields count="1">
    <field x="15"/>
  </rowFields>
  <rowItems count="21">
    <i>
      <x/>
    </i>
    <i>
      <x v="1"/>
    </i>
    <i>
      <x v="2"/>
    </i>
    <i>
      <x v="3"/>
    </i>
    <i>
      <x v="4"/>
    </i>
    <i>
      <x v="5"/>
    </i>
    <i>
      <x v="6"/>
    </i>
    <i>
      <x v="7"/>
    </i>
    <i>
      <x v="8"/>
    </i>
    <i>
      <x v="9"/>
    </i>
    <i>
      <x v="10"/>
    </i>
    <i>
      <x v="11"/>
    </i>
    <i>
      <x v="12"/>
    </i>
    <i>
      <x v="13"/>
    </i>
    <i>
      <x v="14"/>
    </i>
    <i>
      <x v="15"/>
    </i>
    <i>
      <x v="16"/>
    </i>
    <i>
      <x v="17"/>
    </i>
    <i>
      <x v="18"/>
    </i>
    <i>
      <x v="19"/>
    </i>
    <i t="grand">
      <x/>
    </i>
  </rowItems>
  <colFields count="1">
    <field x="7"/>
  </colFields>
  <colItems count="6">
    <i>
      <x/>
    </i>
    <i>
      <x v="1"/>
    </i>
    <i>
      <x v="2"/>
    </i>
    <i>
      <x v="3"/>
    </i>
    <i>
      <x v="4"/>
    </i>
    <i t="grand">
      <x/>
    </i>
  </colItems>
  <dataFields count="1">
    <dataField name="Sum of revenue" fld="10" baseField="0" baseItem="0"/>
  </dataFields>
  <formats count="3">
    <format dxfId="50">
      <pivotArea dataOnly="0" outline="0" fieldPosition="0">
        <references count="1">
          <reference field="7" count="0"/>
        </references>
      </pivotArea>
    </format>
    <format dxfId="49">
      <pivotArea grandCol="1" outline="0" collapsedLevelsAreSubtotals="1" fieldPosition="0"/>
    </format>
    <format dxfId="4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DA711EE-0AB3-47D4-8283-6B5E68C4F9B5}" name="Cost Analysi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16:H117" firstHeaderRow="0" firstDataRow="1" firstDataCol="1"/>
  <pivotFields count="25">
    <pivotField numFmtId="14" showAll="0"/>
    <pivotField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axis="axisRow" showAll="0">
      <items count="101">
        <item x="85"/>
        <item x="23"/>
        <item x="62"/>
        <item x="84"/>
        <item x="95"/>
        <item x="49"/>
        <item x="21"/>
        <item x="34"/>
        <item x="9"/>
        <item x="25"/>
        <item x="52"/>
        <item x="96"/>
        <item x="57"/>
        <item x="43"/>
        <item x="22"/>
        <item x="6"/>
        <item x="11"/>
        <item x="71"/>
        <item x="14"/>
        <item x="98"/>
        <item x="74"/>
        <item x="41"/>
        <item x="67"/>
        <item x="18"/>
        <item x="24"/>
        <item x="4"/>
        <item x="64"/>
        <item x="77"/>
        <item x="12"/>
        <item x="53"/>
        <item x="54"/>
        <item x="26"/>
        <item x="86"/>
        <item x="13"/>
        <item x="39"/>
        <item x="45"/>
        <item x="91"/>
        <item x="29"/>
        <item x="63"/>
        <item x="58"/>
        <item x="20"/>
        <item x="60"/>
        <item x="30"/>
        <item x="81"/>
        <item x="99"/>
        <item x="2"/>
        <item x="56"/>
        <item x="44"/>
        <item x="7"/>
        <item x="33"/>
        <item x="89"/>
        <item x="65"/>
        <item x="36"/>
        <item x="38"/>
        <item x="5"/>
        <item x="73"/>
        <item x="93"/>
        <item x="90"/>
        <item x="78"/>
        <item x="83"/>
        <item x="72"/>
        <item x="82"/>
        <item x="42"/>
        <item x="76"/>
        <item x="1"/>
        <item x="31"/>
        <item x="3"/>
        <item x="88"/>
        <item x="55"/>
        <item x="16"/>
        <item x="37"/>
        <item x="47"/>
        <item x="19"/>
        <item x="50"/>
        <item x="8"/>
        <item x="15"/>
        <item x="40"/>
        <item x="69"/>
        <item x="97"/>
        <item x="75"/>
        <item x="79"/>
        <item x="94"/>
        <item x="48"/>
        <item x="92"/>
        <item x="28"/>
        <item x="68"/>
        <item x="59"/>
        <item x="35"/>
        <item x="0"/>
        <item x="61"/>
        <item x="80"/>
        <item x="10"/>
        <item x="17"/>
        <item x="51"/>
        <item x="46"/>
        <item x="27"/>
        <item x="32"/>
        <item x="87"/>
        <item x="70"/>
        <item x="66"/>
        <item t="default"/>
      </items>
    </pivotField>
    <pivotField showAll="0"/>
    <pivotField showAll="0"/>
    <pivotField numFmtId="164" showAll="0"/>
    <pivotField dataField="1" numFmtId="1" showAll="0"/>
    <pivotField numFmtId="164" showAll="0"/>
    <pivotField dataField="1" numFmtId="164" showAll="0"/>
    <pivotField numFmtId="164" showAll="0"/>
    <pivotField numFmtId="9" showAll="0"/>
    <pivotField showAll="0"/>
    <pivotField showAll="0"/>
    <pivotField numFmtId="1" showAll="0"/>
    <pivotField numFmtId="1" showAll="0"/>
    <pivotField showAll="0"/>
    <pivotField numFmtId="2" showAll="0"/>
    <pivotField numFmtId="1" showAll="0"/>
    <pivotField numFmtId="165" showAll="0"/>
    <pivotField numFmtId="164" showAll="0"/>
    <pivotField dragToRow="0" dragToCol="0" dragToPage="0" showAll="0" defaultSubtotal="0"/>
    <pivotField dataField="1" dragToRow="0" dragToCol="0" dragToPage="0" showAll="0" defaultSubtotal="0"/>
  </pivotFields>
  <rowFields count="1">
    <field x="5"/>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Fields count="1">
    <field x="-2"/>
  </colFields>
  <colItems count="3">
    <i>
      <x/>
    </i>
    <i i="1">
      <x v="1"/>
    </i>
    <i i="2">
      <x v="2"/>
    </i>
  </colItems>
  <dataFields count="3">
    <dataField name="Sum of cost" fld="11" baseField="0" baseItem="0" numFmtId="164"/>
    <dataField name="Sum of units_sold" fld="9" baseField="0" baseItem="0"/>
    <dataField name="Sum of AvgCostPerUnit" fld="24" baseField="0" baseItem="0"/>
  </dataFields>
  <formats count="3">
    <format dxfId="53">
      <pivotArea outline="0" collapsedLevelsAreSubtotals="1" fieldPosition="0">
        <references count="1">
          <reference field="4294967294" count="1" selected="0">
            <x v="0"/>
          </reference>
        </references>
      </pivotArea>
    </format>
    <format dxfId="52">
      <pivotArea dataOnly="0" labelOnly="1" outline="0" fieldPosition="0">
        <references count="1">
          <reference field="4294967294" count="1">
            <x v="0"/>
          </reference>
        </references>
      </pivotArea>
    </format>
    <format dxfId="51">
      <pivotArea dataOnly="0"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32AF36C-0D0E-45F0-B28F-2FD76930D369}"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A15:AB21" firstHeaderRow="1" firstDataRow="1" firstDataCol="1"/>
  <pivotFields count="25">
    <pivotField numFmtId="14" showAll="0">
      <items count="1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t="default"/>
      </items>
    </pivotField>
    <pivotField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pivotField showAll="0"/>
    <pivotField axis="axisRow" showAll="0" sortType="ascending">
      <items count="6">
        <item x="2"/>
        <item x="3"/>
        <item x="1"/>
        <item x="4"/>
        <item x="0"/>
        <item t="default"/>
      </items>
      <autoSortScope>
        <pivotArea dataOnly="0" outline="0" fieldPosition="0">
          <references count="1">
            <reference field="4294967294" count="1" selected="0">
              <x v="0"/>
            </reference>
          </references>
        </pivotArea>
      </autoSortScope>
    </pivotField>
    <pivotField numFmtId="164" showAll="0"/>
    <pivotField numFmtId="1" showAll="0"/>
    <pivotField numFmtId="164" showAll="0"/>
    <pivotField numFmtId="164" showAll="0"/>
    <pivotField numFmtId="164" showAll="0"/>
    <pivotField dataField="1" numFmtId="9" showAll="0"/>
    <pivotField showAll="0"/>
    <pivotField showAll="0">
      <items count="21">
        <item x="14"/>
        <item x="8"/>
        <item x="7"/>
        <item x="3"/>
        <item x="12"/>
        <item x="11"/>
        <item x="17"/>
        <item x="1"/>
        <item x="0"/>
        <item x="15"/>
        <item x="9"/>
        <item x="10"/>
        <item x="13"/>
        <item x="2"/>
        <item x="16"/>
        <item x="6"/>
        <item x="4"/>
        <item x="5"/>
        <item x="18"/>
        <item x="19"/>
        <item t="default"/>
      </items>
    </pivotField>
    <pivotField numFmtId="1" showAll="0"/>
    <pivotField numFmtId="1" showAll="0"/>
    <pivotField showAll="0"/>
    <pivotField numFmtId="2" showAll="0"/>
    <pivotField numFmtId="1" showAll="0"/>
    <pivotField numFmtId="165" showAll="0"/>
    <pivotField numFmtId="164" showAll="0"/>
    <pivotField dragToRow="0" dragToCol="0" dragToPage="0" showAll="0" defaultSubtotal="0"/>
    <pivotField dragToRow="0" dragToCol="0" dragToPage="0" showAll="0" defaultSubtotal="0"/>
  </pivotFields>
  <rowFields count="1">
    <field x="7"/>
  </rowFields>
  <rowItems count="6">
    <i>
      <x v="2"/>
    </i>
    <i>
      <x v="3"/>
    </i>
    <i>
      <x v="4"/>
    </i>
    <i>
      <x/>
    </i>
    <i>
      <x v="1"/>
    </i>
    <i t="grand">
      <x/>
    </i>
  </rowItems>
  <colItems count="1">
    <i/>
  </colItems>
  <dataFields count="1">
    <dataField name="Average of ProfitMargin%" fld="13" subtotal="average" baseField="7" baseItem="0" numFmtId="9"/>
  </dataFields>
  <formats count="3">
    <format dxfId="56">
      <pivotArea dataOnly="0" labelOnly="1" grandCol="1" outline="0" fieldPosition="0"/>
    </format>
    <format dxfId="55">
      <pivotArea outline="0" collapsedLevelsAreSubtotals="1" fieldPosition="0"/>
    </format>
    <format dxfId="54">
      <pivotArea dataOnly="0" labelOnly="1" outline="0" axis="axisValues" fieldPosition="0"/>
    </format>
  </formats>
  <chartFormats count="4">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4F30F99-53F4-409D-B51A-B21899564BEB}"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D25:AE28" firstHeaderRow="1" firstDataRow="1" firstDataCol="1"/>
  <pivotFields count="25">
    <pivotField numFmtId="14" showAll="0"/>
    <pivotField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items count="101">
        <item x="85"/>
        <item x="23"/>
        <item x="62"/>
        <item x="84"/>
        <item x="95"/>
        <item x="49"/>
        <item x="21"/>
        <item x="34"/>
        <item x="9"/>
        <item x="25"/>
        <item x="52"/>
        <item x="96"/>
        <item x="57"/>
        <item x="43"/>
        <item x="22"/>
        <item x="6"/>
        <item x="11"/>
        <item x="71"/>
        <item x="14"/>
        <item x="98"/>
        <item x="74"/>
        <item x="41"/>
        <item x="67"/>
        <item x="18"/>
        <item x="24"/>
        <item x="4"/>
        <item x="64"/>
        <item x="77"/>
        <item x="12"/>
        <item x="53"/>
        <item x="54"/>
        <item x="26"/>
        <item x="86"/>
        <item x="13"/>
        <item x="39"/>
        <item x="45"/>
        <item x="91"/>
        <item x="29"/>
        <item x="63"/>
        <item x="58"/>
        <item x="20"/>
        <item x="60"/>
        <item x="30"/>
        <item x="81"/>
        <item x="99"/>
        <item x="2"/>
        <item x="56"/>
        <item x="44"/>
        <item x="7"/>
        <item x="33"/>
        <item x="89"/>
        <item x="65"/>
        <item x="36"/>
        <item x="38"/>
        <item x="5"/>
        <item x="73"/>
        <item x="93"/>
        <item x="90"/>
        <item x="78"/>
        <item x="83"/>
        <item x="72"/>
        <item x="82"/>
        <item x="42"/>
        <item x="76"/>
        <item x="1"/>
        <item x="31"/>
        <item x="3"/>
        <item x="88"/>
        <item x="55"/>
        <item x="16"/>
        <item x="37"/>
        <item x="47"/>
        <item x="19"/>
        <item x="50"/>
        <item x="8"/>
        <item x="15"/>
        <item x="40"/>
        <item x="69"/>
        <item x="97"/>
        <item x="75"/>
        <item x="79"/>
        <item x="94"/>
        <item x="48"/>
        <item x="92"/>
        <item x="28"/>
        <item x="68"/>
        <item x="59"/>
        <item x="35"/>
        <item x="0"/>
        <item x="61"/>
        <item x="80"/>
        <item x="10"/>
        <item x="17"/>
        <item x="51"/>
        <item x="46"/>
        <item x="27"/>
        <item x="32"/>
        <item x="87"/>
        <item x="70"/>
        <item x="66"/>
        <item t="default"/>
      </items>
    </pivotField>
    <pivotField showAll="0"/>
    <pivotField showAll="0"/>
    <pivotField numFmtId="164" showAll="0"/>
    <pivotField numFmtId="1" showAll="0"/>
    <pivotField numFmtId="164" showAll="0"/>
    <pivotField numFmtId="164" showAll="0"/>
    <pivotField numFmtId="164" showAll="0"/>
    <pivotField numFmtId="9" showAll="0"/>
    <pivotField showAll="0"/>
    <pivotField showAll="0"/>
    <pivotField numFmtId="1" showAll="0"/>
    <pivotField numFmtId="1" showAll="0"/>
    <pivotField axis="axisRow" dataField="1" showAll="0">
      <items count="3">
        <item x="1"/>
        <item x="0"/>
        <item t="default"/>
      </items>
    </pivotField>
    <pivotField numFmtId="2" showAll="0"/>
    <pivotField numFmtId="1" showAll="0"/>
    <pivotField numFmtId="165" showAll="0"/>
    <pivotField numFmtId="164" showAll="0"/>
    <pivotField dragToRow="0" dragToCol="0" dragToPage="0" showAll="0" defaultSubtotal="0"/>
    <pivotField dragToRow="0" dragToCol="0" dragToPage="0" showAll="0" defaultSubtotal="0"/>
  </pivotFields>
  <rowFields count="1">
    <field x="18"/>
  </rowFields>
  <rowItems count="3">
    <i>
      <x/>
    </i>
    <i>
      <x v="1"/>
    </i>
    <i t="grand">
      <x/>
    </i>
  </rowItems>
  <colItems count="1">
    <i/>
  </colItems>
  <dataFields count="1">
    <dataField name="Count of Inventory_status"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FCFD5BA-BD1A-4CC2-95DD-A2F6C5AD0D40}" name="Sales Performance &amp; Profitabilit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1:K9" firstHeaderRow="1" firstDataRow="2" firstDataCol="1"/>
  <pivotFields count="25">
    <pivotField numFmtId="14" showAll="0"/>
    <pivotField axis="axisRow"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pivotField showAll="0"/>
    <pivotField axis="axisCol" showAll="0">
      <items count="6">
        <item x="2"/>
        <item x="3"/>
        <item x="1"/>
        <item x="4"/>
        <item x="0"/>
        <item t="default"/>
      </items>
    </pivotField>
    <pivotField numFmtId="164" showAll="0"/>
    <pivotField numFmtId="1" showAll="0"/>
    <pivotField dataField="1" numFmtId="164" showAll="0"/>
    <pivotField numFmtId="164" showAll="0"/>
    <pivotField numFmtId="164" showAll="0"/>
    <pivotField numFmtId="9" showAll="0"/>
    <pivotField showAll="0"/>
    <pivotField showAll="0">
      <items count="21">
        <item x="14"/>
        <item x="8"/>
        <item x="7"/>
        <item x="3"/>
        <item x="12"/>
        <item x="11"/>
        <item x="17"/>
        <item x="1"/>
        <item x="0"/>
        <item x="15"/>
        <item x="9"/>
        <item x="10"/>
        <item x="13"/>
        <item x="2"/>
        <item x="16"/>
        <item x="6"/>
        <item x="4"/>
        <item x="5"/>
        <item x="18"/>
        <item x="19"/>
        <item t="default"/>
      </items>
    </pivotField>
    <pivotField numFmtId="1" showAll="0"/>
    <pivotField numFmtId="1" showAll="0"/>
    <pivotField showAll="0"/>
    <pivotField numFmtId="2" showAll="0"/>
    <pivotField numFmtId="1" showAll="0"/>
    <pivotField numFmtId="165" showAll="0"/>
    <pivotField numFmtId="164" showAll="0"/>
    <pivotField dragToRow="0" dragToCol="0" dragToPage="0" showAll="0" defaultSubtotal="0"/>
    <pivotField dragToRow="0" dragToCol="0" dragToPage="0" showAll="0" defaultSubtotal="0"/>
  </pivotFields>
  <rowFields count="1">
    <field x="1"/>
  </rowFields>
  <rowItems count="7">
    <i>
      <x/>
    </i>
    <i>
      <x v="1"/>
    </i>
    <i>
      <x v="2"/>
    </i>
    <i>
      <x v="3"/>
    </i>
    <i>
      <x v="4"/>
    </i>
    <i>
      <x v="5"/>
    </i>
    <i t="grand">
      <x/>
    </i>
  </rowItems>
  <colFields count="1">
    <field x="7"/>
  </colFields>
  <colItems count="6">
    <i>
      <x/>
    </i>
    <i>
      <x v="1"/>
    </i>
    <i>
      <x v="2"/>
    </i>
    <i>
      <x v="3"/>
    </i>
    <i>
      <x v="4"/>
    </i>
    <i t="grand">
      <x/>
    </i>
  </colItems>
  <dataFields count="1">
    <dataField name="Sum of revenue" fld="10" baseField="0" baseItem="0"/>
  </dataFields>
  <formats count="1">
    <format dxfId="57">
      <pivotArea dataOnly="0"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D45E797-F619-4996-8244-7B7710FA3F6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1:S9" firstHeaderRow="1" firstDataRow="2" firstDataCol="1"/>
  <pivotFields count="25">
    <pivotField numFmtId="14" showAll="0"/>
    <pivotField axis="axisRow"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pivotField showAll="0"/>
    <pivotField axis="axisCol" showAll="0">
      <items count="6">
        <item x="2"/>
        <item x="3"/>
        <item x="1"/>
        <item x="4"/>
        <item x="0"/>
        <item t="default"/>
      </items>
    </pivotField>
    <pivotField numFmtId="164" showAll="0"/>
    <pivotField numFmtId="1" showAll="0"/>
    <pivotField numFmtId="164" showAll="0"/>
    <pivotField numFmtId="164" showAll="0"/>
    <pivotField dataField="1" numFmtId="164" showAll="0"/>
    <pivotField numFmtId="9" showAll="0"/>
    <pivotField showAll="0"/>
    <pivotField showAll="0">
      <items count="21">
        <item x="14"/>
        <item x="8"/>
        <item x="7"/>
        <item x="3"/>
        <item x="12"/>
        <item x="11"/>
        <item x="17"/>
        <item x="1"/>
        <item x="0"/>
        <item x="15"/>
        <item x="9"/>
        <item x="10"/>
        <item x="13"/>
        <item x="2"/>
        <item x="16"/>
        <item x="6"/>
        <item x="4"/>
        <item x="5"/>
        <item x="18"/>
        <item x="19"/>
        <item t="default"/>
      </items>
    </pivotField>
    <pivotField numFmtId="1" showAll="0"/>
    <pivotField numFmtId="1" showAll="0"/>
    <pivotField showAll="0"/>
    <pivotField numFmtId="2" showAll="0"/>
    <pivotField numFmtId="1" showAll="0"/>
    <pivotField numFmtId="165" showAll="0"/>
    <pivotField numFmtId="164" showAll="0"/>
    <pivotField dragToRow="0" dragToCol="0" dragToPage="0" showAll="0" defaultSubtotal="0"/>
    <pivotField dragToRow="0" dragToCol="0" dragToPage="0" showAll="0" defaultSubtotal="0"/>
  </pivotFields>
  <rowFields count="1">
    <field x="1"/>
  </rowFields>
  <rowItems count="7">
    <i>
      <x/>
    </i>
    <i>
      <x v="1"/>
    </i>
    <i>
      <x v="2"/>
    </i>
    <i>
      <x v="3"/>
    </i>
    <i>
      <x v="4"/>
    </i>
    <i>
      <x v="5"/>
    </i>
    <i t="grand">
      <x/>
    </i>
  </rowItems>
  <colFields count="1">
    <field x="7"/>
  </colFields>
  <colItems count="6">
    <i>
      <x/>
    </i>
    <i>
      <x v="1"/>
    </i>
    <i>
      <x v="2"/>
    </i>
    <i>
      <x v="3"/>
    </i>
    <i>
      <x v="4"/>
    </i>
    <i t="grand">
      <x/>
    </i>
  </colItems>
  <dataFields count="1">
    <dataField name="Sum of profit" fld="12" baseField="0" baseItem="0" numFmtId="164"/>
  </dataFields>
  <formats count="3">
    <format dxfId="60">
      <pivotArea outline="0" collapsedLevelsAreSubtotals="1" fieldPosition="0"/>
    </format>
    <format dxfId="59">
      <pivotArea dataOnly="0" labelOnly="1" fieldPosition="0">
        <references count="1">
          <reference field="7" count="0"/>
        </references>
      </pivotArea>
    </format>
    <format dxfId="5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7FEBC42-2F0A-4CBC-A540-93379E57635E}"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A25:AB31" firstHeaderRow="1" firstDataRow="1" firstDataCol="1"/>
  <pivotFields count="25">
    <pivotField numFmtId="14" showAll="0">
      <items count="1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t="default"/>
      </items>
    </pivotField>
    <pivotField showAll="0">
      <items count="7">
        <item x="0"/>
        <item x="1"/>
        <item x="2"/>
        <item x="3"/>
        <item x="4"/>
        <item x="5"/>
        <item t="default"/>
      </items>
    </pivotField>
    <pivotField showAll="0">
      <items count="8">
        <item x="4"/>
        <item x="5"/>
        <item x="6"/>
        <item x="0"/>
        <item x="1"/>
        <item x="2"/>
        <item x="3"/>
        <item t="default"/>
      </items>
    </pivotField>
    <pivotField showAll="0">
      <items count="6">
        <item x="3"/>
        <item x="2"/>
        <item x="4"/>
        <item x="0"/>
        <item x="1"/>
        <item t="default"/>
      </items>
    </pivotField>
    <pivotField showAll="0"/>
    <pivotField showAll="0"/>
    <pivotField showAll="0"/>
    <pivotField axis="axisRow" showAll="0" sortType="descending">
      <items count="6">
        <item x="2"/>
        <item x="3"/>
        <item x="1"/>
        <item x="4"/>
        <item x="0"/>
        <item t="default"/>
      </items>
      <autoSortScope>
        <pivotArea dataOnly="0" outline="0" fieldPosition="0">
          <references count="1">
            <reference field="4294967294" count="1" selected="0">
              <x v="0"/>
            </reference>
          </references>
        </pivotArea>
      </autoSortScope>
    </pivotField>
    <pivotField numFmtId="164" showAll="0"/>
    <pivotField numFmtId="1" showAll="0"/>
    <pivotField dataField="1" numFmtId="164" showAll="0"/>
    <pivotField numFmtId="164" showAll="0"/>
    <pivotField numFmtId="164" showAll="0"/>
    <pivotField numFmtId="9" showAll="0"/>
    <pivotField showAll="0"/>
    <pivotField showAll="0">
      <items count="21">
        <item x="14"/>
        <item x="8"/>
        <item x="7"/>
        <item x="3"/>
        <item x="12"/>
        <item x="11"/>
        <item x="17"/>
        <item x="1"/>
        <item x="0"/>
        <item x="15"/>
        <item x="9"/>
        <item x="10"/>
        <item x="13"/>
        <item x="2"/>
        <item x="16"/>
        <item x="6"/>
        <item x="4"/>
        <item x="5"/>
        <item x="18"/>
        <item x="19"/>
        <item t="default"/>
      </items>
    </pivotField>
    <pivotField numFmtId="1" showAll="0"/>
    <pivotField numFmtId="1" showAll="0"/>
    <pivotField showAll="0"/>
    <pivotField numFmtId="2" showAll="0"/>
    <pivotField numFmtId="1" showAll="0"/>
    <pivotField numFmtId="165" showAll="0"/>
    <pivotField numFmtId="164" showAll="0"/>
    <pivotField dragToRow="0" dragToCol="0" dragToPage="0" showAll="0" defaultSubtotal="0"/>
    <pivotField dragToRow="0" dragToCol="0" dragToPage="0" showAll="0" defaultSubtotal="0"/>
  </pivotFields>
  <rowFields count="1">
    <field x="7"/>
  </rowFields>
  <rowItems count="6">
    <i>
      <x v="4"/>
    </i>
    <i>
      <x v="3"/>
    </i>
    <i>
      <x v="1"/>
    </i>
    <i>
      <x v="2"/>
    </i>
    <i>
      <x/>
    </i>
    <i t="grand">
      <x/>
    </i>
  </rowItems>
  <colItems count="1">
    <i/>
  </colItems>
  <dataFields count="1">
    <dataField name="Sum of revenue" fld="10" baseField="0" baseItem="0" numFmtId="168"/>
  </dataFields>
  <formats count="3">
    <format dxfId="63">
      <pivotArea dataOnly="0" labelOnly="1" grandCol="1" outline="0" fieldPosition="0"/>
    </format>
    <format dxfId="62">
      <pivotArea outline="0" collapsedLevelsAreSubtotals="1" fieldPosition="0"/>
    </format>
    <format dxfId="61">
      <pivotArea dataOnly="0" labelOnly="1" outline="0" axis="axisValues" fieldPosition="0"/>
    </format>
  </formats>
  <chartFormats count="6">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7" count="1" selected="0">
            <x v="0"/>
          </reference>
        </references>
      </pivotArea>
    </chartFormat>
    <chartFormat chart="16" format="10">
      <pivotArea type="data" outline="0" fieldPosition="0">
        <references count="2">
          <reference field="4294967294" count="1" selected="0">
            <x v="0"/>
          </reference>
          <reference field="7" count="1" selected="0">
            <x v="1"/>
          </reference>
        </references>
      </pivotArea>
    </chartFormat>
    <chartFormat chart="16" format="11">
      <pivotArea type="data" outline="0" fieldPosition="0">
        <references count="2">
          <reference field="4294967294" count="1" selected="0">
            <x v="0"/>
          </reference>
          <reference field="7" count="1" selected="0">
            <x v="2"/>
          </reference>
        </references>
      </pivotArea>
    </chartFormat>
    <chartFormat chart="16" format="12">
      <pivotArea type="data" outline="0" fieldPosition="0">
        <references count="2">
          <reference field="4294967294" count="1" selected="0">
            <x v="0"/>
          </reference>
          <reference field="7" count="1" selected="0">
            <x v="3"/>
          </reference>
        </references>
      </pivotArea>
    </chartFormat>
    <chartFormat chart="16" format="13">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7EE2FF-4862-401D-93DD-F3D2647278AE}" sourceName="region">
  <pivotTables>
    <pivotTable tabId="5" name="PivotTable3"/>
    <pivotTable tabId="5" name="Capital Analysis"/>
    <pivotTable tabId="5" name="Cost Analysis"/>
    <pivotTable tabId="5" name="Demand Volatility"/>
    <pivotTable tabId="5" name="PivotTable1"/>
    <pivotTable tabId="5" name="PivotTable9"/>
    <pivotTable tabId="5" name="Sales Performance &amp; Profitability"/>
    <pivotTable tabId="5" name="Sales Rate"/>
    <pivotTable tabId="5" name="Sales Rep Product Focus"/>
    <pivotTable tabId="5" name="PivotTable4"/>
    <pivotTable tabId="5" name="PivotTable2"/>
    <pivotTable tabId="5" name="PivotTable5"/>
    <pivotTable tabId="5" name="PivotTable7"/>
    <pivotTable tabId="5" name="PivotTable8"/>
    <pivotTable tabId="5" name="PriorityList"/>
    <pivotTable tabId="5" name="PivotTable36"/>
    <pivotTable tabId="5" name="PivotTable46"/>
  </pivotTables>
  <data>
    <tabular pivotCacheId="1877095344">
      <items count="5">
        <i x="3" s="1"/>
        <i x="2" s="1"/>
        <i x="4"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63C5C59-C736-43BC-AF14-3DF223792900}" sourceName="Month">
  <pivotTables>
    <pivotTable tabId="5" name="PivotTable3"/>
    <pivotTable tabId="5" name="Capital Analysis"/>
    <pivotTable tabId="5" name="Cost Analysis"/>
    <pivotTable tabId="5" name="Demand Volatility"/>
    <pivotTable tabId="5" name="PivotTable1"/>
    <pivotTable tabId="5" name="PivotTable9"/>
    <pivotTable tabId="5" name="Sales Performance &amp; Profitability"/>
    <pivotTable tabId="5" name="Sales Rate"/>
    <pivotTable tabId="5" name="Sales Rep Product Focus"/>
    <pivotTable tabId="5" name="PivotTable4"/>
    <pivotTable tabId="5" name="PivotTable2"/>
    <pivotTable tabId="5" name="PivotTable5"/>
    <pivotTable tabId="5" name="PivotTable7"/>
    <pivotTable tabId="5" name="PivotTable8"/>
    <pivotTable tabId="5" name="PriorityList"/>
    <pivotTable tabId="5" name="PivotTable36"/>
    <pivotTable tabId="5" name="PivotTable46"/>
  </pivotTables>
  <data>
    <tabular pivotCacheId="1877095344">
      <items count="6">
        <i x="0" s="1"/>
        <i x="1" s="1"/>
        <i x="2"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 xr10:uid="{65D4F464-56A9-4D25-8667-7383CFD0BD26}" sourceName="Weekday">
  <pivotTables>
    <pivotTable tabId="5" name="PivotTable3"/>
    <pivotTable tabId="5" name="Capital Analysis"/>
    <pivotTable tabId="5" name="Cost Analysis"/>
    <pivotTable tabId="5" name="Demand Volatility"/>
    <pivotTable tabId="5" name="PivotTable1"/>
    <pivotTable tabId="5" name="PivotTable9"/>
    <pivotTable tabId="5" name="Sales Performance &amp; Profitability"/>
    <pivotTable tabId="5" name="Sales Rate"/>
    <pivotTable tabId="5" name="Sales Rep Product Focus"/>
    <pivotTable tabId="5" name="PivotTable4"/>
    <pivotTable tabId="5" name="PivotTable2"/>
    <pivotTable tabId="5" name="PivotTable5"/>
    <pivotTable tabId="5" name="PivotTable7"/>
    <pivotTable tabId="5" name="PivotTable8"/>
    <pivotTable tabId="5" name="PriorityList"/>
    <pivotTable tabId="5" name="PivotTable36"/>
    <pivotTable tabId="5" name="PivotTable46"/>
  </pivotTables>
  <data>
    <tabular pivotCacheId="1877095344">
      <items count="7">
        <i x="4" s="1"/>
        <i x="5" s="1"/>
        <i x="6" s="1"/>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day" xr10:uid="{2BD86585-6A75-4FC1-92F1-70AB9F91BFF5}" cache="Slicer_Weekday" caption="Weekday" columnCount="2" style="SlicerStyleOther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2A55898-1298-44A1-A2D7-B59FD93E9C8C}" cache="Slicer_region" caption="Region" rowHeight="234950"/>
  <slicer name="Month" xr10:uid="{6C24DAD2-1D05-4BD3-9FB9-F72F992D4890}" cache="Slicer_Month" caption="Month"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CF1E37B0-C7C1-41D7-AA99-236F12EF1BD4}" cache="Slicer_region" caption="Region" rowHeight="234950"/>
  <slicer name="Month 1" xr10:uid="{C8994D10-1D78-4504-9A1B-E739F34D54D9}" cache="Slicer_Month" caption="Month"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929AEA-684C-4FD5-8F08-05E29EC85894}" name="Table1" displayName="Table1" ref="A1:C21" totalsRowShown="0" headerRowDxfId="99">
  <autoFilter ref="A1:C21" xr:uid="{C4929AEA-684C-4FD5-8F08-05E29EC85894}"/>
  <tableColumns count="3">
    <tableColumn id="1" xr3:uid="{0798F668-B7B1-47F3-B3C5-D21C22273EF4}" name="sales_rep_id" dataDxfId="98"/>
    <tableColumn id="2" xr3:uid="{E0552183-428C-4F6C-85FB-FE442F670C0D}" name="sales_rep_name" dataDxfId="97"/>
    <tableColumn id="3" xr3:uid="{FC5251EC-B5B8-41FB-9328-BC456611D545}" name="region" dataDxfId="9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924B58-19D3-4757-AB53-8998A04C7F5E}" name="Table2" displayName="Table2" ref="A1:F101" totalsRowShown="0" headerRowDxfId="95">
  <autoFilter ref="A1:F101" xr:uid="{51924B58-19D3-4757-AB53-8998A04C7F5E}"/>
  <tableColumns count="6">
    <tableColumn id="1" xr3:uid="{760CFAF8-7071-417E-AF96-C50D44075941}" name="product_id" dataDxfId="94"/>
    <tableColumn id="2" xr3:uid="{445B0458-3E6F-4DB3-BC77-FE68D09BE908}" name="product_name" dataDxfId="93"/>
    <tableColumn id="3" xr3:uid="{B4966658-D0AD-44D4-AD99-AE1E1042F507}" name="category" dataDxfId="92"/>
    <tableColumn id="4" xr3:uid="{0DA1D302-01D8-4B82-80E9-A83C3AC5F029}" name="supplier" dataDxfId="91"/>
    <tableColumn id="5" xr3:uid="{4B9EBB0B-EAF2-48DB-9D23-BF864FF69C45}" name="stock_on_hand" dataDxfId="90"/>
    <tableColumn id="6" xr3:uid="{4FAE0B7A-90A4-4780-BA02-9D6EAF5B0B2B}" name="reorder_point" dataDxfId="8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1454E8-BEB2-4075-9453-A6B5A66AC70F}" name="Table3" displayName="Table3" ref="A1:W1501" totalsRowShown="0">
  <autoFilter ref="A1:W1501" xr:uid="{E11454E8-BEB2-4075-9453-A6B5A66AC70F}"/>
  <sortState xmlns:xlrd2="http://schemas.microsoft.com/office/spreadsheetml/2017/richdata2" ref="A2:W1501">
    <sortCondition ref="A1:A1501"/>
  </sortState>
  <tableColumns count="23">
    <tableColumn id="1" xr3:uid="{443063EB-1C95-4A9E-9DB8-8D50D484884E}" name="date" dataDxfId="88"/>
    <tableColumn id="2" xr3:uid="{4950097B-D138-4611-80ED-FBB57B4B626A}" name="Month" dataDxfId="87">
      <calculatedColumnFormula>TEXT(Table3[[#This Row],[date]],"mmm")</calculatedColumnFormula>
    </tableColumn>
    <tableColumn id="3" xr3:uid="{3FD01113-3DC8-4E0B-8D41-6A37BD22C2A4}" name="Weekday" dataDxfId="86">
      <calculatedColumnFormula>TEXT(Table3[[#This Row],[date]],"ddd")</calculatedColumnFormula>
    </tableColumn>
    <tableColumn id="4" xr3:uid="{DC93B374-3820-4264-8E18-22486EDC40AB}" name="region" dataDxfId="85"/>
    <tableColumn id="5" xr3:uid="{DDB7F2BE-F969-4FFD-AFBC-5CF682770260}" name="store_id" dataDxfId="84"/>
    <tableColumn id="6" xr3:uid="{DEB19081-07C1-433B-B331-99031544ED1E}" name="product_id" dataDxfId="83"/>
    <tableColumn id="7" xr3:uid="{82309DAF-54A7-4618-BD96-5BC71FC91A36}" name="product_name" dataDxfId="82"/>
    <tableColumn id="8" xr3:uid="{F4360AB2-D05A-45D1-BE1B-647FB5DC5A39}" name="category" dataDxfId="81"/>
    <tableColumn id="9" xr3:uid="{E6DC632D-5CCA-4DE7-A72F-5876AC58F705}" name="unit_price" dataDxfId="80"/>
    <tableColumn id="10" xr3:uid="{469BF9F0-F9B8-4454-A765-0D7BE79B0341}" name="units_sold" dataDxfId="79"/>
    <tableColumn id="11" xr3:uid="{A498CA66-99A8-49A9-A66F-171C9184D37A}" name="revenue" dataDxfId="78"/>
    <tableColumn id="12" xr3:uid="{B9BA36CE-8955-41CF-8BD9-138F610E8472}" name="cost" dataDxfId="77"/>
    <tableColumn id="13" xr3:uid="{50FC4AEF-F2DE-4694-958A-2DDB220A9F39}" name="profit" dataDxfId="76"/>
    <tableColumn id="14" xr3:uid="{48060690-F889-4312-B1EE-C137CC2D6A39}" name="ProfitMargin%" dataDxfId="75" dataCellStyle="Percent">
      <calculatedColumnFormula>Table3[[#This Row],[profit]]/Table3[[#This Row],[revenue]]</calculatedColumnFormula>
    </tableColumn>
    <tableColumn id="15" xr3:uid="{95DF2255-3744-427E-A1C6-7C7F929AFA63}" name="sales_rep_id" dataDxfId="74"/>
    <tableColumn id="16" xr3:uid="{A1F22180-4E1B-49D6-80D5-AF7D77873DA1}" name="Sales_rep_name" dataDxfId="73">
      <calculatedColumnFormula>_xlfn.XLOOKUP(O2,Sales_reps!A:A,Sales_reps!B:B)</calculatedColumnFormula>
    </tableColumn>
    <tableColumn id="17" xr3:uid="{FA10CF45-A51D-4D57-B742-05B18D240C2E}" name="Stock_on_hand" dataDxfId="72">
      <calculatedColumnFormula>_xlfn.XLOOKUP(F2,Inventory!A:A,Inventory!E:E)</calculatedColumnFormula>
    </tableColumn>
    <tableColumn id="18" xr3:uid="{46333C7B-061A-472A-AD3F-E2F3B1F10AD4}" name="Reorder_point" dataDxfId="71">
      <calculatedColumnFormula>_xlfn.XLOOKUP(F2,Inventory!A:A,Inventory!F:F)</calculatedColumnFormula>
    </tableColumn>
    <tableColumn id="19" xr3:uid="{71DDBEE1-ED41-4E8C-A11F-B4CA361C5AAA}" name="Inventory_status" dataDxfId="70">
      <calculatedColumnFormula>IF(Table3[[#This Row],[Reorder_point]]&gt;=Table3[[#This Row],[Stock_on_hand]],"Reorder","Sufficient Stock")</calculatedColumnFormula>
    </tableColumn>
    <tableColumn id="20" xr3:uid="{35D41E16-772B-46D9-AFE4-E10B96E52F08}" name="ADS_Rate" dataDxfId="69">
      <calculatedColumnFormula>_xlfn.XLOOKUP(F2,Pivot!A:A,Pivot!C:C)</calculatedColumnFormula>
    </tableColumn>
    <tableColumn id="21" xr3:uid="{7FC07807-5549-47DD-B6DF-B6177A271396}" name="DaysOfSupplyBuffer" dataDxfId="68">
      <calculatedColumnFormula>Table3[[#This Row],[Stock_on_hand]]/Table3[[#This Row],[ADS_Rate]]</calculatedColumnFormula>
    </tableColumn>
    <tableColumn id="22" xr3:uid="{CA7C89D9-0F4D-4E36-A515-BC77AC38B767}" name="AverageCostPerUnit" dataDxfId="67">
      <calculatedColumnFormula>_xlfn.XLOOKUP(F2,Pivot!E:E,Pivot!H:H)</calculatedColumnFormula>
    </tableColumn>
    <tableColumn id="23" xr3:uid="{29B3463F-9550-4C49-B3B8-8103F6DBD7EC}" name="CapitalTiedUp" dataDxfId="66">
      <calculatedColumnFormula>IF(Table3[[#This Row],[Stock_on_hand]]&gt;Table3[[#This Row],[Reorder_point]],(Table3[[#This Row],[Stock_on_hand]]-Table3[[#This Row],[Reorder_point]])*Table3[[#This Row],[AverageCostPerUnit]],0)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D044BA-404E-4F34-BAC5-511ECB2E675D}" name="Table4" displayName="Table4" ref="P52:AD57" totalsRowShown="0" headerRowDxfId="11">
  <autoFilter ref="P52:AD57" xr:uid="{5FD044BA-404E-4F34-BAC5-511ECB2E675D}"/>
  <tableColumns count="15">
    <tableColumn id="1" xr3:uid="{94D18424-84DE-45B0-9669-07BEE90769F6}" name="Category (Labels)"/>
    <tableColumn id="2" xr3:uid="{E8802038-A91B-4A79-BD0B-BFEA3F9E49B7}" name="Jan" dataDxfId="10"/>
    <tableColumn id="3" xr3:uid="{13FE9A4E-20BE-4E78-B813-6E0F6A987197}" name="Feb" dataDxfId="9"/>
    <tableColumn id="4" xr3:uid="{1D682B87-3B39-4B27-9457-F02CEA24FD12}" name="Mar" dataDxfId="8"/>
    <tableColumn id="5" xr3:uid="{AD60BE43-0811-462E-A4AC-89AD0F19A7CD}" name="Apr" dataDxfId="7"/>
    <tableColumn id="6" xr3:uid="{8470D75D-D0D3-4FE2-8C4A-D934B74E0238}" name="May" dataDxfId="6"/>
    <tableColumn id="7" xr3:uid="{1038004F-A0F0-4F56-8200-5EBA415DE619}" name="Jun" dataDxfId="5"/>
    <tableColumn id="8" xr3:uid="{40301C42-60D0-4D9F-9168-967F324EDB0B}" name="Standard deviation" dataDxfId="4">
      <calculatedColumnFormula>_xlfn.STDEV.P(Q53:V53)</calculatedColumnFormula>
    </tableColumn>
    <tableColumn id="9" xr3:uid="{4DFAFD5B-B224-406F-BCD4-DE02BDB59EEA}" name="Average Monthly Profit" dataDxfId="3">
      <calculatedColumnFormula>SUM(Q53:V53)/6</calculatedColumnFormula>
    </tableColumn>
    <tableColumn id="10" xr3:uid="{73AF58E5-0C49-4705-9004-9DB63245FB80}" name="Coefficient of variation" dataDxfId="2" dataCellStyle="Percent">
      <calculatedColumnFormula>(W53/X53)</calculatedColumnFormula>
    </tableColumn>
    <tableColumn id="11" xr3:uid="{3A3B5203-5FA3-4275-82A3-10FAFF70447E}" name="Volaitlity rank" dataDxfId="1">
      <calculatedColumnFormula>_xlfn.RANK.EQ(Table4[[#This Row],[Coefficient of variation]],Y$53:Y$57)</calculatedColumnFormula>
    </tableColumn>
    <tableColumn id="12" xr3:uid="{D0A6532A-CEAA-4CA1-A36D-9FACC695D9AC}" name="Volaitility Risk Rating" dataDxfId="0">
      <calculatedColumnFormula array="1">_xlfn.IFS(Table4[[#This Row],[Volaitlity rank]]&lt;=2,"High Risk",Table4[[#This Row],[Volaitlity rank]]=3,"Moderate Risk",Table4[[#This Row],[Volaitlity rank]]&gt;3,"Low Risk")</calculatedColumnFormula>
    </tableColumn>
    <tableColumn id="13" xr3:uid="{5B97D0A6-C434-4A47-93E1-BA21BB2C8ECA}" name="R (High Risk)" dataCellStyle="Percent">
      <calculatedColumnFormula>IF(Table4[[#This Row],[Volaitility Risk Rating]]="High Risk",Table4[[#This Row],[Coefficient of variation]],NA())</calculatedColumnFormula>
    </tableColumn>
    <tableColumn id="14" xr3:uid="{EEBFF5A6-15EF-4555-A98D-44338A97023C}" name="S (Mod Risk)" dataCellStyle="Percent">
      <calculatedColumnFormula>IF(Table4[[#This Row],[Volaitility Risk Rating]]="Moderate Risk",Table4[[#This Row],[Coefficient of variation]],NA())</calculatedColumnFormula>
    </tableColumn>
    <tableColumn id="15" xr3:uid="{ACB731A2-4FDA-4DA9-A97E-D96642BCF1CB}" name="T (Low Risk)" dataCellStyle="Percent">
      <calculatedColumnFormula>IF(Table4[[#This Row],[Volaitility Risk Rating]]="Low Risk",Table4[[#This Row],[Coefficient of variation]],NA())</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rinterSettings" Target="../printerSettings/printerSettings2.bin"/><Relationship Id="rId3" Type="http://schemas.openxmlformats.org/officeDocument/2006/relationships/pivotTable" Target="../pivotTables/pivotTable3.xml"/><Relationship Id="rId21" Type="http://schemas.microsoft.com/office/2007/relationships/slicer" Target="../slicers/slicer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table" Target="../tables/table4.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B8" sqref="B8"/>
    </sheetView>
  </sheetViews>
  <sheetFormatPr defaultRowHeight="14.4" x14ac:dyDescent="0.3"/>
  <cols>
    <col min="1" max="1" width="13.5546875" bestFit="1" customWidth="1"/>
    <col min="2" max="2" width="16.88671875" bestFit="1" customWidth="1"/>
    <col min="3" max="3" width="12.109375" bestFit="1" customWidth="1"/>
  </cols>
  <sheetData>
    <row r="1" spans="1:3" x14ac:dyDescent="0.3">
      <c r="A1" s="2" t="s">
        <v>0</v>
      </c>
      <c r="B1" s="2" t="s">
        <v>1</v>
      </c>
      <c r="C1" s="2" t="s">
        <v>2</v>
      </c>
    </row>
    <row r="2" spans="1:3" x14ac:dyDescent="0.3">
      <c r="A2" s="2" t="s">
        <v>3</v>
      </c>
      <c r="B2" s="2" t="s">
        <v>4</v>
      </c>
      <c r="C2" s="2" t="s">
        <v>5</v>
      </c>
    </row>
    <row r="3" spans="1:3" x14ac:dyDescent="0.3">
      <c r="A3" s="2" t="s">
        <v>6</v>
      </c>
      <c r="B3" s="2" t="s">
        <v>7</v>
      </c>
      <c r="C3" s="2" t="s">
        <v>5</v>
      </c>
    </row>
    <row r="4" spans="1:3" x14ac:dyDescent="0.3">
      <c r="A4" s="2" t="s">
        <v>8</v>
      </c>
      <c r="B4" s="2" t="s">
        <v>9</v>
      </c>
      <c r="C4" s="2" t="s">
        <v>5</v>
      </c>
    </row>
    <row r="5" spans="1:3" x14ac:dyDescent="0.3">
      <c r="A5" s="2" t="s">
        <v>10</v>
      </c>
      <c r="B5" s="2" t="s">
        <v>11</v>
      </c>
      <c r="C5" s="2" t="s">
        <v>12</v>
      </c>
    </row>
    <row r="6" spans="1:3" x14ac:dyDescent="0.3">
      <c r="A6" s="2" t="s">
        <v>13</v>
      </c>
      <c r="B6" s="2" t="s">
        <v>14</v>
      </c>
      <c r="C6" s="2" t="s">
        <v>12</v>
      </c>
    </row>
    <row r="7" spans="1:3" x14ac:dyDescent="0.3">
      <c r="A7" s="2" t="s">
        <v>15</v>
      </c>
      <c r="B7" s="2" t="s">
        <v>16</v>
      </c>
      <c r="C7" s="2" t="s">
        <v>17</v>
      </c>
    </row>
    <row r="8" spans="1:3" x14ac:dyDescent="0.3">
      <c r="A8" s="2" t="s">
        <v>18</v>
      </c>
      <c r="B8" s="2" t="s">
        <v>19</v>
      </c>
      <c r="C8" s="2" t="s">
        <v>12</v>
      </c>
    </row>
    <row r="9" spans="1:3" x14ac:dyDescent="0.3">
      <c r="A9" s="2" t="s">
        <v>20</v>
      </c>
      <c r="B9" s="2" t="s">
        <v>21</v>
      </c>
      <c r="C9" s="2" t="s">
        <v>5</v>
      </c>
    </row>
    <row r="10" spans="1:3" x14ac:dyDescent="0.3">
      <c r="A10" s="2" t="s">
        <v>22</v>
      </c>
      <c r="B10" s="2" t="s">
        <v>23</v>
      </c>
      <c r="C10" s="2" t="s">
        <v>24</v>
      </c>
    </row>
    <row r="11" spans="1:3" x14ac:dyDescent="0.3">
      <c r="A11" s="2" t="s">
        <v>25</v>
      </c>
      <c r="B11" s="2" t="s">
        <v>26</v>
      </c>
      <c r="C11" s="2" t="s">
        <v>27</v>
      </c>
    </row>
    <row r="12" spans="1:3" x14ac:dyDescent="0.3">
      <c r="A12" s="2" t="s">
        <v>28</v>
      </c>
      <c r="B12" s="2" t="s">
        <v>29</v>
      </c>
      <c r="C12" s="2" t="s">
        <v>12</v>
      </c>
    </row>
    <row r="13" spans="1:3" x14ac:dyDescent="0.3">
      <c r="A13" s="2" t="s">
        <v>30</v>
      </c>
      <c r="B13" s="2" t="s">
        <v>31</v>
      </c>
      <c r="C13" s="2" t="s">
        <v>12</v>
      </c>
    </row>
    <row r="14" spans="1:3" x14ac:dyDescent="0.3">
      <c r="A14" s="2" t="s">
        <v>32</v>
      </c>
      <c r="B14" s="2" t="s">
        <v>33</v>
      </c>
      <c r="C14" s="2" t="s">
        <v>5</v>
      </c>
    </row>
    <row r="15" spans="1:3" x14ac:dyDescent="0.3">
      <c r="A15" s="2" t="s">
        <v>34</v>
      </c>
      <c r="B15" s="2" t="s">
        <v>35</v>
      </c>
      <c r="C15" s="2" t="s">
        <v>5</v>
      </c>
    </row>
    <row r="16" spans="1:3" x14ac:dyDescent="0.3">
      <c r="A16" s="2" t="s">
        <v>36</v>
      </c>
      <c r="B16" s="2" t="s">
        <v>37</v>
      </c>
      <c r="C16" s="2" t="s">
        <v>5</v>
      </c>
    </row>
    <row r="17" spans="1:3" x14ac:dyDescent="0.3">
      <c r="A17" s="2" t="s">
        <v>38</v>
      </c>
      <c r="B17" s="2" t="s">
        <v>39</v>
      </c>
      <c r="C17" s="2" t="s">
        <v>5</v>
      </c>
    </row>
    <row r="18" spans="1:3" x14ac:dyDescent="0.3">
      <c r="A18" s="2" t="s">
        <v>40</v>
      </c>
      <c r="B18" s="2" t="s">
        <v>41</v>
      </c>
      <c r="C18" s="2" t="s">
        <v>27</v>
      </c>
    </row>
    <row r="19" spans="1:3" x14ac:dyDescent="0.3">
      <c r="A19" s="2" t="s">
        <v>42</v>
      </c>
      <c r="B19" s="2" t="s">
        <v>43</v>
      </c>
      <c r="C19" s="2" t="s">
        <v>27</v>
      </c>
    </row>
    <row r="20" spans="1:3" x14ac:dyDescent="0.3">
      <c r="A20" s="2" t="s">
        <v>44</v>
      </c>
      <c r="B20" s="2" t="s">
        <v>45</v>
      </c>
      <c r="C20" s="2" t="s">
        <v>12</v>
      </c>
    </row>
    <row r="21" spans="1:3" x14ac:dyDescent="0.3">
      <c r="A21" s="2" t="s">
        <v>46</v>
      </c>
      <c r="B21" s="2" t="s">
        <v>47</v>
      </c>
      <c r="C21" s="2" t="s">
        <v>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1"/>
  <sheetViews>
    <sheetView workbookViewId="0">
      <selection activeCell="B8" sqref="B8"/>
    </sheetView>
  </sheetViews>
  <sheetFormatPr defaultRowHeight="14.4" x14ac:dyDescent="0.3"/>
  <cols>
    <col min="1" max="1" width="12.44140625" bestFit="1" customWidth="1"/>
    <col min="2" max="2" width="15.77734375" bestFit="1" customWidth="1"/>
    <col min="3" max="3" width="14.33203125" bestFit="1" customWidth="1"/>
    <col min="4" max="4" width="11.21875" bestFit="1" customWidth="1"/>
    <col min="5" max="5" width="16.33203125" bestFit="1" customWidth="1"/>
    <col min="6" max="6" width="14.88671875" bestFit="1" customWidth="1"/>
  </cols>
  <sheetData>
    <row r="1" spans="1:6" x14ac:dyDescent="0.3">
      <c r="A1" s="2" t="s">
        <v>48</v>
      </c>
      <c r="B1" s="2" t="s">
        <v>49</v>
      </c>
      <c r="C1" s="2" t="s">
        <v>50</v>
      </c>
      <c r="D1" s="2" t="s">
        <v>51</v>
      </c>
      <c r="E1" s="5" t="s">
        <v>52</v>
      </c>
      <c r="F1" s="5" t="s">
        <v>53</v>
      </c>
    </row>
    <row r="2" spans="1:6" x14ac:dyDescent="0.3">
      <c r="A2" s="2" t="s">
        <v>54</v>
      </c>
      <c r="B2" s="2" t="s">
        <v>55</v>
      </c>
      <c r="C2" s="2" t="s">
        <v>56</v>
      </c>
      <c r="D2" s="2" t="s">
        <v>57</v>
      </c>
      <c r="E2" s="5">
        <v>18</v>
      </c>
      <c r="F2" s="5">
        <v>193</v>
      </c>
    </row>
    <row r="3" spans="1:6" x14ac:dyDescent="0.3">
      <c r="A3" s="2" t="s">
        <v>58</v>
      </c>
      <c r="B3" s="2" t="s">
        <v>59</v>
      </c>
      <c r="C3" s="2" t="s">
        <v>60</v>
      </c>
      <c r="D3" s="2" t="s">
        <v>61</v>
      </c>
      <c r="E3" s="5">
        <v>281</v>
      </c>
      <c r="F3" s="5">
        <v>53</v>
      </c>
    </row>
    <row r="4" spans="1:6" x14ac:dyDescent="0.3">
      <c r="A4" s="2" t="s">
        <v>62</v>
      </c>
      <c r="B4" s="2" t="s">
        <v>63</v>
      </c>
      <c r="C4" s="2" t="s">
        <v>64</v>
      </c>
      <c r="D4" s="2" t="s">
        <v>65</v>
      </c>
      <c r="E4" s="5">
        <v>360</v>
      </c>
      <c r="F4" s="5">
        <v>58</v>
      </c>
    </row>
    <row r="5" spans="1:6" x14ac:dyDescent="0.3">
      <c r="A5" s="2" t="s">
        <v>66</v>
      </c>
      <c r="B5" s="2" t="s">
        <v>67</v>
      </c>
      <c r="C5" s="2" t="s">
        <v>60</v>
      </c>
      <c r="D5" s="2" t="s">
        <v>68</v>
      </c>
      <c r="E5" s="5">
        <v>331</v>
      </c>
      <c r="F5" s="5">
        <v>142</v>
      </c>
    </row>
    <row r="6" spans="1:6" x14ac:dyDescent="0.3">
      <c r="A6" s="2" t="s">
        <v>69</v>
      </c>
      <c r="B6" s="2" t="s">
        <v>70</v>
      </c>
      <c r="C6" s="2" t="s">
        <v>60</v>
      </c>
      <c r="D6" s="2" t="s">
        <v>57</v>
      </c>
      <c r="E6" s="5">
        <v>350</v>
      </c>
      <c r="F6" s="5">
        <v>160</v>
      </c>
    </row>
    <row r="7" spans="1:6" x14ac:dyDescent="0.3">
      <c r="A7" s="2" t="s">
        <v>71</v>
      </c>
      <c r="B7" s="2" t="s">
        <v>72</v>
      </c>
      <c r="C7" s="2" t="s">
        <v>73</v>
      </c>
      <c r="D7" s="2" t="s">
        <v>61</v>
      </c>
      <c r="E7" s="5">
        <v>437</v>
      </c>
      <c r="F7" s="5">
        <v>59</v>
      </c>
    </row>
    <row r="8" spans="1:6" x14ac:dyDescent="0.3">
      <c r="A8" s="2" t="s">
        <v>74</v>
      </c>
      <c r="B8" s="2" t="s">
        <v>75</v>
      </c>
      <c r="C8" s="2" t="s">
        <v>64</v>
      </c>
      <c r="D8" s="2" t="s">
        <v>65</v>
      </c>
      <c r="E8" s="5">
        <v>415</v>
      </c>
      <c r="F8" s="5">
        <v>67</v>
      </c>
    </row>
    <row r="9" spans="1:6" x14ac:dyDescent="0.3">
      <c r="A9" s="2" t="s">
        <v>76</v>
      </c>
      <c r="B9" s="2" t="s">
        <v>77</v>
      </c>
      <c r="C9" s="2" t="s">
        <v>64</v>
      </c>
      <c r="D9" s="2" t="s">
        <v>61</v>
      </c>
      <c r="E9" s="5">
        <v>477</v>
      </c>
      <c r="F9" s="5">
        <v>124</v>
      </c>
    </row>
    <row r="10" spans="1:6" x14ac:dyDescent="0.3">
      <c r="A10" s="2" t="s">
        <v>78</v>
      </c>
      <c r="B10" s="2" t="s">
        <v>79</v>
      </c>
      <c r="C10" s="2" t="s">
        <v>64</v>
      </c>
      <c r="D10" s="2" t="s">
        <v>80</v>
      </c>
      <c r="E10" s="5">
        <v>486</v>
      </c>
      <c r="F10" s="5">
        <v>119</v>
      </c>
    </row>
    <row r="11" spans="1:6" x14ac:dyDescent="0.3">
      <c r="A11" s="2" t="s">
        <v>81</v>
      </c>
      <c r="B11" s="2" t="s">
        <v>82</v>
      </c>
      <c r="C11" s="2" t="s">
        <v>60</v>
      </c>
      <c r="D11" s="2" t="s">
        <v>80</v>
      </c>
      <c r="E11" s="5">
        <v>400</v>
      </c>
      <c r="F11" s="5">
        <v>67</v>
      </c>
    </row>
    <row r="12" spans="1:6" x14ac:dyDescent="0.3">
      <c r="A12" s="2" t="s">
        <v>83</v>
      </c>
      <c r="B12" s="2" t="s">
        <v>84</v>
      </c>
      <c r="C12" s="2" t="s">
        <v>56</v>
      </c>
      <c r="D12" s="2" t="s">
        <v>57</v>
      </c>
      <c r="E12" s="5">
        <v>227</v>
      </c>
      <c r="F12" s="5">
        <v>124</v>
      </c>
    </row>
    <row r="13" spans="1:6" x14ac:dyDescent="0.3">
      <c r="A13" s="2" t="s">
        <v>85</v>
      </c>
      <c r="B13" s="2" t="s">
        <v>86</v>
      </c>
      <c r="C13" s="2" t="s">
        <v>64</v>
      </c>
      <c r="D13" s="2" t="s">
        <v>61</v>
      </c>
      <c r="E13" s="5">
        <v>262</v>
      </c>
      <c r="F13" s="5">
        <v>115</v>
      </c>
    </row>
    <row r="14" spans="1:6" x14ac:dyDescent="0.3">
      <c r="A14" s="2" t="s">
        <v>87</v>
      </c>
      <c r="B14" s="2" t="s">
        <v>88</v>
      </c>
      <c r="C14" s="2" t="s">
        <v>60</v>
      </c>
      <c r="D14" s="2" t="s">
        <v>80</v>
      </c>
      <c r="E14" s="5">
        <v>364</v>
      </c>
      <c r="F14" s="5">
        <v>148</v>
      </c>
    </row>
    <row r="15" spans="1:6" x14ac:dyDescent="0.3">
      <c r="A15" s="2" t="s">
        <v>89</v>
      </c>
      <c r="B15" s="2" t="s">
        <v>90</v>
      </c>
      <c r="C15" s="2" t="s">
        <v>73</v>
      </c>
      <c r="D15" s="2" t="s">
        <v>65</v>
      </c>
      <c r="E15" s="5">
        <v>482</v>
      </c>
      <c r="F15" s="5">
        <v>131</v>
      </c>
    </row>
    <row r="16" spans="1:6" x14ac:dyDescent="0.3">
      <c r="A16" s="2" t="s">
        <v>91</v>
      </c>
      <c r="B16" s="2" t="s">
        <v>92</v>
      </c>
      <c r="C16" s="2" t="s">
        <v>56</v>
      </c>
      <c r="D16" s="2" t="s">
        <v>65</v>
      </c>
      <c r="E16" s="5">
        <v>272</v>
      </c>
      <c r="F16" s="5">
        <v>96</v>
      </c>
    </row>
    <row r="17" spans="1:6" x14ac:dyDescent="0.3">
      <c r="A17" s="2" t="s">
        <v>93</v>
      </c>
      <c r="B17" s="2" t="s">
        <v>94</v>
      </c>
      <c r="C17" s="2" t="s">
        <v>73</v>
      </c>
      <c r="D17" s="2" t="s">
        <v>61</v>
      </c>
      <c r="E17" s="5">
        <v>472</v>
      </c>
      <c r="F17" s="5">
        <v>64</v>
      </c>
    </row>
    <row r="18" spans="1:6" x14ac:dyDescent="0.3">
      <c r="A18" s="2" t="s">
        <v>95</v>
      </c>
      <c r="B18" s="2" t="s">
        <v>96</v>
      </c>
      <c r="C18" s="2" t="s">
        <v>56</v>
      </c>
      <c r="D18" s="2" t="s">
        <v>80</v>
      </c>
      <c r="E18" s="5">
        <v>101</v>
      </c>
      <c r="F18" s="5">
        <v>179</v>
      </c>
    </row>
    <row r="19" spans="1:6" x14ac:dyDescent="0.3">
      <c r="A19" s="2" t="s">
        <v>97</v>
      </c>
      <c r="B19" s="2" t="s">
        <v>98</v>
      </c>
      <c r="C19" s="2" t="s">
        <v>60</v>
      </c>
      <c r="D19" s="2" t="s">
        <v>57</v>
      </c>
      <c r="E19" s="5">
        <v>404</v>
      </c>
      <c r="F19" s="5">
        <v>57</v>
      </c>
    </row>
    <row r="20" spans="1:6" x14ac:dyDescent="0.3">
      <c r="A20" s="2" t="s">
        <v>99</v>
      </c>
      <c r="B20" s="2" t="s">
        <v>100</v>
      </c>
      <c r="C20" s="2" t="s">
        <v>101</v>
      </c>
      <c r="D20" s="2" t="s">
        <v>65</v>
      </c>
      <c r="E20" s="5">
        <v>380</v>
      </c>
      <c r="F20" s="5">
        <v>192</v>
      </c>
    </row>
    <row r="21" spans="1:6" x14ac:dyDescent="0.3">
      <c r="A21" s="2" t="s">
        <v>102</v>
      </c>
      <c r="B21" s="2" t="s">
        <v>103</v>
      </c>
      <c r="C21" s="2" t="s">
        <v>56</v>
      </c>
      <c r="D21" s="2" t="s">
        <v>61</v>
      </c>
      <c r="E21" s="5">
        <v>258</v>
      </c>
      <c r="F21" s="5">
        <v>155</v>
      </c>
    </row>
    <row r="22" spans="1:6" x14ac:dyDescent="0.3">
      <c r="A22" s="2" t="s">
        <v>104</v>
      </c>
      <c r="B22" s="2" t="s">
        <v>105</v>
      </c>
      <c r="C22" s="2" t="s">
        <v>73</v>
      </c>
      <c r="D22" s="2" t="s">
        <v>80</v>
      </c>
      <c r="E22" s="5">
        <v>239</v>
      </c>
      <c r="F22" s="5">
        <v>143</v>
      </c>
    </row>
    <row r="23" spans="1:6" x14ac:dyDescent="0.3">
      <c r="A23" s="2" t="s">
        <v>106</v>
      </c>
      <c r="B23" s="2" t="s">
        <v>107</v>
      </c>
      <c r="C23" s="2" t="s">
        <v>60</v>
      </c>
      <c r="D23" s="2" t="s">
        <v>57</v>
      </c>
      <c r="E23" s="5">
        <v>377</v>
      </c>
      <c r="F23" s="5">
        <v>165</v>
      </c>
    </row>
    <row r="24" spans="1:6" x14ac:dyDescent="0.3">
      <c r="A24" s="2" t="s">
        <v>108</v>
      </c>
      <c r="B24" s="2" t="s">
        <v>109</v>
      </c>
      <c r="C24" s="2" t="s">
        <v>56</v>
      </c>
      <c r="D24" s="2" t="s">
        <v>65</v>
      </c>
      <c r="E24" s="5">
        <v>188</v>
      </c>
      <c r="F24" s="5">
        <v>173</v>
      </c>
    </row>
    <row r="25" spans="1:6" x14ac:dyDescent="0.3">
      <c r="A25" s="2" t="s">
        <v>110</v>
      </c>
      <c r="B25" s="2" t="s">
        <v>111</v>
      </c>
      <c r="C25" s="2" t="s">
        <v>101</v>
      </c>
      <c r="D25" s="2" t="s">
        <v>61</v>
      </c>
      <c r="E25" s="5">
        <v>306</v>
      </c>
      <c r="F25" s="5">
        <v>197</v>
      </c>
    </row>
    <row r="26" spans="1:6" x14ac:dyDescent="0.3">
      <c r="A26" s="2" t="s">
        <v>112</v>
      </c>
      <c r="B26" s="2" t="s">
        <v>113</v>
      </c>
      <c r="C26" s="2" t="s">
        <v>101</v>
      </c>
      <c r="D26" s="2" t="s">
        <v>68</v>
      </c>
      <c r="E26" s="5">
        <v>188</v>
      </c>
      <c r="F26" s="5">
        <v>140</v>
      </c>
    </row>
    <row r="27" spans="1:6" x14ac:dyDescent="0.3">
      <c r="A27" s="2" t="s">
        <v>114</v>
      </c>
      <c r="B27" s="2" t="s">
        <v>115</v>
      </c>
      <c r="C27" s="2" t="s">
        <v>64</v>
      </c>
      <c r="D27" s="2" t="s">
        <v>61</v>
      </c>
      <c r="E27" s="5">
        <v>385</v>
      </c>
      <c r="F27" s="5">
        <v>55</v>
      </c>
    </row>
    <row r="28" spans="1:6" x14ac:dyDescent="0.3">
      <c r="A28" s="2" t="s">
        <v>116</v>
      </c>
      <c r="B28" s="2" t="s">
        <v>117</v>
      </c>
      <c r="C28" s="2" t="s">
        <v>64</v>
      </c>
      <c r="D28" s="2" t="s">
        <v>61</v>
      </c>
      <c r="E28" s="5">
        <v>230</v>
      </c>
      <c r="F28" s="5">
        <v>70</v>
      </c>
    </row>
    <row r="29" spans="1:6" x14ac:dyDescent="0.3">
      <c r="A29" s="2" t="s">
        <v>118</v>
      </c>
      <c r="B29" s="2" t="s">
        <v>119</v>
      </c>
      <c r="C29" s="2" t="s">
        <v>73</v>
      </c>
      <c r="D29" s="2" t="s">
        <v>61</v>
      </c>
      <c r="E29" s="5">
        <v>365</v>
      </c>
      <c r="F29" s="5">
        <v>53</v>
      </c>
    </row>
    <row r="30" spans="1:6" x14ac:dyDescent="0.3">
      <c r="A30" s="2" t="s">
        <v>120</v>
      </c>
      <c r="B30" s="2" t="s">
        <v>121</v>
      </c>
      <c r="C30" s="2" t="s">
        <v>56</v>
      </c>
      <c r="D30" s="2" t="s">
        <v>65</v>
      </c>
      <c r="E30" s="5">
        <v>163</v>
      </c>
      <c r="F30" s="5">
        <v>70</v>
      </c>
    </row>
    <row r="31" spans="1:6" x14ac:dyDescent="0.3">
      <c r="A31" s="2" t="s">
        <v>122</v>
      </c>
      <c r="B31" s="2" t="s">
        <v>123</v>
      </c>
      <c r="C31" s="2" t="s">
        <v>56</v>
      </c>
      <c r="D31" s="2" t="s">
        <v>65</v>
      </c>
      <c r="E31" s="5">
        <v>451</v>
      </c>
      <c r="F31" s="5">
        <v>154</v>
      </c>
    </row>
    <row r="32" spans="1:6" x14ac:dyDescent="0.3">
      <c r="A32" s="2" t="s">
        <v>124</v>
      </c>
      <c r="B32" s="2" t="s">
        <v>125</v>
      </c>
      <c r="C32" s="2" t="s">
        <v>64</v>
      </c>
      <c r="D32" s="2" t="s">
        <v>65</v>
      </c>
      <c r="E32" s="5">
        <v>7</v>
      </c>
      <c r="F32" s="5">
        <v>182</v>
      </c>
    </row>
    <row r="33" spans="1:6" x14ac:dyDescent="0.3">
      <c r="A33" s="2" t="s">
        <v>126</v>
      </c>
      <c r="B33" s="2" t="s">
        <v>127</v>
      </c>
      <c r="C33" s="2" t="s">
        <v>56</v>
      </c>
      <c r="D33" s="2" t="s">
        <v>61</v>
      </c>
      <c r="E33" s="5">
        <v>76</v>
      </c>
      <c r="F33" s="5">
        <v>136</v>
      </c>
    </row>
    <row r="34" spans="1:6" x14ac:dyDescent="0.3">
      <c r="A34" s="2" t="s">
        <v>128</v>
      </c>
      <c r="B34" s="2" t="s">
        <v>129</v>
      </c>
      <c r="C34" s="2" t="s">
        <v>56</v>
      </c>
      <c r="D34" s="2" t="s">
        <v>61</v>
      </c>
      <c r="E34" s="5">
        <v>89</v>
      </c>
      <c r="F34" s="5">
        <v>126</v>
      </c>
    </row>
    <row r="35" spans="1:6" x14ac:dyDescent="0.3">
      <c r="A35" s="2" t="s">
        <v>130</v>
      </c>
      <c r="B35" s="2" t="s">
        <v>131</v>
      </c>
      <c r="C35" s="2" t="s">
        <v>101</v>
      </c>
      <c r="D35" s="2" t="s">
        <v>80</v>
      </c>
      <c r="E35" s="5">
        <v>397</v>
      </c>
      <c r="F35" s="5">
        <v>183</v>
      </c>
    </row>
    <row r="36" spans="1:6" x14ac:dyDescent="0.3">
      <c r="A36" s="2" t="s">
        <v>132</v>
      </c>
      <c r="B36" s="2" t="s">
        <v>133</v>
      </c>
      <c r="C36" s="2" t="s">
        <v>64</v>
      </c>
      <c r="D36" s="2" t="s">
        <v>80</v>
      </c>
      <c r="E36" s="5">
        <v>178</v>
      </c>
      <c r="F36" s="5">
        <v>183</v>
      </c>
    </row>
    <row r="37" spans="1:6" x14ac:dyDescent="0.3">
      <c r="A37" s="2" t="s">
        <v>134</v>
      </c>
      <c r="B37" s="2" t="s">
        <v>135</v>
      </c>
      <c r="C37" s="2" t="s">
        <v>60</v>
      </c>
      <c r="D37" s="2" t="s">
        <v>57</v>
      </c>
      <c r="E37" s="5">
        <v>424</v>
      </c>
      <c r="F37" s="5">
        <v>156</v>
      </c>
    </row>
    <row r="38" spans="1:6" x14ac:dyDescent="0.3">
      <c r="A38" s="2" t="s">
        <v>136</v>
      </c>
      <c r="B38" s="2" t="s">
        <v>137</v>
      </c>
      <c r="C38" s="2" t="s">
        <v>64</v>
      </c>
      <c r="D38" s="2" t="s">
        <v>68</v>
      </c>
      <c r="E38" s="5">
        <v>6</v>
      </c>
      <c r="F38" s="5">
        <v>81</v>
      </c>
    </row>
    <row r="39" spans="1:6" x14ac:dyDescent="0.3">
      <c r="A39" s="2" t="s">
        <v>138</v>
      </c>
      <c r="B39" s="2" t="s">
        <v>139</v>
      </c>
      <c r="C39" s="2" t="s">
        <v>60</v>
      </c>
      <c r="D39" s="2" t="s">
        <v>65</v>
      </c>
      <c r="E39" s="5">
        <v>78</v>
      </c>
      <c r="F39" s="5">
        <v>150</v>
      </c>
    </row>
    <row r="40" spans="1:6" x14ac:dyDescent="0.3">
      <c r="A40" s="2" t="s">
        <v>140</v>
      </c>
      <c r="B40" s="2" t="s">
        <v>141</v>
      </c>
      <c r="C40" s="2" t="s">
        <v>101</v>
      </c>
      <c r="D40" s="2" t="s">
        <v>68</v>
      </c>
      <c r="E40" s="5">
        <v>167</v>
      </c>
      <c r="F40" s="5">
        <v>119</v>
      </c>
    </row>
    <row r="41" spans="1:6" x14ac:dyDescent="0.3">
      <c r="A41" s="2" t="s">
        <v>142</v>
      </c>
      <c r="B41" s="2" t="s">
        <v>143</v>
      </c>
      <c r="C41" s="2" t="s">
        <v>73</v>
      </c>
      <c r="D41" s="2" t="s">
        <v>65</v>
      </c>
      <c r="E41" s="5">
        <v>4</v>
      </c>
      <c r="F41" s="5">
        <v>151</v>
      </c>
    </row>
    <row r="42" spans="1:6" x14ac:dyDescent="0.3">
      <c r="A42" s="2" t="s">
        <v>144</v>
      </c>
      <c r="B42" s="2" t="s">
        <v>145</v>
      </c>
      <c r="C42" s="2" t="s">
        <v>56</v>
      </c>
      <c r="D42" s="2" t="s">
        <v>80</v>
      </c>
      <c r="E42" s="5">
        <v>112</v>
      </c>
      <c r="F42" s="5">
        <v>60</v>
      </c>
    </row>
    <row r="43" spans="1:6" x14ac:dyDescent="0.3">
      <c r="A43" s="2" t="s">
        <v>146</v>
      </c>
      <c r="B43" s="2" t="s">
        <v>147</v>
      </c>
      <c r="C43" s="2" t="s">
        <v>101</v>
      </c>
      <c r="D43" s="2" t="s">
        <v>57</v>
      </c>
      <c r="E43" s="5">
        <v>347</v>
      </c>
      <c r="F43" s="5">
        <v>110</v>
      </c>
    </row>
    <row r="44" spans="1:6" x14ac:dyDescent="0.3">
      <c r="A44" s="2" t="s">
        <v>148</v>
      </c>
      <c r="B44" s="2" t="s">
        <v>149</v>
      </c>
      <c r="C44" s="2" t="s">
        <v>56</v>
      </c>
      <c r="D44" s="2" t="s">
        <v>68</v>
      </c>
      <c r="E44" s="5">
        <v>333</v>
      </c>
      <c r="F44" s="5">
        <v>160</v>
      </c>
    </row>
    <row r="45" spans="1:6" x14ac:dyDescent="0.3">
      <c r="A45" s="2" t="s">
        <v>150</v>
      </c>
      <c r="B45" s="2" t="s">
        <v>151</v>
      </c>
      <c r="C45" s="2" t="s">
        <v>73</v>
      </c>
      <c r="D45" s="2" t="s">
        <v>61</v>
      </c>
      <c r="E45" s="5">
        <v>268</v>
      </c>
      <c r="F45" s="5">
        <v>131</v>
      </c>
    </row>
    <row r="46" spans="1:6" x14ac:dyDescent="0.3">
      <c r="A46" s="2" t="s">
        <v>152</v>
      </c>
      <c r="B46" s="2" t="s">
        <v>153</v>
      </c>
      <c r="C46" s="2" t="s">
        <v>73</v>
      </c>
      <c r="D46" s="2" t="s">
        <v>80</v>
      </c>
      <c r="E46" s="5">
        <v>249</v>
      </c>
      <c r="F46" s="5">
        <v>107</v>
      </c>
    </row>
    <row r="47" spans="1:6" x14ac:dyDescent="0.3">
      <c r="A47" s="2" t="s">
        <v>154</v>
      </c>
      <c r="B47" s="2" t="s">
        <v>155</v>
      </c>
      <c r="C47" s="2" t="s">
        <v>101</v>
      </c>
      <c r="D47" s="2" t="s">
        <v>57</v>
      </c>
      <c r="E47" s="5">
        <v>444</v>
      </c>
      <c r="F47" s="5">
        <v>53</v>
      </c>
    </row>
    <row r="48" spans="1:6" x14ac:dyDescent="0.3">
      <c r="A48" s="2" t="s">
        <v>156</v>
      </c>
      <c r="B48" s="2" t="s">
        <v>157</v>
      </c>
      <c r="C48" s="2" t="s">
        <v>73</v>
      </c>
      <c r="D48" s="2" t="s">
        <v>65</v>
      </c>
      <c r="E48" s="5">
        <v>495</v>
      </c>
      <c r="F48" s="5">
        <v>183</v>
      </c>
    </row>
    <row r="49" spans="1:6" x14ac:dyDescent="0.3">
      <c r="A49" s="2" t="s">
        <v>158</v>
      </c>
      <c r="B49" s="2" t="s">
        <v>159</v>
      </c>
      <c r="C49" s="2" t="s">
        <v>60</v>
      </c>
      <c r="D49" s="2" t="s">
        <v>65</v>
      </c>
      <c r="E49" s="5">
        <v>315</v>
      </c>
      <c r="F49" s="5">
        <v>149</v>
      </c>
    </row>
    <row r="50" spans="1:6" x14ac:dyDescent="0.3">
      <c r="A50" s="2" t="s">
        <v>160</v>
      </c>
      <c r="B50" s="2" t="s">
        <v>161</v>
      </c>
      <c r="C50" s="2" t="s">
        <v>73</v>
      </c>
      <c r="D50" s="2" t="s">
        <v>57</v>
      </c>
      <c r="E50" s="5">
        <v>279</v>
      </c>
      <c r="F50" s="5">
        <v>90</v>
      </c>
    </row>
    <row r="51" spans="1:6" x14ac:dyDescent="0.3">
      <c r="A51" s="2" t="s">
        <v>162</v>
      </c>
      <c r="B51" s="2" t="s">
        <v>163</v>
      </c>
      <c r="C51" s="2" t="s">
        <v>56</v>
      </c>
      <c r="D51" s="2" t="s">
        <v>65</v>
      </c>
      <c r="E51" s="5">
        <v>217</v>
      </c>
      <c r="F51" s="5">
        <v>105</v>
      </c>
    </row>
    <row r="52" spans="1:6" x14ac:dyDescent="0.3">
      <c r="A52" s="2" t="s">
        <v>164</v>
      </c>
      <c r="B52" s="2" t="s">
        <v>165</v>
      </c>
      <c r="C52" s="2" t="s">
        <v>56</v>
      </c>
      <c r="D52" s="2" t="s">
        <v>65</v>
      </c>
      <c r="E52" s="5">
        <v>324</v>
      </c>
      <c r="F52" s="5">
        <v>136</v>
      </c>
    </row>
    <row r="53" spans="1:6" x14ac:dyDescent="0.3">
      <c r="A53" s="2" t="s">
        <v>166</v>
      </c>
      <c r="B53" s="2" t="s">
        <v>167</v>
      </c>
      <c r="C53" s="2" t="s">
        <v>56</v>
      </c>
      <c r="D53" s="2" t="s">
        <v>61</v>
      </c>
      <c r="E53" s="5">
        <v>359</v>
      </c>
      <c r="F53" s="5">
        <v>83</v>
      </c>
    </row>
    <row r="54" spans="1:6" x14ac:dyDescent="0.3">
      <c r="A54" s="2" t="s">
        <v>168</v>
      </c>
      <c r="B54" s="2" t="s">
        <v>169</v>
      </c>
      <c r="C54" s="2" t="s">
        <v>56</v>
      </c>
      <c r="D54" s="2" t="s">
        <v>65</v>
      </c>
      <c r="E54" s="5">
        <v>433</v>
      </c>
      <c r="F54" s="5">
        <v>151</v>
      </c>
    </row>
    <row r="55" spans="1:6" x14ac:dyDescent="0.3">
      <c r="A55" s="2" t="s">
        <v>170</v>
      </c>
      <c r="B55" s="2" t="s">
        <v>171</v>
      </c>
      <c r="C55" s="2" t="s">
        <v>60</v>
      </c>
      <c r="D55" s="2" t="s">
        <v>68</v>
      </c>
      <c r="E55" s="5">
        <v>410</v>
      </c>
      <c r="F55" s="5">
        <v>168</v>
      </c>
    </row>
    <row r="56" spans="1:6" x14ac:dyDescent="0.3">
      <c r="A56" s="2" t="s">
        <v>172</v>
      </c>
      <c r="B56" s="2" t="s">
        <v>173</v>
      </c>
      <c r="C56" s="2" t="s">
        <v>64</v>
      </c>
      <c r="D56" s="2" t="s">
        <v>57</v>
      </c>
      <c r="E56" s="5">
        <v>111</v>
      </c>
      <c r="F56" s="5">
        <v>194</v>
      </c>
    </row>
    <row r="57" spans="1:6" x14ac:dyDescent="0.3">
      <c r="A57" s="2" t="s">
        <v>174</v>
      </c>
      <c r="B57" s="2" t="s">
        <v>175</v>
      </c>
      <c r="C57" s="2" t="s">
        <v>101</v>
      </c>
      <c r="D57" s="2" t="s">
        <v>57</v>
      </c>
      <c r="E57" s="5">
        <v>455</v>
      </c>
      <c r="F57" s="5">
        <v>66</v>
      </c>
    </row>
    <row r="58" spans="1:6" x14ac:dyDescent="0.3">
      <c r="A58" s="2" t="s">
        <v>176</v>
      </c>
      <c r="B58" s="2" t="s">
        <v>177</v>
      </c>
      <c r="C58" s="2" t="s">
        <v>56</v>
      </c>
      <c r="D58" s="2" t="s">
        <v>61</v>
      </c>
      <c r="E58" s="5">
        <v>230</v>
      </c>
      <c r="F58" s="5">
        <v>67</v>
      </c>
    </row>
    <row r="59" spans="1:6" x14ac:dyDescent="0.3">
      <c r="A59" s="2" t="s">
        <v>178</v>
      </c>
      <c r="B59" s="2" t="s">
        <v>179</v>
      </c>
      <c r="C59" s="2" t="s">
        <v>73</v>
      </c>
      <c r="D59" s="2" t="s">
        <v>80</v>
      </c>
      <c r="E59" s="5">
        <v>214</v>
      </c>
      <c r="F59" s="5">
        <v>101</v>
      </c>
    </row>
    <row r="60" spans="1:6" x14ac:dyDescent="0.3">
      <c r="A60" s="2" t="s">
        <v>180</v>
      </c>
      <c r="B60" s="2" t="s">
        <v>181</v>
      </c>
      <c r="C60" s="2" t="s">
        <v>56</v>
      </c>
      <c r="D60" s="2" t="s">
        <v>80</v>
      </c>
      <c r="E60" s="5">
        <v>489</v>
      </c>
      <c r="F60" s="5">
        <v>113</v>
      </c>
    </row>
    <row r="61" spans="1:6" x14ac:dyDescent="0.3">
      <c r="A61" s="2" t="s">
        <v>182</v>
      </c>
      <c r="B61" s="2" t="s">
        <v>183</v>
      </c>
      <c r="C61" s="2" t="s">
        <v>73</v>
      </c>
      <c r="D61" s="2" t="s">
        <v>65</v>
      </c>
      <c r="E61" s="5">
        <v>280</v>
      </c>
      <c r="F61" s="5">
        <v>97</v>
      </c>
    </row>
    <row r="62" spans="1:6" x14ac:dyDescent="0.3">
      <c r="A62" s="2" t="s">
        <v>184</v>
      </c>
      <c r="B62" s="2" t="s">
        <v>185</v>
      </c>
      <c r="C62" s="2" t="s">
        <v>73</v>
      </c>
      <c r="D62" s="2" t="s">
        <v>57</v>
      </c>
      <c r="E62" s="5">
        <v>329</v>
      </c>
      <c r="F62" s="5">
        <v>95</v>
      </c>
    </row>
    <row r="63" spans="1:6" x14ac:dyDescent="0.3">
      <c r="A63" s="2" t="s">
        <v>186</v>
      </c>
      <c r="B63" s="2" t="s">
        <v>187</v>
      </c>
      <c r="C63" s="2" t="s">
        <v>56</v>
      </c>
      <c r="D63" s="2" t="s">
        <v>68</v>
      </c>
      <c r="E63" s="5">
        <v>269</v>
      </c>
      <c r="F63" s="5">
        <v>137</v>
      </c>
    </row>
    <row r="64" spans="1:6" x14ac:dyDescent="0.3">
      <c r="A64" s="2" t="s">
        <v>188</v>
      </c>
      <c r="B64" s="2" t="s">
        <v>189</v>
      </c>
      <c r="C64" s="2" t="s">
        <v>60</v>
      </c>
      <c r="D64" s="2" t="s">
        <v>68</v>
      </c>
      <c r="E64" s="5">
        <v>232</v>
      </c>
      <c r="F64" s="5">
        <v>63</v>
      </c>
    </row>
    <row r="65" spans="1:6" x14ac:dyDescent="0.3">
      <c r="A65" s="2" t="s">
        <v>190</v>
      </c>
      <c r="B65" s="2" t="s">
        <v>191</v>
      </c>
      <c r="C65" s="2" t="s">
        <v>73</v>
      </c>
      <c r="D65" s="2" t="s">
        <v>65</v>
      </c>
      <c r="E65" s="5">
        <v>255</v>
      </c>
      <c r="F65" s="5">
        <v>61</v>
      </c>
    </row>
    <row r="66" spans="1:6" x14ac:dyDescent="0.3">
      <c r="A66" s="2" t="s">
        <v>192</v>
      </c>
      <c r="B66" s="2" t="s">
        <v>193</v>
      </c>
      <c r="C66" s="2" t="s">
        <v>73</v>
      </c>
      <c r="D66" s="2" t="s">
        <v>80</v>
      </c>
      <c r="E66" s="5">
        <v>321</v>
      </c>
      <c r="F66" s="5">
        <v>186</v>
      </c>
    </row>
    <row r="67" spans="1:6" x14ac:dyDescent="0.3">
      <c r="A67" s="2" t="s">
        <v>194</v>
      </c>
      <c r="B67" s="2" t="s">
        <v>195</v>
      </c>
      <c r="C67" s="2" t="s">
        <v>56</v>
      </c>
      <c r="D67" s="2" t="s">
        <v>65</v>
      </c>
      <c r="E67" s="5">
        <v>125</v>
      </c>
      <c r="F67" s="5">
        <v>181</v>
      </c>
    </row>
    <row r="68" spans="1:6" x14ac:dyDescent="0.3">
      <c r="A68" s="2" t="s">
        <v>196</v>
      </c>
      <c r="B68" s="2" t="s">
        <v>197</v>
      </c>
      <c r="C68" s="2" t="s">
        <v>73</v>
      </c>
      <c r="D68" s="2" t="s">
        <v>80</v>
      </c>
      <c r="E68" s="5">
        <v>370</v>
      </c>
      <c r="F68" s="5">
        <v>57</v>
      </c>
    </row>
    <row r="69" spans="1:6" x14ac:dyDescent="0.3">
      <c r="A69" s="2" t="s">
        <v>198</v>
      </c>
      <c r="B69" s="2" t="s">
        <v>199</v>
      </c>
      <c r="C69" s="2" t="s">
        <v>73</v>
      </c>
      <c r="D69" s="2" t="s">
        <v>61</v>
      </c>
      <c r="E69" s="5">
        <v>162</v>
      </c>
      <c r="F69" s="5">
        <v>178</v>
      </c>
    </row>
    <row r="70" spans="1:6" x14ac:dyDescent="0.3">
      <c r="A70" s="2" t="s">
        <v>200</v>
      </c>
      <c r="B70" s="2" t="s">
        <v>201</v>
      </c>
      <c r="C70" s="2" t="s">
        <v>56</v>
      </c>
      <c r="D70" s="2" t="s">
        <v>61</v>
      </c>
      <c r="E70" s="5">
        <v>168</v>
      </c>
      <c r="F70" s="5">
        <v>59</v>
      </c>
    </row>
    <row r="71" spans="1:6" x14ac:dyDescent="0.3">
      <c r="A71" s="2" t="s">
        <v>202</v>
      </c>
      <c r="B71" s="2" t="s">
        <v>203</v>
      </c>
      <c r="C71" s="2" t="s">
        <v>56</v>
      </c>
      <c r="D71" s="2" t="s">
        <v>61</v>
      </c>
      <c r="E71" s="5">
        <v>457</v>
      </c>
      <c r="F71" s="5">
        <v>195</v>
      </c>
    </row>
    <row r="72" spans="1:6" x14ac:dyDescent="0.3">
      <c r="A72" s="2" t="s">
        <v>204</v>
      </c>
      <c r="B72" s="2" t="s">
        <v>205</v>
      </c>
      <c r="C72" s="2" t="s">
        <v>101</v>
      </c>
      <c r="D72" s="2" t="s">
        <v>57</v>
      </c>
      <c r="E72" s="5">
        <v>158</v>
      </c>
      <c r="F72" s="5">
        <v>118</v>
      </c>
    </row>
    <row r="73" spans="1:6" x14ac:dyDescent="0.3">
      <c r="A73" s="2" t="s">
        <v>206</v>
      </c>
      <c r="B73" s="2" t="s">
        <v>207</v>
      </c>
      <c r="C73" s="2" t="s">
        <v>60</v>
      </c>
      <c r="D73" s="2" t="s">
        <v>80</v>
      </c>
      <c r="E73" s="5">
        <v>234</v>
      </c>
      <c r="F73" s="5">
        <v>135</v>
      </c>
    </row>
    <row r="74" spans="1:6" x14ac:dyDescent="0.3">
      <c r="A74" s="2" t="s">
        <v>208</v>
      </c>
      <c r="B74" s="2" t="s">
        <v>209</v>
      </c>
      <c r="C74" s="2" t="s">
        <v>60</v>
      </c>
      <c r="D74" s="2" t="s">
        <v>80</v>
      </c>
      <c r="E74" s="5">
        <v>51</v>
      </c>
      <c r="F74" s="5">
        <v>71</v>
      </c>
    </row>
    <row r="75" spans="1:6" x14ac:dyDescent="0.3">
      <c r="A75" s="2" t="s">
        <v>210</v>
      </c>
      <c r="B75" s="2" t="s">
        <v>211</v>
      </c>
      <c r="C75" s="2" t="s">
        <v>73</v>
      </c>
      <c r="D75" s="2" t="s">
        <v>57</v>
      </c>
      <c r="E75" s="5">
        <v>170</v>
      </c>
      <c r="F75" s="5">
        <v>85</v>
      </c>
    </row>
    <row r="76" spans="1:6" x14ac:dyDescent="0.3">
      <c r="A76" s="2" t="s">
        <v>212</v>
      </c>
      <c r="B76" s="2" t="s">
        <v>213</v>
      </c>
      <c r="C76" s="2" t="s">
        <v>60</v>
      </c>
      <c r="D76" s="2" t="s">
        <v>61</v>
      </c>
      <c r="E76" s="5">
        <v>20</v>
      </c>
      <c r="F76" s="5">
        <v>123</v>
      </c>
    </row>
    <row r="77" spans="1:6" x14ac:dyDescent="0.3">
      <c r="A77" s="2" t="s">
        <v>214</v>
      </c>
      <c r="B77" s="2" t="s">
        <v>215</v>
      </c>
      <c r="C77" s="2" t="s">
        <v>73</v>
      </c>
      <c r="D77" s="2" t="s">
        <v>57</v>
      </c>
      <c r="E77" s="5">
        <v>154</v>
      </c>
      <c r="F77" s="5">
        <v>171</v>
      </c>
    </row>
    <row r="78" spans="1:6" x14ac:dyDescent="0.3">
      <c r="A78" s="2" t="s">
        <v>216</v>
      </c>
      <c r="B78" s="2" t="s">
        <v>217</v>
      </c>
      <c r="C78" s="2" t="s">
        <v>101</v>
      </c>
      <c r="D78" s="2" t="s">
        <v>65</v>
      </c>
      <c r="E78" s="5">
        <v>491</v>
      </c>
      <c r="F78" s="5">
        <v>128</v>
      </c>
    </row>
    <row r="79" spans="1:6" x14ac:dyDescent="0.3">
      <c r="A79" s="2" t="s">
        <v>218</v>
      </c>
      <c r="B79" s="2" t="s">
        <v>219</v>
      </c>
      <c r="C79" s="2" t="s">
        <v>56</v>
      </c>
      <c r="D79" s="2" t="s">
        <v>61</v>
      </c>
      <c r="E79" s="5">
        <v>45</v>
      </c>
      <c r="F79" s="5">
        <v>143</v>
      </c>
    </row>
    <row r="80" spans="1:6" x14ac:dyDescent="0.3">
      <c r="A80" s="2" t="s">
        <v>220</v>
      </c>
      <c r="B80" s="2" t="s">
        <v>221</v>
      </c>
      <c r="C80" s="2" t="s">
        <v>56</v>
      </c>
      <c r="D80" s="2" t="s">
        <v>80</v>
      </c>
      <c r="E80" s="5">
        <v>285</v>
      </c>
      <c r="F80" s="5">
        <v>130</v>
      </c>
    </row>
    <row r="81" spans="1:6" x14ac:dyDescent="0.3">
      <c r="A81" s="2" t="s">
        <v>222</v>
      </c>
      <c r="B81" s="2" t="s">
        <v>223</v>
      </c>
      <c r="C81" s="2" t="s">
        <v>56</v>
      </c>
      <c r="D81" s="2" t="s">
        <v>65</v>
      </c>
      <c r="E81" s="5">
        <v>429</v>
      </c>
      <c r="F81" s="5">
        <v>117</v>
      </c>
    </row>
    <row r="82" spans="1:6" x14ac:dyDescent="0.3">
      <c r="A82" s="2" t="s">
        <v>224</v>
      </c>
      <c r="B82" s="2" t="s">
        <v>225</v>
      </c>
      <c r="C82" s="2" t="s">
        <v>60</v>
      </c>
      <c r="D82" s="2" t="s">
        <v>65</v>
      </c>
      <c r="E82" s="5">
        <v>42</v>
      </c>
      <c r="F82" s="5">
        <v>59</v>
      </c>
    </row>
    <row r="83" spans="1:6" x14ac:dyDescent="0.3">
      <c r="A83" s="2" t="s">
        <v>226</v>
      </c>
      <c r="B83" s="2" t="s">
        <v>227</v>
      </c>
      <c r="C83" s="2" t="s">
        <v>101</v>
      </c>
      <c r="D83" s="2" t="s">
        <v>61</v>
      </c>
      <c r="E83" s="5">
        <v>188</v>
      </c>
      <c r="F83" s="5">
        <v>156</v>
      </c>
    </row>
    <row r="84" spans="1:6" x14ac:dyDescent="0.3">
      <c r="A84" s="2" t="s">
        <v>228</v>
      </c>
      <c r="B84" s="2" t="s">
        <v>229</v>
      </c>
      <c r="C84" s="2" t="s">
        <v>60</v>
      </c>
      <c r="D84" s="2" t="s">
        <v>57</v>
      </c>
      <c r="E84" s="5">
        <v>257</v>
      </c>
      <c r="F84" s="5">
        <v>54</v>
      </c>
    </row>
    <row r="85" spans="1:6" x14ac:dyDescent="0.3">
      <c r="A85" s="2" t="s">
        <v>230</v>
      </c>
      <c r="B85" s="2" t="s">
        <v>231</v>
      </c>
      <c r="C85" s="2" t="s">
        <v>60</v>
      </c>
      <c r="D85" s="2" t="s">
        <v>80</v>
      </c>
      <c r="E85" s="5">
        <v>12</v>
      </c>
      <c r="F85" s="5">
        <v>166</v>
      </c>
    </row>
    <row r="86" spans="1:6" x14ac:dyDescent="0.3">
      <c r="A86" s="2" t="s">
        <v>232</v>
      </c>
      <c r="B86" s="2" t="s">
        <v>233</v>
      </c>
      <c r="C86" s="2" t="s">
        <v>101</v>
      </c>
      <c r="D86" s="2" t="s">
        <v>61</v>
      </c>
      <c r="E86" s="5">
        <v>255</v>
      </c>
      <c r="F86" s="5">
        <v>78</v>
      </c>
    </row>
    <row r="87" spans="1:6" x14ac:dyDescent="0.3">
      <c r="A87" s="2" t="s">
        <v>234</v>
      </c>
      <c r="B87" s="2" t="s">
        <v>235</v>
      </c>
      <c r="C87" s="2" t="s">
        <v>101</v>
      </c>
      <c r="D87" s="2" t="s">
        <v>65</v>
      </c>
      <c r="E87" s="5">
        <v>438</v>
      </c>
      <c r="F87" s="5">
        <v>119</v>
      </c>
    </row>
    <row r="88" spans="1:6" x14ac:dyDescent="0.3">
      <c r="A88" s="2" t="s">
        <v>236</v>
      </c>
      <c r="B88" s="2" t="s">
        <v>237</v>
      </c>
      <c r="C88" s="2" t="s">
        <v>101</v>
      </c>
      <c r="D88" s="2" t="s">
        <v>65</v>
      </c>
      <c r="E88" s="5">
        <v>32</v>
      </c>
      <c r="F88" s="5">
        <v>194</v>
      </c>
    </row>
    <row r="89" spans="1:6" x14ac:dyDescent="0.3">
      <c r="A89" s="2" t="s">
        <v>238</v>
      </c>
      <c r="B89" s="2" t="s">
        <v>239</v>
      </c>
      <c r="C89" s="2" t="s">
        <v>101</v>
      </c>
      <c r="D89" s="2" t="s">
        <v>65</v>
      </c>
      <c r="E89" s="5">
        <v>290</v>
      </c>
      <c r="F89" s="5">
        <v>144</v>
      </c>
    </row>
    <row r="90" spans="1:6" x14ac:dyDescent="0.3">
      <c r="A90" s="2" t="s">
        <v>240</v>
      </c>
      <c r="B90" s="2" t="s">
        <v>241</v>
      </c>
      <c r="C90" s="2" t="s">
        <v>56</v>
      </c>
      <c r="D90" s="2" t="s">
        <v>65</v>
      </c>
      <c r="E90" s="5">
        <v>132</v>
      </c>
      <c r="F90" s="5">
        <v>82</v>
      </c>
    </row>
    <row r="91" spans="1:6" x14ac:dyDescent="0.3">
      <c r="A91" s="2" t="s">
        <v>242</v>
      </c>
      <c r="B91" s="2" t="s">
        <v>243</v>
      </c>
      <c r="C91" s="2" t="s">
        <v>64</v>
      </c>
      <c r="D91" s="2" t="s">
        <v>57</v>
      </c>
      <c r="E91" s="5">
        <v>56</v>
      </c>
      <c r="F91" s="5">
        <v>105</v>
      </c>
    </row>
    <row r="92" spans="1:6" x14ac:dyDescent="0.3">
      <c r="A92" s="2" t="s">
        <v>244</v>
      </c>
      <c r="B92" s="2" t="s">
        <v>245</v>
      </c>
      <c r="C92" s="2" t="s">
        <v>64</v>
      </c>
      <c r="D92" s="2" t="s">
        <v>80</v>
      </c>
      <c r="E92" s="5">
        <v>350</v>
      </c>
      <c r="F92" s="5">
        <v>174</v>
      </c>
    </row>
    <row r="93" spans="1:6" x14ac:dyDescent="0.3">
      <c r="A93" s="2" t="s">
        <v>246</v>
      </c>
      <c r="B93" s="2" t="s">
        <v>247</v>
      </c>
      <c r="C93" s="2" t="s">
        <v>101</v>
      </c>
      <c r="D93" s="2" t="s">
        <v>57</v>
      </c>
      <c r="E93" s="5">
        <v>431</v>
      </c>
      <c r="F93" s="5">
        <v>97</v>
      </c>
    </row>
    <row r="94" spans="1:6" x14ac:dyDescent="0.3">
      <c r="A94" s="2" t="s">
        <v>248</v>
      </c>
      <c r="B94" s="2" t="s">
        <v>249</v>
      </c>
      <c r="C94" s="2" t="s">
        <v>64</v>
      </c>
      <c r="D94" s="2" t="s">
        <v>61</v>
      </c>
      <c r="E94" s="5">
        <v>36</v>
      </c>
      <c r="F94" s="5">
        <v>143</v>
      </c>
    </row>
    <row r="95" spans="1:6" x14ac:dyDescent="0.3">
      <c r="A95" s="2" t="s">
        <v>250</v>
      </c>
      <c r="B95" s="2" t="s">
        <v>251</v>
      </c>
      <c r="C95" s="2" t="s">
        <v>64</v>
      </c>
      <c r="D95" s="2" t="s">
        <v>57</v>
      </c>
      <c r="E95" s="5">
        <v>85</v>
      </c>
      <c r="F95" s="5">
        <v>188</v>
      </c>
    </row>
    <row r="96" spans="1:6" x14ac:dyDescent="0.3">
      <c r="A96" s="2" t="s">
        <v>252</v>
      </c>
      <c r="B96" s="2" t="s">
        <v>253</v>
      </c>
      <c r="C96" s="2" t="s">
        <v>101</v>
      </c>
      <c r="D96" s="2" t="s">
        <v>61</v>
      </c>
      <c r="E96" s="5">
        <v>487</v>
      </c>
      <c r="F96" s="5">
        <v>182</v>
      </c>
    </row>
    <row r="97" spans="1:6" x14ac:dyDescent="0.3">
      <c r="A97" s="2" t="s">
        <v>254</v>
      </c>
      <c r="B97" s="2" t="s">
        <v>255</v>
      </c>
      <c r="C97" s="2" t="s">
        <v>64</v>
      </c>
      <c r="D97" s="2" t="s">
        <v>68</v>
      </c>
      <c r="E97" s="5">
        <v>228</v>
      </c>
      <c r="F97" s="5">
        <v>179</v>
      </c>
    </row>
    <row r="98" spans="1:6" x14ac:dyDescent="0.3">
      <c r="A98" s="2" t="s">
        <v>256</v>
      </c>
      <c r="B98" s="2" t="s">
        <v>257</v>
      </c>
      <c r="C98" s="2" t="s">
        <v>60</v>
      </c>
      <c r="D98" s="2" t="s">
        <v>68</v>
      </c>
      <c r="E98" s="5">
        <v>214</v>
      </c>
      <c r="F98" s="5">
        <v>83</v>
      </c>
    </row>
    <row r="99" spans="1:6" x14ac:dyDescent="0.3">
      <c r="A99" s="2" t="s">
        <v>258</v>
      </c>
      <c r="B99" s="2" t="s">
        <v>259</v>
      </c>
      <c r="C99" s="2" t="s">
        <v>73</v>
      </c>
      <c r="D99" s="2" t="s">
        <v>61</v>
      </c>
      <c r="E99" s="5">
        <v>296</v>
      </c>
      <c r="F99" s="5">
        <v>116</v>
      </c>
    </row>
    <row r="100" spans="1:6" x14ac:dyDescent="0.3">
      <c r="A100" s="2" t="s">
        <v>260</v>
      </c>
      <c r="B100" s="2" t="s">
        <v>261</v>
      </c>
      <c r="C100" s="2" t="s">
        <v>73</v>
      </c>
      <c r="D100" s="2" t="s">
        <v>57</v>
      </c>
      <c r="E100" s="5">
        <v>159</v>
      </c>
      <c r="F100" s="5">
        <v>87</v>
      </c>
    </row>
    <row r="101" spans="1:6" x14ac:dyDescent="0.3">
      <c r="A101" s="2" t="s">
        <v>262</v>
      </c>
      <c r="B101" s="2" t="s">
        <v>263</v>
      </c>
      <c r="C101" s="2" t="s">
        <v>101</v>
      </c>
      <c r="D101" s="2" t="s">
        <v>61</v>
      </c>
      <c r="E101" s="5">
        <v>69</v>
      </c>
      <c r="F101" s="5">
        <v>189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501"/>
  <sheetViews>
    <sheetView workbookViewId="0">
      <selection activeCell="V6" sqref="V6"/>
    </sheetView>
  </sheetViews>
  <sheetFormatPr defaultRowHeight="14.4" x14ac:dyDescent="0.3"/>
  <cols>
    <col min="1" max="1" width="9.5546875" style="1" bestFit="1" customWidth="1"/>
    <col min="2" max="2" width="9" bestFit="1" customWidth="1"/>
    <col min="3" max="3" width="11.109375" bestFit="1" customWidth="1"/>
    <col min="4" max="4" width="12.109375" bestFit="1" customWidth="1"/>
    <col min="5" max="5" width="10" bestFit="1" customWidth="1"/>
    <col min="6" max="6" width="12.44140625" bestFit="1" customWidth="1"/>
    <col min="7" max="7" width="15.77734375" bestFit="1" customWidth="1"/>
    <col min="8" max="8" width="14.33203125" bestFit="1" customWidth="1"/>
    <col min="9" max="9" width="13" bestFit="1" customWidth="1"/>
    <col min="10" max="10" width="11.77734375" bestFit="1" customWidth="1"/>
    <col min="11" max="13" width="11.6640625" bestFit="1" customWidth="1"/>
    <col min="14" max="14" width="15.44140625" bestFit="1" customWidth="1"/>
    <col min="15" max="15" width="13.5546875" bestFit="1" customWidth="1"/>
    <col min="16" max="16" width="17.109375" bestFit="1" customWidth="1"/>
    <col min="17" max="17" width="16.5546875" bestFit="1" customWidth="1"/>
    <col min="18" max="18" width="15.44140625" bestFit="1" customWidth="1"/>
    <col min="19" max="19" width="17.5546875" bestFit="1" customWidth="1"/>
    <col min="20" max="20" width="11.44140625" bestFit="1" customWidth="1"/>
    <col min="21" max="21" width="20.44140625" bestFit="1" customWidth="1"/>
    <col min="22" max="22" width="21.6640625" bestFit="1" customWidth="1"/>
    <col min="23" max="23" width="16.44140625" bestFit="1" customWidth="1"/>
    <col min="25" max="25" width="4.33203125" customWidth="1"/>
    <col min="26" max="26" width="19.33203125" bestFit="1" customWidth="1"/>
    <col min="27" max="27" width="20.21875" bestFit="1" customWidth="1"/>
    <col min="38" max="38" width="19.33203125" bestFit="1" customWidth="1"/>
    <col min="39" max="39" width="20.21875" bestFit="1" customWidth="1"/>
  </cols>
  <sheetData>
    <row r="1" spans="1:27" x14ac:dyDescent="0.3">
      <c r="A1" s="1" t="s">
        <v>264</v>
      </c>
      <c r="B1" s="6" t="s">
        <v>289</v>
      </c>
      <c r="C1" s="6" t="s">
        <v>290</v>
      </c>
      <c r="D1" s="2" t="s">
        <v>2</v>
      </c>
      <c r="E1" s="2" t="s">
        <v>265</v>
      </c>
      <c r="F1" s="2" t="s">
        <v>48</v>
      </c>
      <c r="G1" s="2" t="s">
        <v>49</v>
      </c>
      <c r="H1" s="2" t="s">
        <v>50</v>
      </c>
      <c r="I1" s="3" t="s">
        <v>266</v>
      </c>
      <c r="J1" s="5" t="s">
        <v>267</v>
      </c>
      <c r="K1" s="3" t="s">
        <v>268</v>
      </c>
      <c r="L1" s="3" t="s">
        <v>269</v>
      </c>
      <c r="M1" s="3" t="s">
        <v>270</v>
      </c>
      <c r="N1" s="11" t="s">
        <v>304</v>
      </c>
      <c r="O1" s="2" t="s">
        <v>0</v>
      </c>
      <c r="P1" s="17" t="s">
        <v>288</v>
      </c>
      <c r="Q1" s="18" t="s">
        <v>286</v>
      </c>
      <c r="R1" s="18" t="s">
        <v>287</v>
      </c>
      <c r="S1" s="6" t="s">
        <v>303</v>
      </c>
      <c r="T1" s="12" t="s">
        <v>305</v>
      </c>
      <c r="U1" s="13" t="s">
        <v>308</v>
      </c>
      <c r="V1" s="15" t="s">
        <v>313</v>
      </c>
      <c r="W1" s="14" t="s">
        <v>314</v>
      </c>
    </row>
    <row r="2" spans="1:27" x14ac:dyDescent="0.3">
      <c r="A2" s="1">
        <v>45658</v>
      </c>
      <c r="B2" t="str">
        <f>TEXT(Table3[[#This Row],[date]],"mmm")</f>
        <v>Jan</v>
      </c>
      <c r="C2" t="str">
        <f>TEXT(Table3[[#This Row],[date]],"ddd")</f>
        <v>Wed</v>
      </c>
      <c r="D2" s="2" t="s">
        <v>12</v>
      </c>
      <c r="E2" s="2" t="s">
        <v>271</v>
      </c>
      <c r="F2" s="2" t="s">
        <v>240</v>
      </c>
      <c r="G2" s="2" t="s">
        <v>241</v>
      </c>
      <c r="H2" s="2" t="s">
        <v>56</v>
      </c>
      <c r="I2" s="3">
        <v>222.75</v>
      </c>
      <c r="J2" s="5">
        <v>11</v>
      </c>
      <c r="K2" s="3">
        <v>2450.25</v>
      </c>
      <c r="L2" s="3">
        <v>1999.03</v>
      </c>
      <c r="M2" s="3">
        <v>451.22</v>
      </c>
      <c r="N2" s="10">
        <f>Table3[[#This Row],[profit]]/Table3[[#This Row],[revenue]]</f>
        <v>0.18415263748597083</v>
      </c>
      <c r="O2" s="2" t="s">
        <v>40</v>
      </c>
      <c r="P2" s="2" t="str">
        <f>_xlfn.XLOOKUP(O2,Sales_reps!A:A,Sales_reps!B:B)</f>
        <v>Rep 17</v>
      </c>
      <c r="Q2" s="5">
        <f>_xlfn.XLOOKUP(F2,Inventory!A:A,Inventory!E:E)</f>
        <v>132</v>
      </c>
      <c r="R2" s="5">
        <f>_xlfn.XLOOKUP(F2,Inventory!A:A,Inventory!F:F)</f>
        <v>82</v>
      </c>
      <c r="S2" t="str">
        <f>IF(Table3[[#This Row],[Reorder_point]]&gt;=Table3[[#This Row],[Stock_on_hand]],"Reorder","Sufficient Stock")</f>
        <v>Sufficient Stock</v>
      </c>
      <c r="T2" s="4">
        <f>_xlfn.XLOOKUP(F2,Pivot!A:A,Pivot!C:C)</f>
        <v>1.3149171270718232</v>
      </c>
      <c r="U2" s="5">
        <f>Table3[[#This Row],[Stock_on_hand]]/Table3[[#This Row],[ADS_Rate]]</f>
        <v>100.38655462184875</v>
      </c>
      <c r="V2" s="16">
        <f>_xlfn.XLOOKUP(F2,Pivot!E:E,Pivot!H:H)</f>
        <v>148.74588235294115</v>
      </c>
      <c r="W2" s="3">
        <f>IF(Table3[[#This Row],[Stock_on_hand]]&gt;Table3[[#This Row],[Reorder_point]],(Table3[[#This Row],[Stock_on_hand]]-Table3[[#This Row],[Reorder_point]])*Table3[[#This Row],[AverageCostPerUnit]],0)</f>
        <v>7437.2941176470576</v>
      </c>
      <c r="Z2" s="1" t="s">
        <v>318</v>
      </c>
      <c r="AA2">
        <f>MAX(Table3[date])-MIN(Table3[date]) + 1</f>
        <v>181</v>
      </c>
    </row>
    <row r="3" spans="1:27" x14ac:dyDescent="0.3">
      <c r="A3" s="1">
        <v>45658</v>
      </c>
      <c r="B3" t="str">
        <f>TEXT(Table3[[#This Row],[date]],"mmm")</f>
        <v>Jan</v>
      </c>
      <c r="C3" t="str">
        <f>TEXT(Table3[[#This Row],[date]],"ddd")</f>
        <v>Wed</v>
      </c>
      <c r="D3" s="2" t="s">
        <v>5</v>
      </c>
      <c r="E3" s="2" t="s">
        <v>272</v>
      </c>
      <c r="F3" s="2" t="s">
        <v>192</v>
      </c>
      <c r="G3" s="2" t="s">
        <v>193</v>
      </c>
      <c r="H3" s="2" t="s">
        <v>73</v>
      </c>
      <c r="I3" s="3">
        <v>423.16</v>
      </c>
      <c r="J3" s="5">
        <v>36</v>
      </c>
      <c r="K3" s="3">
        <v>15233.76</v>
      </c>
      <c r="L3" s="3">
        <v>10906.37</v>
      </c>
      <c r="M3" s="3">
        <v>4327.3900000000003</v>
      </c>
      <c r="N3" s="10">
        <f>Table3[[#This Row],[profit]]/Table3[[#This Row],[revenue]]</f>
        <v>0.28406578546596506</v>
      </c>
      <c r="O3" s="2" t="s">
        <v>38</v>
      </c>
      <c r="P3" s="2" t="str">
        <f>_xlfn.XLOOKUP(O3,Sales_reps!A:A,Sales_reps!B:B)</f>
        <v>Rep 16</v>
      </c>
      <c r="Q3" s="5">
        <f>_xlfn.XLOOKUP(F3,Inventory!A:A,Inventory!E:E)</f>
        <v>321</v>
      </c>
      <c r="R3" s="5">
        <f>_xlfn.XLOOKUP(F3,Inventory!A:A,Inventory!F:F)</f>
        <v>186</v>
      </c>
      <c r="S3" t="str">
        <f>IF(Table3[[#This Row],[Reorder_point]]&gt;=Table3[[#This Row],[Stock_on_hand]],"Reorder","Sufficient Stock")</f>
        <v>Sufficient Stock</v>
      </c>
      <c r="T3" s="4">
        <f>_xlfn.XLOOKUP(F3,Pivot!A:A,Pivot!C:C)</f>
        <v>2.2541436464088398</v>
      </c>
      <c r="U3" s="5">
        <f>Table3[[#This Row],[Stock_on_hand]]/Table3[[#This Row],[ADS_Rate]]</f>
        <v>142.40441176470588</v>
      </c>
      <c r="V3" s="16">
        <f>_xlfn.XLOOKUP(F3,Pivot!E:E,Pivot!H:H)</f>
        <v>218.83095588235298</v>
      </c>
      <c r="W3" s="3">
        <f>IF(Table3[[#This Row],[Stock_on_hand]]&gt;Table3[[#This Row],[Reorder_point]],(Table3[[#This Row],[Stock_on_hand]]-Table3[[#This Row],[Reorder_point]])*Table3[[#This Row],[AverageCostPerUnit]],0)</f>
        <v>29542.179044117653</v>
      </c>
      <c r="Z3" t="s">
        <v>306</v>
      </c>
      <c r="AA3" t="s">
        <v>307</v>
      </c>
    </row>
    <row r="4" spans="1:27" x14ac:dyDescent="0.3">
      <c r="A4" s="1">
        <v>45658</v>
      </c>
      <c r="B4" t="str">
        <f>TEXT(Table3[[#This Row],[date]],"mmm")</f>
        <v>Jan</v>
      </c>
      <c r="C4" t="str">
        <f>TEXT(Table3[[#This Row],[date]],"ddd")</f>
        <v>Wed</v>
      </c>
      <c r="D4" s="2" t="s">
        <v>27</v>
      </c>
      <c r="E4" s="2" t="s">
        <v>273</v>
      </c>
      <c r="F4" s="2" t="s">
        <v>154</v>
      </c>
      <c r="G4" s="2" t="s">
        <v>155</v>
      </c>
      <c r="H4" s="2" t="s">
        <v>101</v>
      </c>
      <c r="I4" s="3">
        <v>471.01</v>
      </c>
      <c r="J4" s="5">
        <v>6</v>
      </c>
      <c r="K4" s="3">
        <v>2826.06</v>
      </c>
      <c r="L4" s="3">
        <v>1616.83</v>
      </c>
      <c r="M4" s="3">
        <v>1209.23</v>
      </c>
      <c r="N4" s="10">
        <f>Table3[[#This Row],[profit]]/Table3[[#This Row],[revenue]]</f>
        <v>0.42788546598444477</v>
      </c>
      <c r="O4" s="2" t="s">
        <v>8</v>
      </c>
      <c r="P4" s="2" t="str">
        <f>_xlfn.XLOOKUP(O4,Sales_reps!A:A,Sales_reps!B:B)</f>
        <v>Rep 3</v>
      </c>
      <c r="Q4" s="5">
        <f>_xlfn.XLOOKUP(F4,Inventory!A:A,Inventory!E:E)</f>
        <v>444</v>
      </c>
      <c r="R4" s="5">
        <f>_xlfn.XLOOKUP(F4,Inventory!A:A,Inventory!F:F)</f>
        <v>53</v>
      </c>
      <c r="S4" t="str">
        <f>IF(Table3[[#This Row],[Reorder_point]]&gt;=Table3[[#This Row],[Stock_on_hand]],"Reorder","Sufficient Stock")</f>
        <v>Sufficient Stock</v>
      </c>
      <c r="T4" s="4">
        <f>_xlfn.XLOOKUP(F4,Pivot!A:A,Pivot!C:C)</f>
        <v>2.0552486187845305</v>
      </c>
      <c r="U4" s="5">
        <f>Table3[[#This Row],[Stock_on_hand]]/Table3[[#This Row],[ADS_Rate]]</f>
        <v>216.03225806451613</v>
      </c>
      <c r="V4" s="16">
        <f>_xlfn.XLOOKUP(F4,Pivot!E:E,Pivot!H:H)</f>
        <v>142.85685483870967</v>
      </c>
      <c r="W4" s="3">
        <f>IF(Table3[[#This Row],[Stock_on_hand]]&gt;Table3[[#This Row],[Reorder_point]],(Table3[[#This Row],[Stock_on_hand]]-Table3[[#This Row],[Reorder_point]])*Table3[[#This Row],[AverageCostPerUnit]],0)</f>
        <v>55857.030241935478</v>
      </c>
      <c r="Z4" t="s">
        <v>310</v>
      </c>
      <c r="AA4" t="s">
        <v>309</v>
      </c>
    </row>
    <row r="5" spans="1:27" x14ac:dyDescent="0.3">
      <c r="A5" s="1">
        <v>45658</v>
      </c>
      <c r="B5" t="str">
        <f>TEXT(Table3[[#This Row],[date]],"mmm")</f>
        <v>Jan</v>
      </c>
      <c r="C5" t="str">
        <f>TEXT(Table3[[#This Row],[date]],"ddd")</f>
        <v>Wed</v>
      </c>
      <c r="D5" s="2" t="s">
        <v>27</v>
      </c>
      <c r="E5" s="2" t="s">
        <v>274</v>
      </c>
      <c r="F5" s="2" t="s">
        <v>196</v>
      </c>
      <c r="G5" s="2" t="s">
        <v>197</v>
      </c>
      <c r="H5" s="2" t="s">
        <v>73</v>
      </c>
      <c r="I5" s="3">
        <v>218.11</v>
      </c>
      <c r="J5" s="5">
        <v>22</v>
      </c>
      <c r="K5" s="3">
        <v>4798.42</v>
      </c>
      <c r="L5" s="3">
        <v>2554.5500000000002</v>
      </c>
      <c r="M5" s="3">
        <v>2243.87</v>
      </c>
      <c r="N5" s="10">
        <f>Table3[[#This Row],[profit]]/Table3[[#This Row],[revenue]]</f>
        <v>0.46762684383609604</v>
      </c>
      <c r="O5" s="2" t="s">
        <v>30</v>
      </c>
      <c r="P5" s="2" t="str">
        <f>_xlfn.XLOOKUP(O5,Sales_reps!A:A,Sales_reps!B:B)</f>
        <v>Rep 12</v>
      </c>
      <c r="Q5" s="5">
        <f>_xlfn.XLOOKUP(F5,Inventory!A:A,Inventory!E:E)</f>
        <v>370</v>
      </c>
      <c r="R5" s="5">
        <f>_xlfn.XLOOKUP(F5,Inventory!A:A,Inventory!F:F)</f>
        <v>57</v>
      </c>
      <c r="S5" t="str">
        <f>IF(Table3[[#This Row],[Reorder_point]]&gt;=Table3[[#This Row],[Stock_on_hand]],"Reorder","Sufficient Stock")</f>
        <v>Sufficient Stock</v>
      </c>
      <c r="T5" s="4">
        <f>_xlfn.XLOOKUP(F5,Pivot!A:A,Pivot!C:C)</f>
        <v>1.9337016574585635</v>
      </c>
      <c r="U5" s="5">
        <f>Table3[[#This Row],[Stock_on_hand]]/Table3[[#This Row],[ADS_Rate]]</f>
        <v>191.34285714285716</v>
      </c>
      <c r="V5" s="16">
        <f>_xlfn.XLOOKUP(F5,Pivot!E:E,Pivot!H:H)</f>
        <v>130.95322857142858</v>
      </c>
      <c r="W5" s="3">
        <f>IF(Table3[[#This Row],[Stock_on_hand]]&gt;Table3[[#This Row],[Reorder_point]],(Table3[[#This Row],[Stock_on_hand]]-Table3[[#This Row],[Reorder_point]])*Table3[[#This Row],[AverageCostPerUnit]],0)</f>
        <v>40988.360542857146</v>
      </c>
      <c r="Y5" s="38"/>
      <c r="Z5" t="s">
        <v>352</v>
      </c>
    </row>
    <row r="6" spans="1:27" x14ac:dyDescent="0.3">
      <c r="A6" s="1">
        <v>45658</v>
      </c>
      <c r="B6" t="str">
        <f>TEXT(Table3[[#This Row],[date]],"mmm")</f>
        <v>Jan</v>
      </c>
      <c r="C6" t="str">
        <f>TEXT(Table3[[#This Row],[date]],"ddd")</f>
        <v>Wed</v>
      </c>
      <c r="D6" s="2" t="s">
        <v>24</v>
      </c>
      <c r="E6" s="2" t="s">
        <v>274</v>
      </c>
      <c r="F6" s="2" t="s">
        <v>114</v>
      </c>
      <c r="G6" s="2" t="s">
        <v>115</v>
      </c>
      <c r="H6" s="2" t="s">
        <v>64</v>
      </c>
      <c r="I6" s="3">
        <v>197.36</v>
      </c>
      <c r="J6" s="5">
        <v>38</v>
      </c>
      <c r="K6" s="3">
        <v>7499.68</v>
      </c>
      <c r="L6" s="3">
        <v>5161.05</v>
      </c>
      <c r="M6" s="3">
        <v>2338.63</v>
      </c>
      <c r="N6" s="10">
        <f>Table3[[#This Row],[profit]]/Table3[[#This Row],[revenue]]</f>
        <v>0.31183063810722589</v>
      </c>
      <c r="O6" s="2" t="s">
        <v>38</v>
      </c>
      <c r="P6" s="2" t="str">
        <f>_xlfn.XLOOKUP(O6,Sales_reps!A:A,Sales_reps!B:B)</f>
        <v>Rep 16</v>
      </c>
      <c r="Q6" s="5">
        <f>_xlfn.XLOOKUP(F6,Inventory!A:A,Inventory!E:E)</f>
        <v>385</v>
      </c>
      <c r="R6" s="5">
        <f>_xlfn.XLOOKUP(F6,Inventory!A:A,Inventory!F:F)</f>
        <v>55</v>
      </c>
      <c r="S6" t="str">
        <f>IF(Table3[[#This Row],[Reorder_point]]&gt;=Table3[[#This Row],[Stock_on_hand]],"Reorder","Sufficient Stock")</f>
        <v>Sufficient Stock</v>
      </c>
      <c r="T6" s="4">
        <f>_xlfn.XLOOKUP(F6,Pivot!A:A,Pivot!C:C)</f>
        <v>1.9447513812154695</v>
      </c>
      <c r="U6" s="5">
        <f>Table3[[#This Row],[Stock_on_hand]]/Table3[[#This Row],[ADS_Rate]]</f>
        <v>197.96875</v>
      </c>
      <c r="V6" s="16">
        <f>_xlfn.XLOOKUP(F6,Pivot!E:E,Pivot!H:H)</f>
        <v>186.62428977272728</v>
      </c>
      <c r="W6" s="3">
        <f>IF(Table3[[#This Row],[Stock_on_hand]]&gt;Table3[[#This Row],[Reorder_point]],(Table3[[#This Row],[Stock_on_hand]]-Table3[[#This Row],[Reorder_point]])*Table3[[#This Row],[AverageCostPerUnit]],0)</f>
        <v>61586.015625</v>
      </c>
      <c r="Y6" s="6"/>
      <c r="Z6" t="s">
        <v>353</v>
      </c>
    </row>
    <row r="7" spans="1:27" x14ac:dyDescent="0.3">
      <c r="A7" s="1">
        <v>45658</v>
      </c>
      <c r="B7" t="str">
        <f>TEXT(Table3[[#This Row],[date]],"mmm")</f>
        <v>Jan</v>
      </c>
      <c r="C7" t="str">
        <f>TEXT(Table3[[#This Row],[date]],"ddd")</f>
        <v>Wed</v>
      </c>
      <c r="D7" s="2" t="s">
        <v>5</v>
      </c>
      <c r="E7" s="2" t="s">
        <v>273</v>
      </c>
      <c r="F7" s="2" t="s">
        <v>172</v>
      </c>
      <c r="G7" s="2" t="s">
        <v>173</v>
      </c>
      <c r="H7" s="2" t="s">
        <v>64</v>
      </c>
      <c r="I7" s="3">
        <v>395.1</v>
      </c>
      <c r="J7" s="5">
        <v>20</v>
      </c>
      <c r="K7" s="3">
        <v>7902</v>
      </c>
      <c r="L7" s="3">
        <v>6376.88</v>
      </c>
      <c r="M7" s="3">
        <v>1525.12</v>
      </c>
      <c r="N7" s="10">
        <f>Table3[[#This Row],[profit]]/Table3[[#This Row],[revenue]]</f>
        <v>0.19300430270817512</v>
      </c>
      <c r="O7" s="2" t="s">
        <v>15</v>
      </c>
      <c r="P7" s="2" t="str">
        <f>_xlfn.XLOOKUP(O7,Sales_reps!A:A,Sales_reps!B:B)</f>
        <v>Rep 6</v>
      </c>
      <c r="Q7" s="5">
        <f>_xlfn.XLOOKUP(F7,Inventory!A:A,Inventory!E:E)</f>
        <v>111</v>
      </c>
      <c r="R7" s="5">
        <f>_xlfn.XLOOKUP(F7,Inventory!A:A,Inventory!F:F)</f>
        <v>194</v>
      </c>
      <c r="S7" t="str">
        <f>IF(Table3[[#This Row],[Reorder_point]]&gt;=Table3[[#This Row],[Stock_on_hand]],"Reorder","Sufficient Stock")</f>
        <v>Reorder</v>
      </c>
      <c r="T7" s="4">
        <f>_xlfn.XLOOKUP(F7,Pivot!A:A,Pivot!C:C)</f>
        <v>3.5635359116022101</v>
      </c>
      <c r="U7" s="5">
        <f>Table3[[#This Row],[Stock_on_hand]]/Table3[[#This Row],[ADS_Rate]]</f>
        <v>31.148837209302325</v>
      </c>
      <c r="V7" s="16">
        <f>_xlfn.XLOOKUP(F7,Pivot!E:E,Pivot!H:H)</f>
        <v>147.48975193798449</v>
      </c>
      <c r="W7" s="3">
        <f>IF(Table3[[#This Row],[Stock_on_hand]]&gt;Table3[[#This Row],[Reorder_point]],(Table3[[#This Row],[Stock_on_hand]]-Table3[[#This Row],[Reorder_point]])*Table3[[#This Row],[AverageCostPerUnit]],0)</f>
        <v>0</v>
      </c>
    </row>
    <row r="8" spans="1:27" x14ac:dyDescent="0.3">
      <c r="A8" s="1">
        <v>45658</v>
      </c>
      <c r="B8" t="str">
        <f>TEXT(Table3[[#This Row],[date]],"mmm")</f>
        <v>Jan</v>
      </c>
      <c r="C8" t="str">
        <f>TEXT(Table3[[#This Row],[date]],"ddd")</f>
        <v>Wed</v>
      </c>
      <c r="D8" s="2" t="s">
        <v>27</v>
      </c>
      <c r="E8" s="2" t="s">
        <v>275</v>
      </c>
      <c r="F8" s="2" t="s">
        <v>93</v>
      </c>
      <c r="G8" s="2" t="s">
        <v>94</v>
      </c>
      <c r="H8" s="2" t="s">
        <v>73</v>
      </c>
      <c r="I8" s="3">
        <v>71</v>
      </c>
      <c r="J8" s="5">
        <v>15</v>
      </c>
      <c r="K8" s="3">
        <v>1065</v>
      </c>
      <c r="L8" s="3">
        <v>762.48</v>
      </c>
      <c r="M8" s="3">
        <v>302.52</v>
      </c>
      <c r="N8" s="10">
        <f>Table3[[#This Row],[profit]]/Table3[[#This Row],[revenue]]</f>
        <v>0.28405633802816899</v>
      </c>
      <c r="O8" s="2" t="s">
        <v>18</v>
      </c>
      <c r="P8" s="2" t="str">
        <f>_xlfn.XLOOKUP(O8,Sales_reps!A:A,Sales_reps!B:B)</f>
        <v>Rep 7</v>
      </c>
      <c r="Q8" s="5">
        <f>_xlfn.XLOOKUP(F8,Inventory!A:A,Inventory!E:E)</f>
        <v>472</v>
      </c>
      <c r="R8" s="5">
        <f>_xlfn.XLOOKUP(F8,Inventory!A:A,Inventory!F:F)</f>
        <v>64</v>
      </c>
      <c r="S8" t="str">
        <f>IF(Table3[[#This Row],[Reorder_point]]&gt;=Table3[[#This Row],[Stock_on_hand]],"Reorder","Sufficient Stock")</f>
        <v>Sufficient Stock</v>
      </c>
      <c r="T8" s="4">
        <f>_xlfn.XLOOKUP(F8,Pivot!A:A,Pivot!C:C)</f>
        <v>2.1381215469613259</v>
      </c>
      <c r="U8" s="5">
        <f>Table3[[#This Row],[Stock_on_hand]]/Table3[[#This Row],[ADS_Rate]]</f>
        <v>220.75452196382429</v>
      </c>
      <c r="V8" s="16">
        <f>_xlfn.XLOOKUP(F8,Pivot!E:E,Pivot!H:H)</f>
        <v>200.95503875968993</v>
      </c>
      <c r="W8" s="3">
        <f>IF(Table3[[#This Row],[Stock_on_hand]]&gt;Table3[[#This Row],[Reorder_point]],(Table3[[#This Row],[Stock_on_hand]]-Table3[[#This Row],[Reorder_point]])*Table3[[#This Row],[AverageCostPerUnit]],0)</f>
        <v>81989.65581395349</v>
      </c>
    </row>
    <row r="9" spans="1:27" x14ac:dyDescent="0.3">
      <c r="A9" s="1">
        <v>45658</v>
      </c>
      <c r="B9" t="str">
        <f>TEXT(Table3[[#This Row],[date]],"mmm")</f>
        <v>Jan</v>
      </c>
      <c r="C9" t="str">
        <f>TEXT(Table3[[#This Row],[date]],"ddd")</f>
        <v>Wed</v>
      </c>
      <c r="D9" s="2" t="s">
        <v>12</v>
      </c>
      <c r="E9" s="2" t="s">
        <v>276</v>
      </c>
      <c r="F9" s="2" t="s">
        <v>160</v>
      </c>
      <c r="G9" s="2" t="s">
        <v>161</v>
      </c>
      <c r="H9" s="2" t="s">
        <v>73</v>
      </c>
      <c r="I9" s="3">
        <v>66.3</v>
      </c>
      <c r="J9" s="5">
        <v>5</v>
      </c>
      <c r="K9" s="3">
        <v>331.5</v>
      </c>
      <c r="L9" s="3">
        <v>186.14</v>
      </c>
      <c r="M9" s="3">
        <v>145.36000000000001</v>
      </c>
      <c r="N9" s="10">
        <f>Table3[[#This Row],[profit]]/Table3[[#This Row],[revenue]]</f>
        <v>0.43849170437405738</v>
      </c>
      <c r="O9" s="2" t="s">
        <v>13</v>
      </c>
      <c r="P9" s="2" t="str">
        <f>_xlfn.XLOOKUP(O9,Sales_reps!A:A,Sales_reps!B:B)</f>
        <v>Rep 5</v>
      </c>
      <c r="Q9" s="5">
        <f>_xlfn.XLOOKUP(F9,Inventory!A:A,Inventory!E:E)</f>
        <v>279</v>
      </c>
      <c r="R9" s="5">
        <f>_xlfn.XLOOKUP(F9,Inventory!A:A,Inventory!F:F)</f>
        <v>90</v>
      </c>
      <c r="S9" t="str">
        <f>IF(Table3[[#This Row],[Reorder_point]]&gt;=Table3[[#This Row],[Stock_on_hand]],"Reorder","Sufficient Stock")</f>
        <v>Sufficient Stock</v>
      </c>
      <c r="T9" s="4">
        <f>_xlfn.XLOOKUP(F9,Pivot!A:A,Pivot!C:C)</f>
        <v>1.7348066298342542</v>
      </c>
      <c r="U9" s="5">
        <f>Table3[[#This Row],[Stock_on_hand]]/Table3[[#This Row],[ADS_Rate]]</f>
        <v>160.82484076433121</v>
      </c>
      <c r="V9" s="16">
        <f>_xlfn.XLOOKUP(F9,Pivot!E:E,Pivot!H:H)</f>
        <v>213.5890445859873</v>
      </c>
      <c r="W9" s="3">
        <f>IF(Table3[[#This Row],[Stock_on_hand]]&gt;Table3[[#This Row],[Reorder_point]],(Table3[[#This Row],[Stock_on_hand]]-Table3[[#This Row],[Reorder_point]])*Table3[[#This Row],[AverageCostPerUnit]],0)</f>
        <v>40368.329426751596</v>
      </c>
    </row>
    <row r="10" spans="1:27" x14ac:dyDescent="0.3">
      <c r="A10" s="1">
        <v>45658</v>
      </c>
      <c r="B10" t="str">
        <f>TEXT(Table3[[#This Row],[date]],"mmm")</f>
        <v>Jan</v>
      </c>
      <c r="C10" t="str">
        <f>TEXT(Table3[[#This Row],[date]],"ddd")</f>
        <v>Wed</v>
      </c>
      <c r="D10" s="2" t="s">
        <v>5</v>
      </c>
      <c r="E10" s="2" t="s">
        <v>277</v>
      </c>
      <c r="F10" s="2" t="s">
        <v>212</v>
      </c>
      <c r="G10" s="2" t="s">
        <v>213</v>
      </c>
      <c r="H10" s="2" t="s">
        <v>60</v>
      </c>
      <c r="I10" s="3">
        <v>499.92</v>
      </c>
      <c r="J10" s="5">
        <v>8</v>
      </c>
      <c r="K10" s="3">
        <v>3999.36</v>
      </c>
      <c r="L10" s="3">
        <v>2333.6999999999998</v>
      </c>
      <c r="M10" s="3">
        <v>1665.66</v>
      </c>
      <c r="N10" s="10">
        <f>Table3[[#This Row],[profit]]/Table3[[#This Row],[revenue]]</f>
        <v>0.41648163706192992</v>
      </c>
      <c r="O10" s="2" t="s">
        <v>28</v>
      </c>
      <c r="P10" s="2" t="str">
        <f>_xlfn.XLOOKUP(O10,Sales_reps!A:A,Sales_reps!B:B)</f>
        <v>Rep 11</v>
      </c>
      <c r="Q10" s="5">
        <f>_xlfn.XLOOKUP(F10,Inventory!A:A,Inventory!E:E)</f>
        <v>20</v>
      </c>
      <c r="R10" s="5">
        <f>_xlfn.XLOOKUP(F10,Inventory!A:A,Inventory!F:F)</f>
        <v>123</v>
      </c>
      <c r="S10" t="str">
        <f>IF(Table3[[#This Row],[Reorder_point]]&gt;=Table3[[#This Row],[Stock_on_hand]],"Reorder","Sufficient Stock")</f>
        <v>Reorder</v>
      </c>
      <c r="T10" s="4">
        <f>_xlfn.XLOOKUP(F10,Pivot!A:A,Pivot!C:C)</f>
        <v>1.0994475138121547</v>
      </c>
      <c r="U10" s="5">
        <f>Table3[[#This Row],[Stock_on_hand]]/Table3[[#This Row],[ADS_Rate]]</f>
        <v>18.190954773869347</v>
      </c>
      <c r="V10" s="16">
        <f>_xlfn.XLOOKUP(F10,Pivot!E:E,Pivot!H:H)</f>
        <v>163.90492462311559</v>
      </c>
      <c r="W10" s="3">
        <f>IF(Table3[[#This Row],[Stock_on_hand]]&gt;Table3[[#This Row],[Reorder_point]],(Table3[[#This Row],[Stock_on_hand]]-Table3[[#This Row],[Reorder_point]])*Table3[[#This Row],[AverageCostPerUnit]],0)</f>
        <v>0</v>
      </c>
    </row>
    <row r="11" spans="1:27" x14ac:dyDescent="0.3">
      <c r="A11" s="1">
        <v>45659</v>
      </c>
      <c r="B11" t="str">
        <f>TEXT(Table3[[#This Row],[date]],"mmm")</f>
        <v>Jan</v>
      </c>
      <c r="C11" t="str">
        <f>TEXT(Table3[[#This Row],[date]],"ddd")</f>
        <v>Thu</v>
      </c>
      <c r="D11" s="2" t="s">
        <v>27</v>
      </c>
      <c r="E11" s="2" t="s">
        <v>278</v>
      </c>
      <c r="F11" s="2" t="s">
        <v>78</v>
      </c>
      <c r="G11" s="2" t="s">
        <v>79</v>
      </c>
      <c r="H11" s="2" t="s">
        <v>64</v>
      </c>
      <c r="I11" s="3">
        <v>496.3</v>
      </c>
      <c r="J11" s="5">
        <v>34</v>
      </c>
      <c r="K11" s="3">
        <v>16874.2</v>
      </c>
      <c r="L11" s="3">
        <v>8450.09</v>
      </c>
      <c r="M11" s="3">
        <v>8424.11</v>
      </c>
      <c r="N11" s="10">
        <f>Table3[[#This Row],[profit]]/Table3[[#This Row],[revenue]]</f>
        <v>0.49923018572732336</v>
      </c>
      <c r="O11" s="2" t="s">
        <v>25</v>
      </c>
      <c r="P11" s="2" t="str">
        <f>_xlfn.XLOOKUP(O11,Sales_reps!A:A,Sales_reps!B:B)</f>
        <v>Rep 10</v>
      </c>
      <c r="Q11" s="5">
        <f>_xlfn.XLOOKUP(F11,Inventory!A:A,Inventory!E:E)</f>
        <v>486</v>
      </c>
      <c r="R11" s="5">
        <f>_xlfn.XLOOKUP(F11,Inventory!A:A,Inventory!F:F)</f>
        <v>119</v>
      </c>
      <c r="S11" t="str">
        <f>IF(Table3[[#This Row],[Reorder_point]]&gt;=Table3[[#This Row],[Stock_on_hand]],"Reorder","Sufficient Stock")</f>
        <v>Sufficient Stock</v>
      </c>
      <c r="T11" s="4">
        <f>_xlfn.XLOOKUP(F11,Pivot!A:A,Pivot!C:C)</f>
        <v>2.3204419889502761</v>
      </c>
      <c r="U11" s="5">
        <f>Table3[[#This Row],[Stock_on_hand]]/Table3[[#This Row],[ADS_Rate]]</f>
        <v>209.44285714285715</v>
      </c>
      <c r="V11" s="16">
        <f>_xlfn.XLOOKUP(F11,Pivot!E:E,Pivot!H:H)</f>
        <v>196.53238095238089</v>
      </c>
      <c r="W11" s="3">
        <f>IF(Table3[[#This Row],[Stock_on_hand]]&gt;Table3[[#This Row],[Reorder_point]],(Table3[[#This Row],[Stock_on_hand]]-Table3[[#This Row],[Reorder_point]])*Table3[[#This Row],[AverageCostPerUnit]],0)</f>
        <v>72127.383809523788</v>
      </c>
    </row>
    <row r="12" spans="1:27" x14ac:dyDescent="0.3">
      <c r="A12" s="1">
        <v>45659</v>
      </c>
      <c r="B12" t="str">
        <f>TEXT(Table3[[#This Row],[date]],"mmm")</f>
        <v>Jan</v>
      </c>
      <c r="C12" t="str">
        <f>TEXT(Table3[[#This Row],[date]],"ddd")</f>
        <v>Thu</v>
      </c>
      <c r="D12" s="2" t="s">
        <v>12</v>
      </c>
      <c r="E12" s="2" t="s">
        <v>279</v>
      </c>
      <c r="F12" s="2" t="s">
        <v>114</v>
      </c>
      <c r="G12" s="2" t="s">
        <v>115</v>
      </c>
      <c r="H12" s="2" t="s">
        <v>64</v>
      </c>
      <c r="I12" s="3">
        <v>396.78</v>
      </c>
      <c r="J12" s="5">
        <v>38</v>
      </c>
      <c r="K12" s="3">
        <v>15077.64</v>
      </c>
      <c r="L12" s="3">
        <v>8917.66</v>
      </c>
      <c r="M12" s="3">
        <v>6159.98</v>
      </c>
      <c r="N12" s="10">
        <f>Table3[[#This Row],[profit]]/Table3[[#This Row],[revenue]]</f>
        <v>0.40855067503932974</v>
      </c>
      <c r="O12" s="2" t="s">
        <v>44</v>
      </c>
      <c r="P12" s="2" t="str">
        <f>_xlfn.XLOOKUP(O12,Sales_reps!A:A,Sales_reps!B:B)</f>
        <v>Rep 19</v>
      </c>
      <c r="Q12" s="5">
        <f>_xlfn.XLOOKUP(F12,Inventory!A:A,Inventory!E:E)</f>
        <v>385</v>
      </c>
      <c r="R12" s="5">
        <f>_xlfn.XLOOKUP(F12,Inventory!A:A,Inventory!F:F)</f>
        <v>55</v>
      </c>
      <c r="S12" t="str">
        <f>IF(Table3[[#This Row],[Reorder_point]]&gt;=Table3[[#This Row],[Stock_on_hand]],"Reorder","Sufficient Stock")</f>
        <v>Sufficient Stock</v>
      </c>
      <c r="T12" s="4">
        <f>_xlfn.XLOOKUP(F12,Pivot!A:A,Pivot!C:C)</f>
        <v>1.9447513812154695</v>
      </c>
      <c r="U12" s="5">
        <f>Table3[[#This Row],[Stock_on_hand]]/Table3[[#This Row],[ADS_Rate]]</f>
        <v>197.96875</v>
      </c>
      <c r="V12" s="16">
        <f>_xlfn.XLOOKUP(F12,Pivot!E:E,Pivot!H:H)</f>
        <v>186.62428977272728</v>
      </c>
      <c r="W12" s="3">
        <f>IF(Table3[[#This Row],[Stock_on_hand]]&gt;Table3[[#This Row],[Reorder_point]],(Table3[[#This Row],[Stock_on_hand]]-Table3[[#This Row],[Reorder_point]])*Table3[[#This Row],[AverageCostPerUnit]],0)</f>
        <v>61586.015625</v>
      </c>
    </row>
    <row r="13" spans="1:27" x14ac:dyDescent="0.3">
      <c r="A13" s="1">
        <v>45659</v>
      </c>
      <c r="B13" t="str">
        <f>TEXT(Table3[[#This Row],[date]],"mmm")</f>
        <v>Jan</v>
      </c>
      <c r="C13" t="str">
        <f>TEXT(Table3[[#This Row],[date]],"ddd")</f>
        <v>Thu</v>
      </c>
      <c r="D13" s="2" t="s">
        <v>17</v>
      </c>
      <c r="E13" s="2" t="s">
        <v>273</v>
      </c>
      <c r="F13" s="2" t="s">
        <v>246</v>
      </c>
      <c r="G13" s="2" t="s">
        <v>247</v>
      </c>
      <c r="H13" s="2" t="s">
        <v>101</v>
      </c>
      <c r="I13" s="3">
        <v>475.46</v>
      </c>
      <c r="J13" s="5">
        <v>4</v>
      </c>
      <c r="K13" s="3">
        <v>1901.84</v>
      </c>
      <c r="L13" s="3">
        <v>1040.94</v>
      </c>
      <c r="M13" s="3">
        <v>860.9</v>
      </c>
      <c r="N13" s="10">
        <f>Table3[[#This Row],[profit]]/Table3[[#This Row],[revenue]]</f>
        <v>0.45266689101081059</v>
      </c>
      <c r="O13" s="2" t="s">
        <v>8</v>
      </c>
      <c r="P13" s="2" t="str">
        <f>_xlfn.XLOOKUP(O13,Sales_reps!A:A,Sales_reps!B:B)</f>
        <v>Rep 3</v>
      </c>
      <c r="Q13" s="5">
        <f>_xlfn.XLOOKUP(F13,Inventory!A:A,Inventory!E:E)</f>
        <v>431</v>
      </c>
      <c r="R13" s="5">
        <f>_xlfn.XLOOKUP(F13,Inventory!A:A,Inventory!F:F)</f>
        <v>97</v>
      </c>
      <c r="S13" t="str">
        <f>IF(Table3[[#This Row],[Reorder_point]]&gt;=Table3[[#This Row],[Stock_on_hand]],"Reorder","Sufficient Stock")</f>
        <v>Sufficient Stock</v>
      </c>
      <c r="T13" s="4">
        <f>_xlfn.XLOOKUP(F13,Pivot!A:A,Pivot!C:C)</f>
        <v>2.7127071823204418</v>
      </c>
      <c r="U13" s="5">
        <f>Table3[[#This Row],[Stock_on_hand]]/Table3[[#This Row],[ADS_Rate]]</f>
        <v>158.88187372708759</v>
      </c>
      <c r="V13" s="16">
        <f>_xlfn.XLOOKUP(F13,Pivot!E:E,Pivot!H:H)</f>
        <v>146.11568228105907</v>
      </c>
      <c r="W13" s="3">
        <f>IF(Table3[[#This Row],[Stock_on_hand]]&gt;Table3[[#This Row],[Reorder_point]],(Table3[[#This Row],[Stock_on_hand]]-Table3[[#This Row],[Reorder_point]])*Table3[[#This Row],[AverageCostPerUnit]],0)</f>
        <v>48802.637881873728</v>
      </c>
    </row>
    <row r="14" spans="1:27" x14ac:dyDescent="0.3">
      <c r="A14" s="1">
        <v>45659</v>
      </c>
      <c r="B14" t="str">
        <f>TEXT(Table3[[#This Row],[date]],"mmm")</f>
        <v>Jan</v>
      </c>
      <c r="C14" t="str">
        <f>TEXT(Table3[[#This Row],[date]],"ddd")</f>
        <v>Thu</v>
      </c>
      <c r="D14" s="2" t="s">
        <v>17</v>
      </c>
      <c r="E14" s="2" t="s">
        <v>280</v>
      </c>
      <c r="F14" s="2" t="s">
        <v>95</v>
      </c>
      <c r="G14" s="2" t="s">
        <v>96</v>
      </c>
      <c r="H14" s="2" t="s">
        <v>56</v>
      </c>
      <c r="I14" s="3">
        <v>297.37</v>
      </c>
      <c r="J14" s="5">
        <v>36</v>
      </c>
      <c r="K14" s="3">
        <v>10705.32</v>
      </c>
      <c r="L14" s="3">
        <v>7439.47</v>
      </c>
      <c r="M14" s="3">
        <v>3265.85</v>
      </c>
      <c r="N14" s="10">
        <f>Table3[[#This Row],[profit]]/Table3[[#This Row],[revenue]]</f>
        <v>0.3050679475251557</v>
      </c>
      <c r="O14" s="2" t="s">
        <v>38</v>
      </c>
      <c r="P14" s="2" t="str">
        <f>_xlfn.XLOOKUP(O14,Sales_reps!A:A,Sales_reps!B:B)</f>
        <v>Rep 16</v>
      </c>
      <c r="Q14" s="5">
        <f>_xlfn.XLOOKUP(F14,Inventory!A:A,Inventory!E:E)</f>
        <v>101</v>
      </c>
      <c r="R14" s="5">
        <f>_xlfn.XLOOKUP(F14,Inventory!A:A,Inventory!F:F)</f>
        <v>179</v>
      </c>
      <c r="S14" t="str">
        <f>IF(Table3[[#This Row],[Reorder_point]]&gt;=Table3[[#This Row],[Stock_on_hand]],"Reorder","Sufficient Stock")</f>
        <v>Reorder</v>
      </c>
      <c r="T14" s="4">
        <f>_xlfn.XLOOKUP(F14,Pivot!A:A,Pivot!C:C)</f>
        <v>3.9834254143646408</v>
      </c>
      <c r="U14" s="5">
        <f>Table3[[#This Row],[Stock_on_hand]]/Table3[[#This Row],[ADS_Rate]]</f>
        <v>25.35506241331484</v>
      </c>
      <c r="V14" s="16">
        <f>_xlfn.XLOOKUP(F14,Pivot!E:E,Pivot!H:H)</f>
        <v>171.84160887656034</v>
      </c>
      <c r="W14" s="3">
        <f>IF(Table3[[#This Row],[Stock_on_hand]]&gt;Table3[[#This Row],[Reorder_point]],(Table3[[#This Row],[Stock_on_hand]]-Table3[[#This Row],[Reorder_point]])*Table3[[#This Row],[AverageCostPerUnit]],0)</f>
        <v>0</v>
      </c>
    </row>
    <row r="15" spans="1:27" x14ac:dyDescent="0.3">
      <c r="A15" s="1">
        <v>45659</v>
      </c>
      <c r="B15" t="str">
        <f>TEXT(Table3[[#This Row],[date]],"mmm")</f>
        <v>Jan</v>
      </c>
      <c r="C15" t="str">
        <f>TEXT(Table3[[#This Row],[date]],"ddd")</f>
        <v>Thu</v>
      </c>
      <c r="D15" s="2" t="s">
        <v>27</v>
      </c>
      <c r="E15" s="2" t="s">
        <v>281</v>
      </c>
      <c r="F15" s="2" t="s">
        <v>120</v>
      </c>
      <c r="G15" s="2" t="s">
        <v>121</v>
      </c>
      <c r="H15" s="2" t="s">
        <v>56</v>
      </c>
      <c r="I15" s="3">
        <v>279.07</v>
      </c>
      <c r="J15" s="5">
        <v>20</v>
      </c>
      <c r="K15" s="3">
        <v>5581.4</v>
      </c>
      <c r="L15" s="3">
        <v>3708.96</v>
      </c>
      <c r="M15" s="3">
        <v>1872.44</v>
      </c>
      <c r="N15" s="10">
        <f>Table3[[#This Row],[profit]]/Table3[[#This Row],[revenue]]</f>
        <v>0.33547855376787189</v>
      </c>
      <c r="O15" s="2" t="s">
        <v>6</v>
      </c>
      <c r="P15" s="2" t="str">
        <f>_xlfn.XLOOKUP(O15,Sales_reps!A:A,Sales_reps!B:B)</f>
        <v>Rep 2</v>
      </c>
      <c r="Q15" s="5">
        <f>_xlfn.XLOOKUP(F15,Inventory!A:A,Inventory!E:E)</f>
        <v>163</v>
      </c>
      <c r="R15" s="5">
        <f>_xlfn.XLOOKUP(F15,Inventory!A:A,Inventory!F:F)</f>
        <v>70</v>
      </c>
      <c r="S15" t="str">
        <f>IF(Table3[[#This Row],[Reorder_point]]&gt;=Table3[[#This Row],[Stock_on_hand]],"Reorder","Sufficient Stock")</f>
        <v>Sufficient Stock</v>
      </c>
      <c r="T15" s="4">
        <f>_xlfn.XLOOKUP(F15,Pivot!A:A,Pivot!C:C)</f>
        <v>2.7679558011049723</v>
      </c>
      <c r="U15" s="5">
        <f>Table3[[#This Row],[Stock_on_hand]]/Table3[[#This Row],[ADS_Rate]]</f>
        <v>58.88822355289421</v>
      </c>
      <c r="V15" s="16">
        <f>_xlfn.XLOOKUP(F15,Pivot!E:E,Pivot!H:H)</f>
        <v>213.25538922155687</v>
      </c>
      <c r="W15" s="3">
        <f>IF(Table3[[#This Row],[Stock_on_hand]]&gt;Table3[[#This Row],[Reorder_point]],(Table3[[#This Row],[Stock_on_hand]]-Table3[[#This Row],[Reorder_point]])*Table3[[#This Row],[AverageCostPerUnit]],0)</f>
        <v>19832.75119760479</v>
      </c>
    </row>
    <row r="16" spans="1:27" x14ac:dyDescent="0.3">
      <c r="A16" s="1">
        <v>45659</v>
      </c>
      <c r="B16" t="str">
        <f>TEXT(Table3[[#This Row],[date]],"mmm")</f>
        <v>Jan</v>
      </c>
      <c r="C16" t="str">
        <f>TEXT(Table3[[#This Row],[date]],"ddd")</f>
        <v>Thu</v>
      </c>
      <c r="D16" s="2" t="s">
        <v>12</v>
      </c>
      <c r="E16" s="2" t="s">
        <v>280</v>
      </c>
      <c r="F16" s="2" t="s">
        <v>130</v>
      </c>
      <c r="G16" s="2" t="s">
        <v>131</v>
      </c>
      <c r="H16" s="2" t="s">
        <v>101</v>
      </c>
      <c r="I16" s="3">
        <v>160.65</v>
      </c>
      <c r="J16" s="5">
        <v>15</v>
      </c>
      <c r="K16" s="3">
        <v>2409.75</v>
      </c>
      <c r="L16" s="3">
        <v>1761.2</v>
      </c>
      <c r="M16" s="3">
        <v>648.54999999999995</v>
      </c>
      <c r="N16" s="10">
        <f>Table3[[#This Row],[profit]]/Table3[[#This Row],[revenue]]</f>
        <v>0.26913580246913577</v>
      </c>
      <c r="O16" s="2" t="s">
        <v>18</v>
      </c>
      <c r="P16" s="2" t="str">
        <f>_xlfn.XLOOKUP(O16,Sales_reps!A:A,Sales_reps!B:B)</f>
        <v>Rep 7</v>
      </c>
      <c r="Q16" s="5">
        <f>_xlfn.XLOOKUP(F16,Inventory!A:A,Inventory!E:E)</f>
        <v>397</v>
      </c>
      <c r="R16" s="5">
        <f>_xlfn.XLOOKUP(F16,Inventory!A:A,Inventory!F:F)</f>
        <v>183</v>
      </c>
      <c r="S16" t="str">
        <f>IF(Table3[[#This Row],[Reorder_point]]&gt;=Table3[[#This Row],[Stock_on_hand]],"Reorder","Sufficient Stock")</f>
        <v>Sufficient Stock</v>
      </c>
      <c r="T16" s="4">
        <f>_xlfn.XLOOKUP(F16,Pivot!A:A,Pivot!C:C)</f>
        <v>2.9447513812154695</v>
      </c>
      <c r="U16" s="5">
        <f>Table3[[#This Row],[Stock_on_hand]]/Table3[[#This Row],[ADS_Rate]]</f>
        <v>134.81613508442777</v>
      </c>
      <c r="V16" s="16">
        <f>_xlfn.XLOOKUP(F16,Pivot!E:E,Pivot!H:H)</f>
        <v>151.03679174484051</v>
      </c>
      <c r="W16" s="3">
        <f>IF(Table3[[#This Row],[Stock_on_hand]]&gt;Table3[[#This Row],[Reorder_point]],(Table3[[#This Row],[Stock_on_hand]]-Table3[[#This Row],[Reorder_point]])*Table3[[#This Row],[AverageCostPerUnit]],0)</f>
        <v>32321.873433395871</v>
      </c>
    </row>
    <row r="17" spans="1:23" x14ac:dyDescent="0.3">
      <c r="A17" s="1">
        <v>45659</v>
      </c>
      <c r="B17" t="str">
        <f>TEXT(Table3[[#This Row],[date]],"mmm")</f>
        <v>Jan</v>
      </c>
      <c r="C17" t="str">
        <f>TEXT(Table3[[#This Row],[date]],"ddd")</f>
        <v>Thu</v>
      </c>
      <c r="D17" s="2" t="s">
        <v>24</v>
      </c>
      <c r="E17" s="2" t="s">
        <v>272</v>
      </c>
      <c r="F17" s="2" t="s">
        <v>99</v>
      </c>
      <c r="G17" s="2" t="s">
        <v>100</v>
      </c>
      <c r="H17" s="2" t="s">
        <v>101</v>
      </c>
      <c r="I17" s="3">
        <v>298.58999999999997</v>
      </c>
      <c r="J17" s="5">
        <v>19</v>
      </c>
      <c r="K17" s="3">
        <v>5673.21</v>
      </c>
      <c r="L17" s="3">
        <v>2960.65</v>
      </c>
      <c r="M17" s="3">
        <v>2712.56</v>
      </c>
      <c r="N17" s="10">
        <f>Table3[[#This Row],[profit]]/Table3[[#This Row],[revenue]]</f>
        <v>0.47813495358007196</v>
      </c>
      <c r="O17" s="2" t="s">
        <v>34</v>
      </c>
      <c r="P17" s="2" t="str">
        <f>_xlfn.XLOOKUP(O17,Sales_reps!A:A,Sales_reps!B:B)</f>
        <v>Rep 14</v>
      </c>
      <c r="Q17" s="5">
        <f>_xlfn.XLOOKUP(F17,Inventory!A:A,Inventory!E:E)</f>
        <v>380</v>
      </c>
      <c r="R17" s="5">
        <f>_xlfn.XLOOKUP(F17,Inventory!A:A,Inventory!F:F)</f>
        <v>192</v>
      </c>
      <c r="S17" t="str">
        <f>IF(Table3[[#This Row],[Reorder_point]]&gt;=Table3[[#This Row],[Stock_on_hand]],"Reorder","Sufficient Stock")</f>
        <v>Sufficient Stock</v>
      </c>
      <c r="T17" s="4">
        <f>_xlfn.XLOOKUP(F17,Pivot!A:A,Pivot!C:C)</f>
        <v>1.5359116022099448</v>
      </c>
      <c r="U17" s="5">
        <f>Table3[[#This Row],[Stock_on_hand]]/Table3[[#This Row],[ADS_Rate]]</f>
        <v>247.41007194244602</v>
      </c>
      <c r="V17" s="16">
        <f>_xlfn.XLOOKUP(F17,Pivot!E:E,Pivot!H:H)</f>
        <v>131.15615107913669</v>
      </c>
      <c r="W17" s="3">
        <f>IF(Table3[[#This Row],[Stock_on_hand]]&gt;Table3[[#This Row],[Reorder_point]],(Table3[[#This Row],[Stock_on_hand]]-Table3[[#This Row],[Reorder_point]])*Table3[[#This Row],[AverageCostPerUnit]],0)</f>
        <v>24657.356402877696</v>
      </c>
    </row>
    <row r="18" spans="1:23" x14ac:dyDescent="0.3">
      <c r="A18" s="1">
        <v>45659</v>
      </c>
      <c r="B18" t="str">
        <f>TEXT(Table3[[#This Row],[date]],"mmm")</f>
        <v>Jan</v>
      </c>
      <c r="C18" t="str">
        <f>TEXT(Table3[[#This Row],[date]],"ddd")</f>
        <v>Thu</v>
      </c>
      <c r="D18" s="2" t="s">
        <v>12</v>
      </c>
      <c r="E18" s="2" t="s">
        <v>276</v>
      </c>
      <c r="F18" s="2" t="s">
        <v>214</v>
      </c>
      <c r="G18" s="2" t="s">
        <v>215</v>
      </c>
      <c r="H18" s="2" t="s">
        <v>73</v>
      </c>
      <c r="I18" s="3">
        <v>382.53</v>
      </c>
      <c r="J18" s="5">
        <v>4</v>
      </c>
      <c r="K18" s="3">
        <v>1530.12</v>
      </c>
      <c r="L18" s="3">
        <v>990.45</v>
      </c>
      <c r="M18" s="3">
        <v>539.66999999999996</v>
      </c>
      <c r="N18" s="10">
        <f>Table3[[#This Row],[profit]]/Table3[[#This Row],[revenue]]</f>
        <v>0.35269782762136304</v>
      </c>
      <c r="O18" s="2" t="s">
        <v>32</v>
      </c>
      <c r="P18" s="2" t="str">
        <f>_xlfn.XLOOKUP(O18,Sales_reps!A:A,Sales_reps!B:B)</f>
        <v>Rep 13</v>
      </c>
      <c r="Q18" s="5">
        <f>_xlfn.XLOOKUP(F18,Inventory!A:A,Inventory!E:E)</f>
        <v>154</v>
      </c>
      <c r="R18" s="5">
        <f>_xlfn.XLOOKUP(F18,Inventory!A:A,Inventory!F:F)</f>
        <v>171</v>
      </c>
      <c r="S18" t="str">
        <f>IF(Table3[[#This Row],[Reorder_point]]&gt;=Table3[[#This Row],[Stock_on_hand]],"Reorder","Sufficient Stock")</f>
        <v>Reorder</v>
      </c>
      <c r="T18" s="4">
        <f>_xlfn.XLOOKUP(F18,Pivot!A:A,Pivot!C:C)</f>
        <v>1.5193370165745856</v>
      </c>
      <c r="U18" s="5">
        <f>Table3[[#This Row],[Stock_on_hand]]/Table3[[#This Row],[ADS_Rate]]</f>
        <v>101.36</v>
      </c>
      <c r="V18" s="16">
        <f>_xlfn.XLOOKUP(F18,Pivot!E:E,Pivot!H:H)</f>
        <v>185.58029090909088</v>
      </c>
      <c r="W18" s="3">
        <f>IF(Table3[[#This Row],[Stock_on_hand]]&gt;Table3[[#This Row],[Reorder_point]],(Table3[[#This Row],[Stock_on_hand]]-Table3[[#This Row],[Reorder_point]])*Table3[[#This Row],[AverageCostPerUnit]],0)</f>
        <v>0</v>
      </c>
    </row>
    <row r="19" spans="1:23" x14ac:dyDescent="0.3">
      <c r="A19" s="1">
        <v>45659</v>
      </c>
      <c r="B19" t="str">
        <f>TEXT(Table3[[#This Row],[date]],"mmm")</f>
        <v>Jan</v>
      </c>
      <c r="C19" t="str">
        <f>TEXT(Table3[[#This Row],[date]],"ddd")</f>
        <v>Thu</v>
      </c>
      <c r="D19" s="2" t="s">
        <v>27</v>
      </c>
      <c r="E19" s="2" t="s">
        <v>272</v>
      </c>
      <c r="F19" s="2" t="s">
        <v>202</v>
      </c>
      <c r="G19" s="2" t="s">
        <v>203</v>
      </c>
      <c r="H19" s="2" t="s">
        <v>56</v>
      </c>
      <c r="I19" s="3">
        <v>166.35</v>
      </c>
      <c r="J19" s="5">
        <v>25</v>
      </c>
      <c r="K19" s="3">
        <v>4158.75</v>
      </c>
      <c r="L19" s="3">
        <v>2737.27</v>
      </c>
      <c r="M19" s="3">
        <v>1421.48</v>
      </c>
      <c r="N19" s="10">
        <f>Table3[[#This Row],[profit]]/Table3[[#This Row],[revenue]]</f>
        <v>0.34180462879470996</v>
      </c>
      <c r="O19" s="2" t="s">
        <v>46</v>
      </c>
      <c r="P19" s="2" t="str">
        <f>_xlfn.XLOOKUP(O19,Sales_reps!A:A,Sales_reps!B:B)</f>
        <v>Rep 20</v>
      </c>
      <c r="Q19" s="5">
        <f>_xlfn.XLOOKUP(F19,Inventory!A:A,Inventory!E:E)</f>
        <v>457</v>
      </c>
      <c r="R19" s="5">
        <f>_xlfn.XLOOKUP(F19,Inventory!A:A,Inventory!F:F)</f>
        <v>195</v>
      </c>
      <c r="S19" t="str">
        <f>IF(Table3[[#This Row],[Reorder_point]]&gt;=Table3[[#This Row],[Stock_on_hand]],"Reorder","Sufficient Stock")</f>
        <v>Sufficient Stock</v>
      </c>
      <c r="T19" s="4">
        <f>_xlfn.XLOOKUP(F19,Pivot!A:A,Pivot!C:C)</f>
        <v>2.0441988950276242</v>
      </c>
      <c r="U19" s="5">
        <f>Table3[[#This Row],[Stock_on_hand]]/Table3[[#This Row],[ADS_Rate]]</f>
        <v>223.55945945945948</v>
      </c>
      <c r="V19" s="16">
        <f>_xlfn.XLOOKUP(F19,Pivot!E:E,Pivot!H:H)</f>
        <v>148.73581081081082</v>
      </c>
      <c r="W19" s="3">
        <f>IF(Table3[[#This Row],[Stock_on_hand]]&gt;Table3[[#This Row],[Reorder_point]],(Table3[[#This Row],[Stock_on_hand]]-Table3[[#This Row],[Reorder_point]])*Table3[[#This Row],[AverageCostPerUnit]],0)</f>
        <v>38968.782432432432</v>
      </c>
    </row>
    <row r="20" spans="1:23" x14ac:dyDescent="0.3">
      <c r="A20" s="1">
        <v>45659</v>
      </c>
      <c r="B20" t="str">
        <f>TEXT(Table3[[#This Row],[date]],"mmm")</f>
        <v>Jan</v>
      </c>
      <c r="C20" t="str">
        <f>TEXT(Table3[[#This Row],[date]],"ddd")</f>
        <v>Thu</v>
      </c>
      <c r="D20" s="2" t="s">
        <v>17</v>
      </c>
      <c r="E20" s="2" t="s">
        <v>282</v>
      </c>
      <c r="F20" s="2" t="s">
        <v>248</v>
      </c>
      <c r="G20" s="2" t="s">
        <v>249</v>
      </c>
      <c r="H20" s="2" t="s">
        <v>64</v>
      </c>
      <c r="I20" s="3">
        <v>77.260000000000005</v>
      </c>
      <c r="J20" s="5">
        <v>26</v>
      </c>
      <c r="K20" s="3">
        <v>2008.76</v>
      </c>
      <c r="L20" s="3">
        <v>1338.87</v>
      </c>
      <c r="M20" s="3">
        <v>669.89</v>
      </c>
      <c r="N20" s="10">
        <f>Table3[[#This Row],[profit]]/Table3[[#This Row],[revenue]]</f>
        <v>0.33348433859694537</v>
      </c>
      <c r="O20" s="2" t="s">
        <v>34</v>
      </c>
      <c r="P20" s="2" t="str">
        <f>_xlfn.XLOOKUP(O20,Sales_reps!A:A,Sales_reps!B:B)</f>
        <v>Rep 14</v>
      </c>
      <c r="Q20" s="5">
        <f>_xlfn.XLOOKUP(F20,Inventory!A:A,Inventory!E:E)</f>
        <v>36</v>
      </c>
      <c r="R20" s="5">
        <f>_xlfn.XLOOKUP(F20,Inventory!A:A,Inventory!F:F)</f>
        <v>143</v>
      </c>
      <c r="S20" t="str">
        <f>IF(Table3[[#This Row],[Reorder_point]]&gt;=Table3[[#This Row],[Stock_on_hand]],"Reorder","Sufficient Stock")</f>
        <v>Reorder</v>
      </c>
      <c r="T20" s="4">
        <f>_xlfn.XLOOKUP(F20,Pivot!A:A,Pivot!C:C)</f>
        <v>1.2928176795580111</v>
      </c>
      <c r="U20" s="5">
        <f>Table3[[#This Row],[Stock_on_hand]]/Table3[[#This Row],[ADS_Rate]]</f>
        <v>27.846153846153847</v>
      </c>
      <c r="V20" s="16">
        <f>_xlfn.XLOOKUP(F20,Pivot!E:E,Pivot!H:H)</f>
        <v>196.43854700854698</v>
      </c>
      <c r="W20" s="3">
        <f>IF(Table3[[#This Row],[Stock_on_hand]]&gt;Table3[[#This Row],[Reorder_point]],(Table3[[#This Row],[Stock_on_hand]]-Table3[[#This Row],[Reorder_point]])*Table3[[#This Row],[AverageCostPerUnit]],0)</f>
        <v>0</v>
      </c>
    </row>
    <row r="21" spans="1:23" x14ac:dyDescent="0.3">
      <c r="A21" s="1">
        <v>45660</v>
      </c>
      <c r="B21" t="str">
        <f>TEXT(Table3[[#This Row],[date]],"mmm")</f>
        <v>Jan</v>
      </c>
      <c r="C21" t="str">
        <f>TEXT(Table3[[#This Row],[date]],"ddd")</f>
        <v>Fri</v>
      </c>
      <c r="D21" s="2" t="s">
        <v>27</v>
      </c>
      <c r="E21" s="2" t="s">
        <v>283</v>
      </c>
      <c r="F21" s="2" t="s">
        <v>110</v>
      </c>
      <c r="G21" s="2" t="s">
        <v>111</v>
      </c>
      <c r="H21" s="2" t="s">
        <v>101</v>
      </c>
      <c r="I21" s="3">
        <v>160.62</v>
      </c>
      <c r="J21" s="5">
        <v>23</v>
      </c>
      <c r="K21" s="3">
        <v>3694.26</v>
      </c>
      <c r="L21" s="3">
        <v>2239.4899999999998</v>
      </c>
      <c r="M21" s="3">
        <v>1454.77</v>
      </c>
      <c r="N21" s="10">
        <f>Table3[[#This Row],[profit]]/Table3[[#This Row],[revenue]]</f>
        <v>0.39379199081818816</v>
      </c>
      <c r="O21" s="2" t="s">
        <v>44</v>
      </c>
      <c r="P21" s="2" t="str">
        <f>_xlfn.XLOOKUP(O21,Sales_reps!A:A,Sales_reps!B:B)</f>
        <v>Rep 19</v>
      </c>
      <c r="Q21" s="5">
        <f>_xlfn.XLOOKUP(F21,Inventory!A:A,Inventory!E:E)</f>
        <v>306</v>
      </c>
      <c r="R21" s="5">
        <f>_xlfn.XLOOKUP(F21,Inventory!A:A,Inventory!F:F)</f>
        <v>197</v>
      </c>
      <c r="S21" t="str">
        <f>IF(Table3[[#This Row],[Reorder_point]]&gt;=Table3[[#This Row],[Stock_on_hand]],"Reorder","Sufficient Stock")</f>
        <v>Sufficient Stock</v>
      </c>
      <c r="T21" s="4">
        <f>_xlfn.XLOOKUP(F21,Pivot!A:A,Pivot!C:C)</f>
        <v>2.298342541436464</v>
      </c>
      <c r="U21" s="5">
        <f>Table3[[#This Row],[Stock_on_hand]]/Table3[[#This Row],[ADS_Rate]]</f>
        <v>133.13942307692309</v>
      </c>
      <c r="V21" s="16">
        <f>_xlfn.XLOOKUP(F21,Pivot!E:E,Pivot!H:H)</f>
        <v>144.58235576923079</v>
      </c>
      <c r="W21" s="3">
        <f>IF(Table3[[#This Row],[Stock_on_hand]]&gt;Table3[[#This Row],[Reorder_point]],(Table3[[#This Row],[Stock_on_hand]]-Table3[[#This Row],[Reorder_point]])*Table3[[#This Row],[AverageCostPerUnit]],0)</f>
        <v>15759.476778846156</v>
      </c>
    </row>
    <row r="22" spans="1:23" x14ac:dyDescent="0.3">
      <c r="A22" s="1">
        <v>45660</v>
      </c>
      <c r="B22" t="str">
        <f>TEXT(Table3[[#This Row],[date]],"mmm")</f>
        <v>Jan</v>
      </c>
      <c r="C22" t="str">
        <f>TEXT(Table3[[#This Row],[date]],"ddd")</f>
        <v>Fri</v>
      </c>
      <c r="D22" s="2" t="s">
        <v>27</v>
      </c>
      <c r="E22" s="2" t="s">
        <v>282</v>
      </c>
      <c r="F22" s="2" t="s">
        <v>154</v>
      </c>
      <c r="G22" s="2" t="s">
        <v>155</v>
      </c>
      <c r="H22" s="2" t="s">
        <v>101</v>
      </c>
      <c r="I22" s="3">
        <v>248.7</v>
      </c>
      <c r="J22" s="5">
        <v>48</v>
      </c>
      <c r="K22" s="3">
        <v>11937.6</v>
      </c>
      <c r="L22" s="3">
        <v>9927.57</v>
      </c>
      <c r="M22" s="3">
        <v>2010.03</v>
      </c>
      <c r="N22" s="10">
        <f>Table3[[#This Row],[profit]]/Table3[[#This Row],[revenue]]</f>
        <v>0.16837806594290308</v>
      </c>
      <c r="O22" s="2" t="s">
        <v>3</v>
      </c>
      <c r="P22" s="2" t="str">
        <f>_xlfn.XLOOKUP(O22,Sales_reps!A:A,Sales_reps!B:B)</f>
        <v>Rep 1</v>
      </c>
      <c r="Q22" s="5">
        <f>_xlfn.XLOOKUP(F22,Inventory!A:A,Inventory!E:E)</f>
        <v>444</v>
      </c>
      <c r="R22" s="5">
        <f>_xlfn.XLOOKUP(F22,Inventory!A:A,Inventory!F:F)</f>
        <v>53</v>
      </c>
      <c r="S22" t="str">
        <f>IF(Table3[[#This Row],[Reorder_point]]&gt;=Table3[[#This Row],[Stock_on_hand]],"Reorder","Sufficient Stock")</f>
        <v>Sufficient Stock</v>
      </c>
      <c r="T22" s="4">
        <f>_xlfn.XLOOKUP(F22,Pivot!A:A,Pivot!C:C)</f>
        <v>2.0552486187845305</v>
      </c>
      <c r="U22" s="5">
        <f>Table3[[#This Row],[Stock_on_hand]]/Table3[[#This Row],[ADS_Rate]]</f>
        <v>216.03225806451613</v>
      </c>
      <c r="V22" s="16">
        <f>_xlfn.XLOOKUP(F22,Pivot!E:E,Pivot!H:H)</f>
        <v>142.85685483870967</v>
      </c>
      <c r="W22" s="3">
        <f>IF(Table3[[#This Row],[Stock_on_hand]]&gt;Table3[[#This Row],[Reorder_point]],(Table3[[#This Row],[Stock_on_hand]]-Table3[[#This Row],[Reorder_point]])*Table3[[#This Row],[AverageCostPerUnit]],0)</f>
        <v>55857.030241935478</v>
      </c>
    </row>
    <row r="23" spans="1:23" x14ac:dyDescent="0.3">
      <c r="A23" s="1">
        <v>45660</v>
      </c>
      <c r="B23" t="str">
        <f>TEXT(Table3[[#This Row],[date]],"mmm")</f>
        <v>Jan</v>
      </c>
      <c r="C23" t="str">
        <f>TEXT(Table3[[#This Row],[date]],"ddd")</f>
        <v>Fri</v>
      </c>
      <c r="D23" s="2" t="s">
        <v>12</v>
      </c>
      <c r="E23" s="2" t="s">
        <v>278</v>
      </c>
      <c r="F23" s="2" t="s">
        <v>208</v>
      </c>
      <c r="G23" s="2" t="s">
        <v>209</v>
      </c>
      <c r="H23" s="2" t="s">
        <v>60</v>
      </c>
      <c r="I23" s="3">
        <v>445.09</v>
      </c>
      <c r="J23" s="5">
        <v>32</v>
      </c>
      <c r="K23" s="3">
        <v>14242.88</v>
      </c>
      <c r="L23" s="3">
        <v>9735.0499999999993</v>
      </c>
      <c r="M23" s="3">
        <v>4507.83</v>
      </c>
      <c r="N23" s="10">
        <f>Table3[[#This Row],[profit]]/Table3[[#This Row],[revenue]]</f>
        <v>0.31649708485924194</v>
      </c>
      <c r="O23" s="2" t="s">
        <v>46</v>
      </c>
      <c r="P23" s="2" t="str">
        <f>_xlfn.XLOOKUP(O23,Sales_reps!A:A,Sales_reps!B:B)</f>
        <v>Rep 20</v>
      </c>
      <c r="Q23" s="5">
        <f>_xlfn.XLOOKUP(F23,Inventory!A:A,Inventory!E:E)</f>
        <v>51</v>
      </c>
      <c r="R23" s="5">
        <f>_xlfn.XLOOKUP(F23,Inventory!A:A,Inventory!F:F)</f>
        <v>71</v>
      </c>
      <c r="S23" t="str">
        <f>IF(Table3[[#This Row],[Reorder_point]]&gt;=Table3[[#This Row],[Stock_on_hand]],"Reorder","Sufficient Stock")</f>
        <v>Reorder</v>
      </c>
      <c r="T23" s="4">
        <f>_xlfn.XLOOKUP(F23,Pivot!A:A,Pivot!C:C)</f>
        <v>2.6077348066298343</v>
      </c>
      <c r="U23" s="5">
        <f>Table3[[#This Row],[Stock_on_hand]]/Table3[[#This Row],[ADS_Rate]]</f>
        <v>19.557203389830509</v>
      </c>
      <c r="V23" s="16">
        <f>_xlfn.XLOOKUP(F23,Pivot!E:E,Pivot!H:H)</f>
        <v>223.37980932203388</v>
      </c>
      <c r="W23" s="3">
        <f>IF(Table3[[#This Row],[Stock_on_hand]]&gt;Table3[[#This Row],[Reorder_point]],(Table3[[#This Row],[Stock_on_hand]]-Table3[[#This Row],[Reorder_point]])*Table3[[#This Row],[AverageCostPerUnit]],0)</f>
        <v>0</v>
      </c>
    </row>
    <row r="24" spans="1:23" x14ac:dyDescent="0.3">
      <c r="A24" s="1">
        <v>45660</v>
      </c>
      <c r="B24" t="str">
        <f>TEXT(Table3[[#This Row],[date]],"mmm")</f>
        <v>Jan</v>
      </c>
      <c r="C24" t="str">
        <f>TEXT(Table3[[#This Row],[date]],"ddd")</f>
        <v>Fri</v>
      </c>
      <c r="D24" s="2" t="s">
        <v>24</v>
      </c>
      <c r="E24" s="2" t="s">
        <v>284</v>
      </c>
      <c r="F24" s="2" t="s">
        <v>144</v>
      </c>
      <c r="G24" s="2" t="s">
        <v>145</v>
      </c>
      <c r="H24" s="2" t="s">
        <v>56</v>
      </c>
      <c r="I24" s="3">
        <v>120.06</v>
      </c>
      <c r="J24" s="5">
        <v>11</v>
      </c>
      <c r="K24" s="3">
        <v>1320.66</v>
      </c>
      <c r="L24" s="3">
        <v>876.08</v>
      </c>
      <c r="M24" s="3">
        <v>444.58</v>
      </c>
      <c r="N24" s="10">
        <f>Table3[[#This Row],[profit]]/Table3[[#This Row],[revenue]]</f>
        <v>0.336634712946557</v>
      </c>
      <c r="O24" s="2" t="s">
        <v>13</v>
      </c>
      <c r="P24" s="2" t="str">
        <f>_xlfn.XLOOKUP(O24,Sales_reps!A:A,Sales_reps!B:B)</f>
        <v>Rep 5</v>
      </c>
      <c r="Q24" s="5">
        <f>_xlfn.XLOOKUP(F24,Inventory!A:A,Inventory!E:E)</f>
        <v>112</v>
      </c>
      <c r="R24" s="5">
        <f>_xlfn.XLOOKUP(F24,Inventory!A:A,Inventory!F:F)</f>
        <v>60</v>
      </c>
      <c r="S24" t="str">
        <f>IF(Table3[[#This Row],[Reorder_point]]&gt;=Table3[[#This Row],[Stock_on_hand]],"Reorder","Sufficient Stock")</f>
        <v>Sufficient Stock</v>
      </c>
      <c r="T24" s="4">
        <f>_xlfn.XLOOKUP(F24,Pivot!A:A,Pivot!C:C)</f>
        <v>2.0883977900552488</v>
      </c>
      <c r="U24" s="5">
        <f>Table3[[#This Row],[Stock_on_hand]]/Table3[[#This Row],[ADS_Rate]]</f>
        <v>53.629629629629626</v>
      </c>
      <c r="V24" s="16">
        <f>_xlfn.XLOOKUP(F24,Pivot!E:E,Pivot!H:H)</f>
        <v>99.967328042328063</v>
      </c>
      <c r="W24" s="3">
        <f>IF(Table3[[#This Row],[Stock_on_hand]]&gt;Table3[[#This Row],[Reorder_point]],(Table3[[#This Row],[Stock_on_hand]]-Table3[[#This Row],[Reorder_point]])*Table3[[#This Row],[AverageCostPerUnit]],0)</f>
        <v>5198.3010582010593</v>
      </c>
    </row>
    <row r="25" spans="1:23" x14ac:dyDescent="0.3">
      <c r="A25" s="1">
        <v>45660</v>
      </c>
      <c r="B25" t="str">
        <f>TEXT(Table3[[#This Row],[date]],"mmm")</f>
        <v>Jan</v>
      </c>
      <c r="C25" t="str">
        <f>TEXT(Table3[[#This Row],[date]],"ddd")</f>
        <v>Fri</v>
      </c>
      <c r="D25" s="2" t="s">
        <v>5</v>
      </c>
      <c r="E25" s="2" t="s">
        <v>284</v>
      </c>
      <c r="F25" s="2" t="s">
        <v>120</v>
      </c>
      <c r="G25" s="2" t="s">
        <v>121</v>
      </c>
      <c r="H25" s="2" t="s">
        <v>56</v>
      </c>
      <c r="I25" s="3">
        <v>310.87</v>
      </c>
      <c r="J25" s="5">
        <v>27</v>
      </c>
      <c r="K25" s="3">
        <v>8393.49</v>
      </c>
      <c r="L25" s="3">
        <v>5960.02</v>
      </c>
      <c r="M25" s="3">
        <v>2433.4699999999998</v>
      </c>
      <c r="N25" s="10">
        <f>Table3[[#This Row],[profit]]/Table3[[#This Row],[revenue]]</f>
        <v>0.28992350023649277</v>
      </c>
      <c r="O25" s="2" t="s">
        <v>32</v>
      </c>
      <c r="P25" s="2" t="str">
        <f>_xlfn.XLOOKUP(O25,Sales_reps!A:A,Sales_reps!B:B)</f>
        <v>Rep 13</v>
      </c>
      <c r="Q25" s="5">
        <f>_xlfn.XLOOKUP(F25,Inventory!A:A,Inventory!E:E)</f>
        <v>163</v>
      </c>
      <c r="R25" s="5">
        <f>_xlfn.XLOOKUP(F25,Inventory!A:A,Inventory!F:F)</f>
        <v>70</v>
      </c>
      <c r="S25" t="str">
        <f>IF(Table3[[#This Row],[Reorder_point]]&gt;=Table3[[#This Row],[Stock_on_hand]],"Reorder","Sufficient Stock")</f>
        <v>Sufficient Stock</v>
      </c>
      <c r="T25" s="4">
        <f>_xlfn.XLOOKUP(F25,Pivot!A:A,Pivot!C:C)</f>
        <v>2.7679558011049723</v>
      </c>
      <c r="U25" s="5">
        <f>Table3[[#This Row],[Stock_on_hand]]/Table3[[#This Row],[ADS_Rate]]</f>
        <v>58.88822355289421</v>
      </c>
      <c r="V25" s="16">
        <f>_xlfn.XLOOKUP(F25,Pivot!E:E,Pivot!H:H)</f>
        <v>213.25538922155687</v>
      </c>
      <c r="W25" s="3">
        <f>IF(Table3[[#This Row],[Stock_on_hand]]&gt;Table3[[#This Row],[Reorder_point]],(Table3[[#This Row],[Stock_on_hand]]-Table3[[#This Row],[Reorder_point]])*Table3[[#This Row],[AverageCostPerUnit]],0)</f>
        <v>19832.75119760479</v>
      </c>
    </row>
    <row r="26" spans="1:23" x14ac:dyDescent="0.3">
      <c r="A26" s="1">
        <v>45660</v>
      </c>
      <c r="B26" t="str">
        <f>TEXT(Table3[[#This Row],[date]],"mmm")</f>
        <v>Jan</v>
      </c>
      <c r="C26" t="str">
        <f>TEXT(Table3[[#This Row],[date]],"ddd")</f>
        <v>Fri</v>
      </c>
      <c r="D26" s="2" t="s">
        <v>17</v>
      </c>
      <c r="E26" s="2" t="s">
        <v>271</v>
      </c>
      <c r="F26" s="2" t="s">
        <v>74</v>
      </c>
      <c r="G26" s="2" t="s">
        <v>75</v>
      </c>
      <c r="H26" s="2" t="s">
        <v>64</v>
      </c>
      <c r="I26" s="3">
        <v>293.54000000000002</v>
      </c>
      <c r="J26" s="5">
        <v>39</v>
      </c>
      <c r="K26" s="3">
        <v>11448.06</v>
      </c>
      <c r="L26" s="3">
        <v>6802.65</v>
      </c>
      <c r="M26" s="3">
        <v>4645.41</v>
      </c>
      <c r="N26" s="10">
        <f>Table3[[#This Row],[profit]]/Table3[[#This Row],[revenue]]</f>
        <v>0.40578141623995684</v>
      </c>
      <c r="O26" s="2" t="s">
        <v>30</v>
      </c>
      <c r="P26" s="2" t="str">
        <f>_xlfn.XLOOKUP(O26,Sales_reps!A:A,Sales_reps!B:B)</f>
        <v>Rep 12</v>
      </c>
      <c r="Q26" s="5">
        <f>_xlfn.XLOOKUP(F26,Inventory!A:A,Inventory!E:E)</f>
        <v>415</v>
      </c>
      <c r="R26" s="5">
        <f>_xlfn.XLOOKUP(F26,Inventory!A:A,Inventory!F:F)</f>
        <v>67</v>
      </c>
      <c r="S26" t="str">
        <f>IF(Table3[[#This Row],[Reorder_point]]&gt;=Table3[[#This Row],[Stock_on_hand]],"Reorder","Sufficient Stock")</f>
        <v>Sufficient Stock</v>
      </c>
      <c r="T26" s="4">
        <f>_xlfn.XLOOKUP(F26,Pivot!A:A,Pivot!C:C)</f>
        <v>3.3093922651933703</v>
      </c>
      <c r="U26" s="5">
        <f>Table3[[#This Row],[Stock_on_hand]]/Table3[[#This Row],[ADS_Rate]]</f>
        <v>125.40066777963271</v>
      </c>
      <c r="V26" s="16">
        <f>_xlfn.XLOOKUP(F26,Pivot!E:E,Pivot!H:H)</f>
        <v>142.83464106844738</v>
      </c>
      <c r="W26" s="3">
        <f>IF(Table3[[#This Row],[Stock_on_hand]]&gt;Table3[[#This Row],[Reorder_point]],(Table3[[#This Row],[Stock_on_hand]]-Table3[[#This Row],[Reorder_point]])*Table3[[#This Row],[AverageCostPerUnit]],0)</f>
        <v>49706.455091819691</v>
      </c>
    </row>
    <row r="27" spans="1:23" x14ac:dyDescent="0.3">
      <c r="A27" s="1">
        <v>45660</v>
      </c>
      <c r="B27" t="str">
        <f>TEXT(Table3[[#This Row],[date]],"mmm")</f>
        <v>Jan</v>
      </c>
      <c r="C27" t="str">
        <f>TEXT(Table3[[#This Row],[date]],"ddd")</f>
        <v>Fri</v>
      </c>
      <c r="D27" s="2" t="s">
        <v>24</v>
      </c>
      <c r="E27" s="2" t="s">
        <v>274</v>
      </c>
      <c r="F27" s="2" t="s">
        <v>120</v>
      </c>
      <c r="G27" s="2" t="s">
        <v>121</v>
      </c>
      <c r="H27" s="2" t="s">
        <v>56</v>
      </c>
      <c r="I27" s="3">
        <v>266.51</v>
      </c>
      <c r="J27" s="5">
        <v>8</v>
      </c>
      <c r="K27" s="3">
        <v>2132.08</v>
      </c>
      <c r="L27" s="3">
        <v>1455.81</v>
      </c>
      <c r="M27" s="3">
        <v>676.27</v>
      </c>
      <c r="N27" s="10">
        <f>Table3[[#This Row],[profit]]/Table3[[#This Row],[revenue]]</f>
        <v>0.31718791039735844</v>
      </c>
      <c r="O27" s="2" t="s">
        <v>13</v>
      </c>
      <c r="P27" s="2" t="str">
        <f>_xlfn.XLOOKUP(O27,Sales_reps!A:A,Sales_reps!B:B)</f>
        <v>Rep 5</v>
      </c>
      <c r="Q27" s="5">
        <f>_xlfn.XLOOKUP(F27,Inventory!A:A,Inventory!E:E)</f>
        <v>163</v>
      </c>
      <c r="R27" s="5">
        <f>_xlfn.XLOOKUP(F27,Inventory!A:A,Inventory!F:F)</f>
        <v>70</v>
      </c>
      <c r="S27" t="str">
        <f>IF(Table3[[#This Row],[Reorder_point]]&gt;=Table3[[#This Row],[Stock_on_hand]],"Reorder","Sufficient Stock")</f>
        <v>Sufficient Stock</v>
      </c>
      <c r="T27" s="4">
        <f>_xlfn.XLOOKUP(F27,Pivot!A:A,Pivot!C:C)</f>
        <v>2.7679558011049723</v>
      </c>
      <c r="U27" s="5">
        <f>Table3[[#This Row],[Stock_on_hand]]/Table3[[#This Row],[ADS_Rate]]</f>
        <v>58.88822355289421</v>
      </c>
      <c r="V27" s="16">
        <f>_xlfn.XLOOKUP(F27,Pivot!E:E,Pivot!H:H)</f>
        <v>213.25538922155687</v>
      </c>
      <c r="W27" s="3">
        <f>IF(Table3[[#This Row],[Stock_on_hand]]&gt;Table3[[#This Row],[Reorder_point]],(Table3[[#This Row],[Stock_on_hand]]-Table3[[#This Row],[Reorder_point]])*Table3[[#This Row],[AverageCostPerUnit]],0)</f>
        <v>19832.75119760479</v>
      </c>
    </row>
    <row r="28" spans="1:23" x14ac:dyDescent="0.3">
      <c r="A28" s="1">
        <v>45660</v>
      </c>
      <c r="B28" t="str">
        <f>TEXT(Table3[[#This Row],[date]],"mmm")</f>
        <v>Jan</v>
      </c>
      <c r="C28" t="str">
        <f>TEXT(Table3[[#This Row],[date]],"ddd")</f>
        <v>Fri</v>
      </c>
      <c r="D28" s="2" t="s">
        <v>27</v>
      </c>
      <c r="E28" s="2" t="s">
        <v>284</v>
      </c>
      <c r="F28" s="2" t="s">
        <v>91</v>
      </c>
      <c r="G28" s="2" t="s">
        <v>92</v>
      </c>
      <c r="H28" s="2" t="s">
        <v>56</v>
      </c>
      <c r="I28" s="3">
        <v>57.26</v>
      </c>
      <c r="J28" s="5">
        <v>6</v>
      </c>
      <c r="K28" s="3">
        <v>343.56</v>
      </c>
      <c r="L28" s="3">
        <v>243.38</v>
      </c>
      <c r="M28" s="3">
        <v>100.18</v>
      </c>
      <c r="N28" s="10">
        <f>Table3[[#This Row],[profit]]/Table3[[#This Row],[revenue]]</f>
        <v>0.29159389917336132</v>
      </c>
      <c r="O28" s="2" t="s">
        <v>30</v>
      </c>
      <c r="P28" s="2" t="str">
        <f>_xlfn.XLOOKUP(O28,Sales_reps!A:A,Sales_reps!B:B)</f>
        <v>Rep 12</v>
      </c>
      <c r="Q28" s="5">
        <f>_xlfn.XLOOKUP(F28,Inventory!A:A,Inventory!E:E)</f>
        <v>272</v>
      </c>
      <c r="R28" s="5">
        <f>_xlfn.XLOOKUP(F28,Inventory!A:A,Inventory!F:F)</f>
        <v>96</v>
      </c>
      <c r="S28" t="str">
        <f>IF(Table3[[#This Row],[Reorder_point]]&gt;=Table3[[#This Row],[Stock_on_hand]],"Reorder","Sufficient Stock")</f>
        <v>Sufficient Stock</v>
      </c>
      <c r="T28" s="4">
        <f>_xlfn.XLOOKUP(F28,Pivot!A:A,Pivot!C:C)</f>
        <v>1.4364640883977902</v>
      </c>
      <c r="U28" s="5">
        <f>Table3[[#This Row],[Stock_on_hand]]/Table3[[#This Row],[ADS_Rate]]</f>
        <v>189.35384615384615</v>
      </c>
      <c r="V28" s="16">
        <f>_xlfn.XLOOKUP(F28,Pivot!E:E,Pivot!H:H)</f>
        <v>192.4608076923077</v>
      </c>
      <c r="W28" s="3">
        <f>IF(Table3[[#This Row],[Stock_on_hand]]&gt;Table3[[#This Row],[Reorder_point]],(Table3[[#This Row],[Stock_on_hand]]-Table3[[#This Row],[Reorder_point]])*Table3[[#This Row],[AverageCostPerUnit]],0)</f>
        <v>33873.102153846157</v>
      </c>
    </row>
    <row r="29" spans="1:23" x14ac:dyDescent="0.3">
      <c r="A29" s="1">
        <v>45661</v>
      </c>
      <c r="B29" t="str">
        <f>TEXT(Table3[[#This Row],[date]],"mmm")</f>
        <v>Jan</v>
      </c>
      <c r="C29" t="str">
        <f>TEXT(Table3[[#This Row],[date]],"ddd")</f>
        <v>Sat</v>
      </c>
      <c r="D29" s="2" t="s">
        <v>5</v>
      </c>
      <c r="E29" s="2" t="s">
        <v>284</v>
      </c>
      <c r="F29" s="2" t="s">
        <v>58</v>
      </c>
      <c r="G29" s="2" t="s">
        <v>59</v>
      </c>
      <c r="H29" s="2" t="s">
        <v>60</v>
      </c>
      <c r="I29" s="3">
        <v>26.52</v>
      </c>
      <c r="J29" s="5">
        <v>19</v>
      </c>
      <c r="K29" s="3">
        <v>503.88</v>
      </c>
      <c r="L29" s="3">
        <v>377.54</v>
      </c>
      <c r="M29" s="3">
        <v>126.34</v>
      </c>
      <c r="N29" s="10">
        <f>Table3[[#This Row],[profit]]/Table3[[#This Row],[revenue]]</f>
        <v>0.25073430181789313</v>
      </c>
      <c r="O29" s="2" t="s">
        <v>34</v>
      </c>
      <c r="P29" s="2" t="str">
        <f>_xlfn.XLOOKUP(O29,Sales_reps!A:A,Sales_reps!B:B)</f>
        <v>Rep 14</v>
      </c>
      <c r="Q29" s="5">
        <f>_xlfn.XLOOKUP(F29,Inventory!A:A,Inventory!E:E)</f>
        <v>281</v>
      </c>
      <c r="R29" s="5">
        <f>_xlfn.XLOOKUP(F29,Inventory!A:A,Inventory!F:F)</f>
        <v>53</v>
      </c>
      <c r="S29" t="str">
        <f>IF(Table3[[#This Row],[Reorder_point]]&gt;=Table3[[#This Row],[Stock_on_hand]],"Reorder","Sufficient Stock")</f>
        <v>Sufficient Stock</v>
      </c>
      <c r="T29" s="4">
        <f>_xlfn.XLOOKUP(F29,Pivot!A:A,Pivot!C:C)</f>
        <v>1.9447513812154695</v>
      </c>
      <c r="U29" s="5">
        <f>Table3[[#This Row],[Stock_on_hand]]/Table3[[#This Row],[ADS_Rate]]</f>
        <v>144.49147727272728</v>
      </c>
      <c r="V29" s="16">
        <f>_xlfn.XLOOKUP(F29,Pivot!E:E,Pivot!H:H)</f>
        <v>208.21113636363637</v>
      </c>
      <c r="W29" s="3">
        <f>IF(Table3[[#This Row],[Stock_on_hand]]&gt;Table3[[#This Row],[Reorder_point]],(Table3[[#This Row],[Stock_on_hand]]-Table3[[#This Row],[Reorder_point]])*Table3[[#This Row],[AverageCostPerUnit]],0)</f>
        <v>47472.139090909091</v>
      </c>
    </row>
    <row r="30" spans="1:23" x14ac:dyDescent="0.3">
      <c r="A30" s="1">
        <v>45661</v>
      </c>
      <c r="B30" t="str">
        <f>TEXT(Table3[[#This Row],[date]],"mmm")</f>
        <v>Jan</v>
      </c>
      <c r="C30" t="str">
        <f>TEXT(Table3[[#This Row],[date]],"ddd")</f>
        <v>Sat</v>
      </c>
      <c r="D30" s="2" t="s">
        <v>5</v>
      </c>
      <c r="E30" s="2" t="s">
        <v>272</v>
      </c>
      <c r="F30" s="2" t="s">
        <v>93</v>
      </c>
      <c r="G30" s="2" t="s">
        <v>94</v>
      </c>
      <c r="H30" s="2" t="s">
        <v>73</v>
      </c>
      <c r="I30" s="3">
        <v>462.62</v>
      </c>
      <c r="J30" s="5">
        <v>36</v>
      </c>
      <c r="K30" s="3">
        <v>16654.32</v>
      </c>
      <c r="L30" s="3">
        <v>13602.24</v>
      </c>
      <c r="M30" s="3">
        <v>3052.08</v>
      </c>
      <c r="N30" s="10">
        <f>Table3[[#This Row],[profit]]/Table3[[#This Row],[revenue]]</f>
        <v>0.18326055942242012</v>
      </c>
      <c r="O30" s="2" t="s">
        <v>28</v>
      </c>
      <c r="P30" s="2" t="str">
        <f>_xlfn.XLOOKUP(O30,Sales_reps!A:A,Sales_reps!B:B)</f>
        <v>Rep 11</v>
      </c>
      <c r="Q30" s="5">
        <f>_xlfn.XLOOKUP(F30,Inventory!A:A,Inventory!E:E)</f>
        <v>472</v>
      </c>
      <c r="R30" s="5">
        <f>_xlfn.XLOOKUP(F30,Inventory!A:A,Inventory!F:F)</f>
        <v>64</v>
      </c>
      <c r="S30" t="str">
        <f>IF(Table3[[#This Row],[Reorder_point]]&gt;=Table3[[#This Row],[Stock_on_hand]],"Reorder","Sufficient Stock")</f>
        <v>Sufficient Stock</v>
      </c>
      <c r="T30" s="4">
        <f>_xlfn.XLOOKUP(F30,Pivot!A:A,Pivot!C:C)</f>
        <v>2.1381215469613259</v>
      </c>
      <c r="U30" s="5">
        <f>Table3[[#This Row],[Stock_on_hand]]/Table3[[#This Row],[ADS_Rate]]</f>
        <v>220.75452196382429</v>
      </c>
      <c r="V30" s="16">
        <f>_xlfn.XLOOKUP(F30,Pivot!E:E,Pivot!H:H)</f>
        <v>200.95503875968993</v>
      </c>
      <c r="W30" s="3">
        <f>IF(Table3[[#This Row],[Stock_on_hand]]&gt;Table3[[#This Row],[Reorder_point]],(Table3[[#This Row],[Stock_on_hand]]-Table3[[#This Row],[Reorder_point]])*Table3[[#This Row],[AverageCostPerUnit]],0)</f>
        <v>81989.65581395349</v>
      </c>
    </row>
    <row r="31" spans="1:23" x14ac:dyDescent="0.3">
      <c r="A31" s="1">
        <v>45661</v>
      </c>
      <c r="B31" t="str">
        <f>TEXT(Table3[[#This Row],[date]],"mmm")</f>
        <v>Jan</v>
      </c>
      <c r="C31" t="str">
        <f>TEXT(Table3[[#This Row],[date]],"ddd")</f>
        <v>Sat</v>
      </c>
      <c r="D31" s="2" t="s">
        <v>5</v>
      </c>
      <c r="E31" s="2" t="s">
        <v>272</v>
      </c>
      <c r="F31" s="2" t="s">
        <v>112</v>
      </c>
      <c r="G31" s="2" t="s">
        <v>113</v>
      </c>
      <c r="H31" s="2" t="s">
        <v>101</v>
      </c>
      <c r="I31" s="3">
        <v>280.02999999999997</v>
      </c>
      <c r="J31" s="5">
        <v>42</v>
      </c>
      <c r="K31" s="3">
        <v>11761.26</v>
      </c>
      <c r="L31" s="3">
        <v>8971.01</v>
      </c>
      <c r="M31" s="3">
        <v>2790.25</v>
      </c>
      <c r="N31" s="10">
        <f>Table3[[#This Row],[profit]]/Table3[[#This Row],[revenue]]</f>
        <v>0.23724073781210517</v>
      </c>
      <c r="O31" s="2" t="s">
        <v>40</v>
      </c>
      <c r="P31" s="2" t="str">
        <f>_xlfn.XLOOKUP(O31,Sales_reps!A:A,Sales_reps!B:B)</f>
        <v>Rep 17</v>
      </c>
      <c r="Q31" s="5">
        <f>_xlfn.XLOOKUP(F31,Inventory!A:A,Inventory!E:E)</f>
        <v>188</v>
      </c>
      <c r="R31" s="5">
        <f>_xlfn.XLOOKUP(F31,Inventory!A:A,Inventory!F:F)</f>
        <v>140</v>
      </c>
      <c r="S31" t="str">
        <f>IF(Table3[[#This Row],[Reorder_point]]&gt;=Table3[[#This Row],[Stock_on_hand]],"Reorder","Sufficient Stock")</f>
        <v>Sufficient Stock</v>
      </c>
      <c r="T31" s="4">
        <f>_xlfn.XLOOKUP(F31,Pivot!A:A,Pivot!C:C)</f>
        <v>1.7348066298342542</v>
      </c>
      <c r="U31" s="5">
        <f>Table3[[#This Row],[Stock_on_hand]]/Table3[[#This Row],[ADS_Rate]]</f>
        <v>108.36942675159236</v>
      </c>
      <c r="V31" s="16">
        <f>_xlfn.XLOOKUP(F31,Pivot!E:E,Pivot!H:H)</f>
        <v>190.52901273885351</v>
      </c>
      <c r="W31" s="3">
        <f>IF(Table3[[#This Row],[Stock_on_hand]]&gt;Table3[[#This Row],[Reorder_point]],(Table3[[#This Row],[Stock_on_hand]]-Table3[[#This Row],[Reorder_point]])*Table3[[#This Row],[AverageCostPerUnit]],0)</f>
        <v>9145.3926114649694</v>
      </c>
    </row>
    <row r="32" spans="1:23" x14ac:dyDescent="0.3">
      <c r="A32" s="1">
        <v>45661</v>
      </c>
      <c r="B32" t="str">
        <f>TEXT(Table3[[#This Row],[date]],"mmm")</f>
        <v>Jan</v>
      </c>
      <c r="C32" t="str">
        <f>TEXT(Table3[[#This Row],[date]],"ddd")</f>
        <v>Sat</v>
      </c>
      <c r="D32" s="2" t="s">
        <v>17</v>
      </c>
      <c r="E32" s="2" t="s">
        <v>284</v>
      </c>
      <c r="F32" s="2" t="s">
        <v>81</v>
      </c>
      <c r="G32" s="2" t="s">
        <v>82</v>
      </c>
      <c r="H32" s="2" t="s">
        <v>60</v>
      </c>
      <c r="I32" s="3">
        <v>117.11</v>
      </c>
      <c r="J32" s="5">
        <v>39</v>
      </c>
      <c r="K32" s="3">
        <v>4567.29</v>
      </c>
      <c r="L32" s="3">
        <v>2856.7</v>
      </c>
      <c r="M32" s="3">
        <v>1710.59</v>
      </c>
      <c r="N32" s="10">
        <f>Table3[[#This Row],[profit]]/Table3[[#This Row],[revenue]]</f>
        <v>0.3745306297607553</v>
      </c>
      <c r="O32" s="2" t="s">
        <v>46</v>
      </c>
      <c r="P32" s="2" t="str">
        <f>_xlfn.XLOOKUP(O32,Sales_reps!A:A,Sales_reps!B:B)</f>
        <v>Rep 20</v>
      </c>
      <c r="Q32" s="5">
        <f>_xlfn.XLOOKUP(F32,Inventory!A:A,Inventory!E:E)</f>
        <v>400</v>
      </c>
      <c r="R32" s="5">
        <f>_xlfn.XLOOKUP(F32,Inventory!A:A,Inventory!F:F)</f>
        <v>67</v>
      </c>
      <c r="S32" t="str">
        <f>IF(Table3[[#This Row],[Reorder_point]]&gt;=Table3[[#This Row],[Stock_on_hand]],"Reorder","Sufficient Stock")</f>
        <v>Sufficient Stock</v>
      </c>
      <c r="T32" s="4">
        <f>_xlfn.XLOOKUP(F32,Pivot!A:A,Pivot!C:C)</f>
        <v>1.7790055248618784</v>
      </c>
      <c r="U32" s="5">
        <f>Table3[[#This Row],[Stock_on_hand]]/Table3[[#This Row],[ADS_Rate]]</f>
        <v>224.84472049689441</v>
      </c>
      <c r="V32" s="16">
        <f>_xlfn.XLOOKUP(F32,Pivot!E:E,Pivot!H:H)</f>
        <v>145.31583850931676</v>
      </c>
      <c r="W32" s="3">
        <f>IF(Table3[[#This Row],[Stock_on_hand]]&gt;Table3[[#This Row],[Reorder_point]],(Table3[[#This Row],[Stock_on_hand]]-Table3[[#This Row],[Reorder_point]])*Table3[[#This Row],[AverageCostPerUnit]],0)</f>
        <v>48390.17422360248</v>
      </c>
    </row>
    <row r="33" spans="1:23" x14ac:dyDescent="0.3">
      <c r="A33" s="1">
        <v>45661</v>
      </c>
      <c r="B33" t="str">
        <f>TEXT(Table3[[#This Row],[date]],"mmm")</f>
        <v>Jan</v>
      </c>
      <c r="C33" t="str">
        <f>TEXT(Table3[[#This Row],[date]],"ddd")</f>
        <v>Sat</v>
      </c>
      <c r="D33" s="2" t="s">
        <v>12</v>
      </c>
      <c r="E33" s="2" t="s">
        <v>273</v>
      </c>
      <c r="F33" s="2" t="s">
        <v>126</v>
      </c>
      <c r="G33" s="2" t="s">
        <v>127</v>
      </c>
      <c r="H33" s="2" t="s">
        <v>56</v>
      </c>
      <c r="I33" s="3">
        <v>420.27</v>
      </c>
      <c r="J33" s="5">
        <v>18</v>
      </c>
      <c r="K33" s="3">
        <v>7564.86</v>
      </c>
      <c r="L33" s="3">
        <v>4707.58</v>
      </c>
      <c r="M33" s="3">
        <v>2857.28</v>
      </c>
      <c r="N33" s="10">
        <f>Table3[[#This Row],[profit]]/Table3[[#This Row],[revenue]]</f>
        <v>0.37770428005277035</v>
      </c>
      <c r="O33" s="2" t="s">
        <v>42</v>
      </c>
      <c r="P33" s="2" t="str">
        <f>_xlfn.XLOOKUP(O33,Sales_reps!A:A,Sales_reps!B:B)</f>
        <v>Rep 18</v>
      </c>
      <c r="Q33" s="5">
        <f>_xlfn.XLOOKUP(F33,Inventory!A:A,Inventory!E:E)</f>
        <v>76</v>
      </c>
      <c r="R33" s="5">
        <f>_xlfn.XLOOKUP(F33,Inventory!A:A,Inventory!F:F)</f>
        <v>136</v>
      </c>
      <c r="S33" t="str">
        <f>IF(Table3[[#This Row],[Reorder_point]]&gt;=Table3[[#This Row],[Stock_on_hand]],"Reorder","Sufficient Stock")</f>
        <v>Reorder</v>
      </c>
      <c r="T33" s="4">
        <f>_xlfn.XLOOKUP(F33,Pivot!A:A,Pivot!C:C)</f>
        <v>2.3591160220994474</v>
      </c>
      <c r="U33" s="5">
        <f>Table3[[#This Row],[Stock_on_hand]]/Table3[[#This Row],[ADS_Rate]]</f>
        <v>32.215456674473067</v>
      </c>
      <c r="V33" s="16">
        <f>_xlfn.XLOOKUP(F33,Pivot!E:E,Pivot!H:H)</f>
        <v>164.18552693208429</v>
      </c>
      <c r="W33" s="3">
        <f>IF(Table3[[#This Row],[Stock_on_hand]]&gt;Table3[[#This Row],[Reorder_point]],(Table3[[#This Row],[Stock_on_hand]]-Table3[[#This Row],[Reorder_point]])*Table3[[#This Row],[AverageCostPerUnit]],0)</f>
        <v>0</v>
      </c>
    </row>
    <row r="34" spans="1:23" x14ac:dyDescent="0.3">
      <c r="A34" s="1">
        <v>45661</v>
      </c>
      <c r="B34" t="str">
        <f>TEXT(Table3[[#This Row],[date]],"mmm")</f>
        <v>Jan</v>
      </c>
      <c r="C34" t="str">
        <f>TEXT(Table3[[#This Row],[date]],"ddd")</f>
        <v>Sat</v>
      </c>
      <c r="D34" s="2" t="s">
        <v>12</v>
      </c>
      <c r="E34" s="2" t="s">
        <v>271</v>
      </c>
      <c r="F34" s="2" t="s">
        <v>74</v>
      </c>
      <c r="G34" s="2" t="s">
        <v>75</v>
      </c>
      <c r="H34" s="2" t="s">
        <v>64</v>
      </c>
      <c r="I34" s="3">
        <v>171.57</v>
      </c>
      <c r="J34" s="5">
        <v>38</v>
      </c>
      <c r="K34" s="3">
        <v>6519.66</v>
      </c>
      <c r="L34" s="3">
        <v>4438.87</v>
      </c>
      <c r="M34" s="3">
        <v>2080.79</v>
      </c>
      <c r="N34" s="10">
        <f>Table3[[#This Row],[profit]]/Table3[[#This Row],[revenue]]</f>
        <v>0.3191562136675839</v>
      </c>
      <c r="O34" s="2" t="s">
        <v>10</v>
      </c>
      <c r="P34" s="2" t="str">
        <f>_xlfn.XLOOKUP(O34,Sales_reps!A:A,Sales_reps!B:B)</f>
        <v>Rep 4</v>
      </c>
      <c r="Q34" s="5">
        <f>_xlfn.XLOOKUP(F34,Inventory!A:A,Inventory!E:E)</f>
        <v>415</v>
      </c>
      <c r="R34" s="5">
        <f>_xlfn.XLOOKUP(F34,Inventory!A:A,Inventory!F:F)</f>
        <v>67</v>
      </c>
      <c r="S34" t="str">
        <f>IF(Table3[[#This Row],[Reorder_point]]&gt;=Table3[[#This Row],[Stock_on_hand]],"Reorder","Sufficient Stock")</f>
        <v>Sufficient Stock</v>
      </c>
      <c r="T34" s="4">
        <f>_xlfn.XLOOKUP(F34,Pivot!A:A,Pivot!C:C)</f>
        <v>3.3093922651933703</v>
      </c>
      <c r="U34" s="5">
        <f>Table3[[#This Row],[Stock_on_hand]]/Table3[[#This Row],[ADS_Rate]]</f>
        <v>125.40066777963271</v>
      </c>
      <c r="V34" s="16">
        <f>_xlfn.XLOOKUP(F34,Pivot!E:E,Pivot!H:H)</f>
        <v>142.83464106844738</v>
      </c>
      <c r="W34" s="3">
        <f>IF(Table3[[#This Row],[Stock_on_hand]]&gt;Table3[[#This Row],[Reorder_point]],(Table3[[#This Row],[Stock_on_hand]]-Table3[[#This Row],[Reorder_point]])*Table3[[#This Row],[AverageCostPerUnit]],0)</f>
        <v>49706.455091819691</v>
      </c>
    </row>
    <row r="35" spans="1:23" x14ac:dyDescent="0.3">
      <c r="A35" s="1">
        <v>45661</v>
      </c>
      <c r="B35" t="str">
        <f>TEXT(Table3[[#This Row],[date]],"mmm")</f>
        <v>Jan</v>
      </c>
      <c r="C35" t="str">
        <f>TEXT(Table3[[#This Row],[date]],"ddd")</f>
        <v>Sat</v>
      </c>
      <c r="D35" s="2" t="s">
        <v>17</v>
      </c>
      <c r="E35" s="2" t="s">
        <v>281</v>
      </c>
      <c r="F35" s="2" t="s">
        <v>254</v>
      </c>
      <c r="G35" s="2" t="s">
        <v>255</v>
      </c>
      <c r="H35" s="2" t="s">
        <v>64</v>
      </c>
      <c r="I35" s="3">
        <v>306.47000000000003</v>
      </c>
      <c r="J35" s="5">
        <v>23</v>
      </c>
      <c r="K35" s="3">
        <v>7048.81</v>
      </c>
      <c r="L35" s="3">
        <v>5818.79</v>
      </c>
      <c r="M35" s="3">
        <v>1230.02</v>
      </c>
      <c r="N35" s="10">
        <f>Table3[[#This Row],[profit]]/Table3[[#This Row],[revenue]]</f>
        <v>0.17450037665932264</v>
      </c>
      <c r="O35" s="2" t="s">
        <v>30</v>
      </c>
      <c r="P35" s="2" t="str">
        <f>_xlfn.XLOOKUP(O35,Sales_reps!A:A,Sales_reps!B:B)</f>
        <v>Rep 12</v>
      </c>
      <c r="Q35" s="5">
        <f>_xlfn.XLOOKUP(F35,Inventory!A:A,Inventory!E:E)</f>
        <v>228</v>
      </c>
      <c r="R35" s="5">
        <f>_xlfn.XLOOKUP(F35,Inventory!A:A,Inventory!F:F)</f>
        <v>179</v>
      </c>
      <c r="S35" t="str">
        <f>IF(Table3[[#This Row],[Reorder_point]]&gt;=Table3[[#This Row],[Stock_on_hand]],"Reorder","Sufficient Stock")</f>
        <v>Sufficient Stock</v>
      </c>
      <c r="T35" s="4">
        <f>_xlfn.XLOOKUP(F35,Pivot!A:A,Pivot!C:C)</f>
        <v>3.6353591160220993</v>
      </c>
      <c r="U35" s="5">
        <f>Table3[[#This Row],[Stock_on_hand]]/Table3[[#This Row],[ADS_Rate]]</f>
        <v>62.717325227963528</v>
      </c>
      <c r="V35" s="16">
        <f>_xlfn.XLOOKUP(F35,Pivot!E:E,Pivot!H:H)</f>
        <v>194.48913373860182</v>
      </c>
      <c r="W35" s="3">
        <f>IF(Table3[[#This Row],[Stock_on_hand]]&gt;Table3[[#This Row],[Reorder_point]],(Table3[[#This Row],[Stock_on_hand]]-Table3[[#This Row],[Reorder_point]])*Table3[[#This Row],[AverageCostPerUnit]],0)</f>
        <v>9529.9675531914891</v>
      </c>
    </row>
    <row r="36" spans="1:23" x14ac:dyDescent="0.3">
      <c r="A36" s="1">
        <v>45661</v>
      </c>
      <c r="B36" t="str">
        <f>TEXT(Table3[[#This Row],[date]],"mmm")</f>
        <v>Jan</v>
      </c>
      <c r="C36" t="str">
        <f>TEXT(Table3[[#This Row],[date]],"ddd")</f>
        <v>Sat</v>
      </c>
      <c r="D36" s="2" t="s">
        <v>27</v>
      </c>
      <c r="E36" s="2" t="s">
        <v>272</v>
      </c>
      <c r="F36" s="2" t="s">
        <v>81</v>
      </c>
      <c r="G36" s="2" t="s">
        <v>82</v>
      </c>
      <c r="H36" s="2" t="s">
        <v>60</v>
      </c>
      <c r="I36" s="3">
        <v>87.2</v>
      </c>
      <c r="J36" s="5">
        <v>8</v>
      </c>
      <c r="K36" s="3">
        <v>697.6</v>
      </c>
      <c r="L36" s="3">
        <v>414.78</v>
      </c>
      <c r="M36" s="3">
        <v>282.82</v>
      </c>
      <c r="N36" s="10">
        <f>Table3[[#This Row],[profit]]/Table3[[#This Row],[revenue]]</f>
        <v>0.40541857798165137</v>
      </c>
      <c r="O36" s="2" t="s">
        <v>8</v>
      </c>
      <c r="P36" s="2" t="str">
        <f>_xlfn.XLOOKUP(O36,Sales_reps!A:A,Sales_reps!B:B)</f>
        <v>Rep 3</v>
      </c>
      <c r="Q36" s="5">
        <f>_xlfn.XLOOKUP(F36,Inventory!A:A,Inventory!E:E)</f>
        <v>400</v>
      </c>
      <c r="R36" s="5">
        <f>_xlfn.XLOOKUP(F36,Inventory!A:A,Inventory!F:F)</f>
        <v>67</v>
      </c>
      <c r="S36" t="str">
        <f>IF(Table3[[#This Row],[Reorder_point]]&gt;=Table3[[#This Row],[Stock_on_hand]],"Reorder","Sufficient Stock")</f>
        <v>Sufficient Stock</v>
      </c>
      <c r="T36" s="4">
        <f>_xlfn.XLOOKUP(F36,Pivot!A:A,Pivot!C:C)</f>
        <v>1.7790055248618784</v>
      </c>
      <c r="U36" s="5">
        <f>Table3[[#This Row],[Stock_on_hand]]/Table3[[#This Row],[ADS_Rate]]</f>
        <v>224.84472049689441</v>
      </c>
      <c r="V36" s="16">
        <f>_xlfn.XLOOKUP(F36,Pivot!E:E,Pivot!H:H)</f>
        <v>145.31583850931676</v>
      </c>
      <c r="W36" s="3">
        <f>IF(Table3[[#This Row],[Stock_on_hand]]&gt;Table3[[#This Row],[Reorder_point]],(Table3[[#This Row],[Stock_on_hand]]-Table3[[#This Row],[Reorder_point]])*Table3[[#This Row],[AverageCostPerUnit]],0)</f>
        <v>48390.17422360248</v>
      </c>
    </row>
    <row r="37" spans="1:23" x14ac:dyDescent="0.3">
      <c r="A37" s="1">
        <v>45661</v>
      </c>
      <c r="B37" t="str">
        <f>TEXT(Table3[[#This Row],[date]],"mmm")</f>
        <v>Jan</v>
      </c>
      <c r="C37" t="str">
        <f>TEXT(Table3[[#This Row],[date]],"ddd")</f>
        <v>Sat</v>
      </c>
      <c r="D37" s="2" t="s">
        <v>12</v>
      </c>
      <c r="E37" s="2" t="s">
        <v>282</v>
      </c>
      <c r="F37" s="2" t="s">
        <v>232</v>
      </c>
      <c r="G37" s="2" t="s">
        <v>233</v>
      </c>
      <c r="H37" s="2" t="s">
        <v>101</v>
      </c>
      <c r="I37" s="3">
        <v>91.98</v>
      </c>
      <c r="J37" s="5">
        <v>29</v>
      </c>
      <c r="K37" s="3">
        <v>2667.42</v>
      </c>
      <c r="L37" s="3">
        <v>1619.86</v>
      </c>
      <c r="M37" s="3">
        <v>1047.56</v>
      </c>
      <c r="N37" s="10">
        <f>Table3[[#This Row],[profit]]/Table3[[#This Row],[revenue]]</f>
        <v>0.39272405545433414</v>
      </c>
      <c r="O37" s="2" t="s">
        <v>8</v>
      </c>
      <c r="P37" s="2" t="str">
        <f>_xlfn.XLOOKUP(O37,Sales_reps!A:A,Sales_reps!B:B)</f>
        <v>Rep 3</v>
      </c>
      <c r="Q37" s="5">
        <f>_xlfn.XLOOKUP(F37,Inventory!A:A,Inventory!E:E)</f>
        <v>255</v>
      </c>
      <c r="R37" s="5">
        <f>_xlfn.XLOOKUP(F37,Inventory!A:A,Inventory!F:F)</f>
        <v>78</v>
      </c>
      <c r="S37" t="str">
        <f>IF(Table3[[#This Row],[Reorder_point]]&gt;=Table3[[#This Row],[Stock_on_hand]],"Reorder","Sufficient Stock")</f>
        <v>Sufficient Stock</v>
      </c>
      <c r="T37" s="4">
        <f>_xlfn.XLOOKUP(F37,Pivot!A:A,Pivot!C:C)</f>
        <v>2.6353591160220993</v>
      </c>
      <c r="U37" s="5">
        <f>Table3[[#This Row],[Stock_on_hand]]/Table3[[#This Row],[ADS_Rate]]</f>
        <v>96.761006289308185</v>
      </c>
      <c r="V37" s="16">
        <f>_xlfn.XLOOKUP(F37,Pivot!E:E,Pivot!H:H)</f>
        <v>146.7044025157233</v>
      </c>
      <c r="W37" s="3">
        <f>IF(Table3[[#This Row],[Stock_on_hand]]&gt;Table3[[#This Row],[Reorder_point]],(Table3[[#This Row],[Stock_on_hand]]-Table3[[#This Row],[Reorder_point]])*Table3[[#This Row],[AverageCostPerUnit]],0)</f>
        <v>25966.679245283023</v>
      </c>
    </row>
    <row r="38" spans="1:23" x14ac:dyDescent="0.3">
      <c r="A38" s="1">
        <v>45661</v>
      </c>
      <c r="B38" t="str">
        <f>TEXT(Table3[[#This Row],[date]],"mmm")</f>
        <v>Jan</v>
      </c>
      <c r="C38" t="str">
        <f>TEXT(Table3[[#This Row],[date]],"ddd")</f>
        <v>Sat</v>
      </c>
      <c r="D38" s="2" t="s">
        <v>5</v>
      </c>
      <c r="E38" s="2" t="s">
        <v>271</v>
      </c>
      <c r="F38" s="2" t="s">
        <v>138</v>
      </c>
      <c r="G38" s="2" t="s">
        <v>139</v>
      </c>
      <c r="H38" s="2" t="s">
        <v>60</v>
      </c>
      <c r="I38" s="3">
        <v>311.06</v>
      </c>
      <c r="J38" s="5">
        <v>47</v>
      </c>
      <c r="K38" s="3">
        <v>14619.82</v>
      </c>
      <c r="L38" s="3">
        <v>7853.83</v>
      </c>
      <c r="M38" s="3">
        <v>6765.99</v>
      </c>
      <c r="N38" s="10">
        <f>Table3[[#This Row],[profit]]/Table3[[#This Row],[revenue]]</f>
        <v>0.46279571157510829</v>
      </c>
      <c r="O38" s="2" t="s">
        <v>13</v>
      </c>
      <c r="P38" s="2" t="str">
        <f>_xlfn.XLOOKUP(O38,Sales_reps!A:A,Sales_reps!B:B)</f>
        <v>Rep 5</v>
      </c>
      <c r="Q38" s="5">
        <f>_xlfn.XLOOKUP(F38,Inventory!A:A,Inventory!E:E)</f>
        <v>78</v>
      </c>
      <c r="R38" s="5">
        <f>_xlfn.XLOOKUP(F38,Inventory!A:A,Inventory!F:F)</f>
        <v>150</v>
      </c>
      <c r="S38" t="str">
        <f>IF(Table3[[#This Row],[Reorder_point]]&gt;=Table3[[#This Row],[Stock_on_hand]],"Reorder","Sufficient Stock")</f>
        <v>Reorder</v>
      </c>
      <c r="T38" s="4">
        <f>_xlfn.XLOOKUP(F38,Pivot!A:A,Pivot!C:C)</f>
        <v>2.596685082872928</v>
      </c>
      <c r="U38" s="5">
        <f>Table3[[#This Row],[Stock_on_hand]]/Table3[[#This Row],[ADS_Rate]]</f>
        <v>30.038297872340429</v>
      </c>
      <c r="V38" s="16">
        <f>_xlfn.XLOOKUP(F38,Pivot!E:E,Pivot!H:H)</f>
        <v>177.40974468085105</v>
      </c>
      <c r="W38" s="3">
        <f>IF(Table3[[#This Row],[Stock_on_hand]]&gt;Table3[[#This Row],[Reorder_point]],(Table3[[#This Row],[Stock_on_hand]]-Table3[[#This Row],[Reorder_point]])*Table3[[#This Row],[AverageCostPerUnit]],0)</f>
        <v>0</v>
      </c>
    </row>
    <row r="39" spans="1:23" x14ac:dyDescent="0.3">
      <c r="A39" s="1">
        <v>45662</v>
      </c>
      <c r="B39" t="str">
        <f>TEXT(Table3[[#This Row],[date]],"mmm")</f>
        <v>Jan</v>
      </c>
      <c r="C39" t="str">
        <f>TEXT(Table3[[#This Row],[date]],"ddd")</f>
        <v>Sun</v>
      </c>
      <c r="D39" s="2" t="s">
        <v>27</v>
      </c>
      <c r="E39" s="2" t="s">
        <v>283</v>
      </c>
      <c r="F39" s="2" t="s">
        <v>148</v>
      </c>
      <c r="G39" s="2" t="s">
        <v>149</v>
      </c>
      <c r="H39" s="2" t="s">
        <v>56</v>
      </c>
      <c r="I39" s="3">
        <v>294.52999999999997</v>
      </c>
      <c r="J39" s="5">
        <v>29</v>
      </c>
      <c r="K39" s="3">
        <v>8541.3700000000008</v>
      </c>
      <c r="L39" s="3">
        <v>6553.53</v>
      </c>
      <c r="M39" s="3">
        <v>1987.84</v>
      </c>
      <c r="N39" s="10">
        <f>Table3[[#This Row],[profit]]/Table3[[#This Row],[revenue]]</f>
        <v>0.23273081484586194</v>
      </c>
      <c r="O39" s="2" t="s">
        <v>25</v>
      </c>
      <c r="P39" s="2" t="str">
        <f>_xlfn.XLOOKUP(O39,Sales_reps!A:A,Sales_reps!B:B)</f>
        <v>Rep 10</v>
      </c>
      <c r="Q39" s="5">
        <f>_xlfn.XLOOKUP(F39,Inventory!A:A,Inventory!E:E)</f>
        <v>333</v>
      </c>
      <c r="R39" s="5">
        <f>_xlfn.XLOOKUP(F39,Inventory!A:A,Inventory!F:F)</f>
        <v>160</v>
      </c>
      <c r="S39" t="str">
        <f>IF(Table3[[#This Row],[Reorder_point]]&gt;=Table3[[#This Row],[Stock_on_hand]],"Reorder","Sufficient Stock")</f>
        <v>Sufficient Stock</v>
      </c>
      <c r="T39" s="4">
        <f>_xlfn.XLOOKUP(F39,Pivot!A:A,Pivot!C:C)</f>
        <v>1.2928176795580111</v>
      </c>
      <c r="U39" s="5">
        <f>Table3[[#This Row],[Stock_on_hand]]/Table3[[#This Row],[ADS_Rate]]</f>
        <v>257.57692307692309</v>
      </c>
      <c r="V39" s="16">
        <f>_xlfn.XLOOKUP(F39,Pivot!E:E,Pivot!H:H)</f>
        <v>189.53205128205127</v>
      </c>
      <c r="W39" s="3">
        <f>IF(Table3[[#This Row],[Stock_on_hand]]&gt;Table3[[#This Row],[Reorder_point]],(Table3[[#This Row],[Stock_on_hand]]-Table3[[#This Row],[Reorder_point]])*Table3[[#This Row],[AverageCostPerUnit]],0)</f>
        <v>32789.044871794868</v>
      </c>
    </row>
    <row r="40" spans="1:23" x14ac:dyDescent="0.3">
      <c r="A40" s="1">
        <v>45662</v>
      </c>
      <c r="B40" t="str">
        <f>TEXT(Table3[[#This Row],[date]],"mmm")</f>
        <v>Jan</v>
      </c>
      <c r="C40" t="str">
        <f>TEXT(Table3[[#This Row],[date]],"ddd")</f>
        <v>Sun</v>
      </c>
      <c r="D40" s="2" t="s">
        <v>12</v>
      </c>
      <c r="E40" s="2" t="s">
        <v>273</v>
      </c>
      <c r="F40" s="2" t="s">
        <v>194</v>
      </c>
      <c r="G40" s="2" t="s">
        <v>195</v>
      </c>
      <c r="H40" s="2" t="s">
        <v>56</v>
      </c>
      <c r="I40" s="3">
        <v>403.35</v>
      </c>
      <c r="J40" s="5">
        <v>25</v>
      </c>
      <c r="K40" s="3">
        <v>10083.75</v>
      </c>
      <c r="L40" s="3">
        <v>7912.59</v>
      </c>
      <c r="M40" s="3">
        <v>2171.16</v>
      </c>
      <c r="N40" s="10">
        <f>Table3[[#This Row],[profit]]/Table3[[#This Row],[revenue]]</f>
        <v>0.21531275567125324</v>
      </c>
      <c r="O40" s="2" t="s">
        <v>3</v>
      </c>
      <c r="P40" s="2" t="str">
        <f>_xlfn.XLOOKUP(O40,Sales_reps!A:A,Sales_reps!B:B)</f>
        <v>Rep 1</v>
      </c>
      <c r="Q40" s="5">
        <f>_xlfn.XLOOKUP(F40,Inventory!A:A,Inventory!E:E)</f>
        <v>125</v>
      </c>
      <c r="R40" s="5">
        <f>_xlfn.XLOOKUP(F40,Inventory!A:A,Inventory!F:F)</f>
        <v>181</v>
      </c>
      <c r="S40" t="str">
        <f>IF(Table3[[#This Row],[Reorder_point]]&gt;=Table3[[#This Row],[Stock_on_hand]],"Reorder","Sufficient Stock")</f>
        <v>Reorder</v>
      </c>
      <c r="T40" s="4">
        <f>_xlfn.XLOOKUP(F40,Pivot!A:A,Pivot!C:C)</f>
        <v>1.8729281767955801</v>
      </c>
      <c r="U40" s="5">
        <f>Table3[[#This Row],[Stock_on_hand]]/Table3[[#This Row],[ADS_Rate]]</f>
        <v>66.740412979351035</v>
      </c>
      <c r="V40" s="16">
        <f>_xlfn.XLOOKUP(F40,Pivot!E:E,Pivot!H:H)</f>
        <v>142.94654867256637</v>
      </c>
      <c r="W40" s="3">
        <f>IF(Table3[[#This Row],[Stock_on_hand]]&gt;Table3[[#This Row],[Reorder_point]],(Table3[[#This Row],[Stock_on_hand]]-Table3[[#This Row],[Reorder_point]])*Table3[[#This Row],[AverageCostPerUnit]],0)</f>
        <v>0</v>
      </c>
    </row>
    <row r="41" spans="1:23" x14ac:dyDescent="0.3">
      <c r="A41" s="1">
        <v>45662</v>
      </c>
      <c r="B41" t="str">
        <f>TEXT(Table3[[#This Row],[date]],"mmm")</f>
        <v>Jan</v>
      </c>
      <c r="C41" t="str">
        <f>TEXT(Table3[[#This Row],[date]],"ddd")</f>
        <v>Sun</v>
      </c>
      <c r="D41" s="2" t="s">
        <v>12</v>
      </c>
      <c r="E41" s="2" t="s">
        <v>271</v>
      </c>
      <c r="F41" s="2" t="s">
        <v>148</v>
      </c>
      <c r="G41" s="2" t="s">
        <v>149</v>
      </c>
      <c r="H41" s="2" t="s">
        <v>56</v>
      </c>
      <c r="I41" s="3">
        <v>209.59</v>
      </c>
      <c r="J41" s="5">
        <v>3</v>
      </c>
      <c r="K41" s="3">
        <v>628.77</v>
      </c>
      <c r="L41" s="3">
        <v>524.38</v>
      </c>
      <c r="M41" s="3">
        <v>104.39</v>
      </c>
      <c r="N41" s="10">
        <f>Table3[[#This Row],[profit]]/Table3[[#This Row],[revenue]]</f>
        <v>0.16602255196653784</v>
      </c>
      <c r="O41" s="2" t="s">
        <v>32</v>
      </c>
      <c r="P41" s="2" t="str">
        <f>_xlfn.XLOOKUP(O41,Sales_reps!A:A,Sales_reps!B:B)</f>
        <v>Rep 13</v>
      </c>
      <c r="Q41" s="5">
        <f>_xlfn.XLOOKUP(F41,Inventory!A:A,Inventory!E:E)</f>
        <v>333</v>
      </c>
      <c r="R41" s="5">
        <f>_xlfn.XLOOKUP(F41,Inventory!A:A,Inventory!F:F)</f>
        <v>160</v>
      </c>
      <c r="S41" t="str">
        <f>IF(Table3[[#This Row],[Reorder_point]]&gt;=Table3[[#This Row],[Stock_on_hand]],"Reorder","Sufficient Stock")</f>
        <v>Sufficient Stock</v>
      </c>
      <c r="T41" s="4">
        <f>_xlfn.XLOOKUP(F41,Pivot!A:A,Pivot!C:C)</f>
        <v>1.2928176795580111</v>
      </c>
      <c r="U41" s="5">
        <f>Table3[[#This Row],[Stock_on_hand]]/Table3[[#This Row],[ADS_Rate]]</f>
        <v>257.57692307692309</v>
      </c>
      <c r="V41" s="16">
        <f>_xlfn.XLOOKUP(F41,Pivot!E:E,Pivot!H:H)</f>
        <v>189.53205128205127</v>
      </c>
      <c r="W41" s="3">
        <f>IF(Table3[[#This Row],[Stock_on_hand]]&gt;Table3[[#This Row],[Reorder_point]],(Table3[[#This Row],[Stock_on_hand]]-Table3[[#This Row],[Reorder_point]])*Table3[[#This Row],[AverageCostPerUnit]],0)</f>
        <v>32789.044871794868</v>
      </c>
    </row>
    <row r="42" spans="1:23" x14ac:dyDescent="0.3">
      <c r="A42" s="1">
        <v>45662</v>
      </c>
      <c r="B42" t="str">
        <f>TEXT(Table3[[#This Row],[date]],"mmm")</f>
        <v>Jan</v>
      </c>
      <c r="C42" t="str">
        <f>TEXT(Table3[[#This Row],[date]],"ddd")</f>
        <v>Sun</v>
      </c>
      <c r="D42" s="2" t="s">
        <v>17</v>
      </c>
      <c r="E42" s="2" t="s">
        <v>277</v>
      </c>
      <c r="F42" s="2" t="s">
        <v>256</v>
      </c>
      <c r="G42" s="2" t="s">
        <v>257</v>
      </c>
      <c r="H42" s="2" t="s">
        <v>60</v>
      </c>
      <c r="I42" s="3">
        <v>101.41</v>
      </c>
      <c r="J42" s="5">
        <v>9</v>
      </c>
      <c r="K42" s="3">
        <v>912.69</v>
      </c>
      <c r="L42" s="3">
        <v>546.21</v>
      </c>
      <c r="M42" s="3">
        <v>366.48</v>
      </c>
      <c r="N42" s="10">
        <f>Table3[[#This Row],[profit]]/Table3[[#This Row],[revenue]]</f>
        <v>0.40153830983137756</v>
      </c>
      <c r="O42" s="2" t="s">
        <v>36</v>
      </c>
      <c r="P42" s="2" t="str">
        <f>_xlfn.XLOOKUP(O42,Sales_reps!A:A,Sales_reps!B:B)</f>
        <v>Rep 15</v>
      </c>
      <c r="Q42" s="5">
        <f>_xlfn.XLOOKUP(F42,Inventory!A:A,Inventory!E:E)</f>
        <v>214</v>
      </c>
      <c r="R42" s="5">
        <f>_xlfn.XLOOKUP(F42,Inventory!A:A,Inventory!F:F)</f>
        <v>83</v>
      </c>
      <c r="S42" t="str">
        <f>IF(Table3[[#This Row],[Reorder_point]]&gt;=Table3[[#This Row],[Stock_on_hand]],"Reorder","Sufficient Stock")</f>
        <v>Sufficient Stock</v>
      </c>
      <c r="T42" s="4">
        <f>_xlfn.XLOOKUP(F42,Pivot!A:A,Pivot!C:C)</f>
        <v>2.2872928176795582</v>
      </c>
      <c r="U42" s="5">
        <f>Table3[[#This Row],[Stock_on_hand]]/Table3[[#This Row],[ADS_Rate]]</f>
        <v>93.560386473429944</v>
      </c>
      <c r="V42" s="16">
        <f>_xlfn.XLOOKUP(F42,Pivot!E:E,Pivot!H:H)</f>
        <v>128.51939613526571</v>
      </c>
      <c r="W42" s="3">
        <f>IF(Table3[[#This Row],[Stock_on_hand]]&gt;Table3[[#This Row],[Reorder_point]],(Table3[[#This Row],[Stock_on_hand]]-Table3[[#This Row],[Reorder_point]])*Table3[[#This Row],[AverageCostPerUnit]],0)</f>
        <v>16836.040893719808</v>
      </c>
    </row>
    <row r="43" spans="1:23" x14ac:dyDescent="0.3">
      <c r="A43" s="1">
        <v>45662</v>
      </c>
      <c r="B43" t="str">
        <f>TEXT(Table3[[#This Row],[date]],"mmm")</f>
        <v>Jan</v>
      </c>
      <c r="C43" t="str">
        <f>TEXT(Table3[[#This Row],[date]],"ddd")</f>
        <v>Sun</v>
      </c>
      <c r="D43" s="2" t="s">
        <v>12</v>
      </c>
      <c r="E43" s="2" t="s">
        <v>271</v>
      </c>
      <c r="F43" s="2" t="s">
        <v>162</v>
      </c>
      <c r="G43" s="2" t="s">
        <v>163</v>
      </c>
      <c r="H43" s="2" t="s">
        <v>56</v>
      </c>
      <c r="I43" s="3">
        <v>364.55</v>
      </c>
      <c r="J43" s="5">
        <v>16</v>
      </c>
      <c r="K43" s="3">
        <v>5832.8</v>
      </c>
      <c r="L43" s="3">
        <v>4412.46</v>
      </c>
      <c r="M43" s="3">
        <v>1420.34</v>
      </c>
      <c r="N43" s="10">
        <f>Table3[[#This Row],[profit]]/Table3[[#This Row],[revenue]]</f>
        <v>0.2435091208339048</v>
      </c>
      <c r="O43" s="2" t="s">
        <v>38</v>
      </c>
      <c r="P43" s="2" t="str">
        <f>_xlfn.XLOOKUP(O43,Sales_reps!A:A,Sales_reps!B:B)</f>
        <v>Rep 16</v>
      </c>
      <c r="Q43" s="5">
        <f>_xlfn.XLOOKUP(F43,Inventory!A:A,Inventory!E:E)</f>
        <v>217</v>
      </c>
      <c r="R43" s="5">
        <f>_xlfn.XLOOKUP(F43,Inventory!A:A,Inventory!F:F)</f>
        <v>105</v>
      </c>
      <c r="S43" t="str">
        <f>IF(Table3[[#This Row],[Reorder_point]]&gt;=Table3[[#This Row],[Stock_on_hand]],"Reorder","Sufficient Stock")</f>
        <v>Sufficient Stock</v>
      </c>
      <c r="T43" s="4">
        <f>_xlfn.XLOOKUP(F43,Pivot!A:A,Pivot!C:C)</f>
        <v>0.72375690607734811</v>
      </c>
      <c r="U43" s="5">
        <f>Table3[[#This Row],[Stock_on_hand]]/Table3[[#This Row],[ADS_Rate]]</f>
        <v>299.82442748091603</v>
      </c>
      <c r="V43" s="16">
        <f>_xlfn.XLOOKUP(F43,Pivot!E:E,Pivot!H:H)</f>
        <v>173.86885496183206</v>
      </c>
      <c r="W43" s="3">
        <f>IF(Table3[[#This Row],[Stock_on_hand]]&gt;Table3[[#This Row],[Reorder_point]],(Table3[[#This Row],[Stock_on_hand]]-Table3[[#This Row],[Reorder_point]])*Table3[[#This Row],[AverageCostPerUnit]],0)</f>
        <v>19473.31175572519</v>
      </c>
    </row>
    <row r="44" spans="1:23" x14ac:dyDescent="0.3">
      <c r="A44" s="1">
        <v>45662</v>
      </c>
      <c r="B44" t="str">
        <f>TEXT(Table3[[#This Row],[date]],"mmm")</f>
        <v>Jan</v>
      </c>
      <c r="C44" t="str">
        <f>TEXT(Table3[[#This Row],[date]],"ddd")</f>
        <v>Sun</v>
      </c>
      <c r="D44" s="2" t="s">
        <v>24</v>
      </c>
      <c r="E44" s="2" t="s">
        <v>273</v>
      </c>
      <c r="F44" s="2" t="s">
        <v>110</v>
      </c>
      <c r="G44" s="2" t="s">
        <v>111</v>
      </c>
      <c r="H44" s="2" t="s">
        <v>101</v>
      </c>
      <c r="I44" s="3">
        <v>22.73</v>
      </c>
      <c r="J44" s="5">
        <v>17</v>
      </c>
      <c r="K44" s="3">
        <v>386.41</v>
      </c>
      <c r="L44" s="3">
        <v>198.43</v>
      </c>
      <c r="M44" s="3">
        <v>187.98</v>
      </c>
      <c r="N44" s="10">
        <f>Table3[[#This Row],[profit]]/Table3[[#This Row],[revenue]]</f>
        <v>0.48647809321704921</v>
      </c>
      <c r="O44" s="2" t="s">
        <v>32</v>
      </c>
      <c r="P44" s="2" t="str">
        <f>_xlfn.XLOOKUP(O44,Sales_reps!A:A,Sales_reps!B:B)</f>
        <v>Rep 13</v>
      </c>
      <c r="Q44" s="5">
        <f>_xlfn.XLOOKUP(F44,Inventory!A:A,Inventory!E:E)</f>
        <v>306</v>
      </c>
      <c r="R44" s="5">
        <f>_xlfn.XLOOKUP(F44,Inventory!A:A,Inventory!F:F)</f>
        <v>197</v>
      </c>
      <c r="S44" t="str">
        <f>IF(Table3[[#This Row],[Reorder_point]]&gt;=Table3[[#This Row],[Stock_on_hand]],"Reorder","Sufficient Stock")</f>
        <v>Sufficient Stock</v>
      </c>
      <c r="T44" s="4">
        <f>_xlfn.XLOOKUP(F44,Pivot!A:A,Pivot!C:C)</f>
        <v>2.298342541436464</v>
      </c>
      <c r="U44" s="5">
        <f>Table3[[#This Row],[Stock_on_hand]]/Table3[[#This Row],[ADS_Rate]]</f>
        <v>133.13942307692309</v>
      </c>
      <c r="V44" s="16">
        <f>_xlfn.XLOOKUP(F44,Pivot!E:E,Pivot!H:H)</f>
        <v>144.58235576923079</v>
      </c>
      <c r="W44" s="3">
        <f>IF(Table3[[#This Row],[Stock_on_hand]]&gt;Table3[[#This Row],[Reorder_point]],(Table3[[#This Row],[Stock_on_hand]]-Table3[[#This Row],[Reorder_point]])*Table3[[#This Row],[AverageCostPerUnit]],0)</f>
        <v>15759.476778846156</v>
      </c>
    </row>
    <row r="45" spans="1:23" x14ac:dyDescent="0.3">
      <c r="A45" s="1">
        <v>45662</v>
      </c>
      <c r="B45" t="str">
        <f>TEXT(Table3[[#This Row],[date]],"mmm")</f>
        <v>Jan</v>
      </c>
      <c r="C45" t="str">
        <f>TEXT(Table3[[#This Row],[date]],"ddd")</f>
        <v>Sun</v>
      </c>
      <c r="D45" s="2" t="s">
        <v>17</v>
      </c>
      <c r="E45" s="2" t="s">
        <v>280</v>
      </c>
      <c r="F45" s="2" t="s">
        <v>120</v>
      </c>
      <c r="G45" s="2" t="s">
        <v>121</v>
      </c>
      <c r="H45" s="2" t="s">
        <v>56</v>
      </c>
      <c r="I45" s="3">
        <v>445.36</v>
      </c>
      <c r="J45" s="5">
        <v>41</v>
      </c>
      <c r="K45" s="3">
        <v>18259.759999999998</v>
      </c>
      <c r="L45" s="3">
        <v>12276.12</v>
      </c>
      <c r="M45" s="3">
        <v>5983.64</v>
      </c>
      <c r="N45" s="10">
        <f>Table3[[#This Row],[profit]]/Table3[[#This Row],[revenue]]</f>
        <v>0.32769543520834887</v>
      </c>
      <c r="O45" s="2" t="s">
        <v>36</v>
      </c>
      <c r="P45" s="2" t="str">
        <f>_xlfn.XLOOKUP(O45,Sales_reps!A:A,Sales_reps!B:B)</f>
        <v>Rep 15</v>
      </c>
      <c r="Q45" s="5">
        <f>_xlfn.XLOOKUP(F45,Inventory!A:A,Inventory!E:E)</f>
        <v>163</v>
      </c>
      <c r="R45" s="5">
        <f>_xlfn.XLOOKUP(F45,Inventory!A:A,Inventory!F:F)</f>
        <v>70</v>
      </c>
      <c r="S45" t="str">
        <f>IF(Table3[[#This Row],[Reorder_point]]&gt;=Table3[[#This Row],[Stock_on_hand]],"Reorder","Sufficient Stock")</f>
        <v>Sufficient Stock</v>
      </c>
      <c r="T45" s="4">
        <f>_xlfn.XLOOKUP(F45,Pivot!A:A,Pivot!C:C)</f>
        <v>2.7679558011049723</v>
      </c>
      <c r="U45" s="5">
        <f>Table3[[#This Row],[Stock_on_hand]]/Table3[[#This Row],[ADS_Rate]]</f>
        <v>58.88822355289421</v>
      </c>
      <c r="V45" s="16">
        <f>_xlfn.XLOOKUP(F45,Pivot!E:E,Pivot!H:H)</f>
        <v>213.25538922155687</v>
      </c>
      <c r="W45" s="3">
        <f>IF(Table3[[#This Row],[Stock_on_hand]]&gt;Table3[[#This Row],[Reorder_point]],(Table3[[#This Row],[Stock_on_hand]]-Table3[[#This Row],[Reorder_point]])*Table3[[#This Row],[AverageCostPerUnit]],0)</f>
        <v>19832.75119760479</v>
      </c>
    </row>
    <row r="46" spans="1:23" x14ac:dyDescent="0.3">
      <c r="A46" s="1">
        <v>45662</v>
      </c>
      <c r="B46" t="str">
        <f>TEXT(Table3[[#This Row],[date]],"mmm")</f>
        <v>Jan</v>
      </c>
      <c r="C46" t="str">
        <f>TEXT(Table3[[#This Row],[date]],"ddd")</f>
        <v>Sun</v>
      </c>
      <c r="D46" s="2" t="s">
        <v>27</v>
      </c>
      <c r="E46" s="2" t="s">
        <v>274</v>
      </c>
      <c r="F46" s="2" t="s">
        <v>91</v>
      </c>
      <c r="G46" s="2" t="s">
        <v>92</v>
      </c>
      <c r="H46" s="2" t="s">
        <v>56</v>
      </c>
      <c r="I46" s="3">
        <v>393.94</v>
      </c>
      <c r="J46" s="5">
        <v>12</v>
      </c>
      <c r="K46" s="3">
        <v>4727.28</v>
      </c>
      <c r="L46" s="3">
        <v>3041.64</v>
      </c>
      <c r="M46" s="3">
        <v>1685.64</v>
      </c>
      <c r="N46" s="10">
        <f>Table3[[#This Row],[profit]]/Table3[[#This Row],[revenue]]</f>
        <v>0.35657714372747124</v>
      </c>
      <c r="O46" s="2" t="s">
        <v>10</v>
      </c>
      <c r="P46" s="2" t="str">
        <f>_xlfn.XLOOKUP(O46,Sales_reps!A:A,Sales_reps!B:B)</f>
        <v>Rep 4</v>
      </c>
      <c r="Q46" s="5">
        <f>_xlfn.XLOOKUP(F46,Inventory!A:A,Inventory!E:E)</f>
        <v>272</v>
      </c>
      <c r="R46" s="5">
        <f>_xlfn.XLOOKUP(F46,Inventory!A:A,Inventory!F:F)</f>
        <v>96</v>
      </c>
      <c r="S46" t="str">
        <f>IF(Table3[[#This Row],[Reorder_point]]&gt;=Table3[[#This Row],[Stock_on_hand]],"Reorder","Sufficient Stock")</f>
        <v>Sufficient Stock</v>
      </c>
      <c r="T46" s="4">
        <f>_xlfn.XLOOKUP(F46,Pivot!A:A,Pivot!C:C)</f>
        <v>1.4364640883977902</v>
      </c>
      <c r="U46" s="5">
        <f>Table3[[#This Row],[Stock_on_hand]]/Table3[[#This Row],[ADS_Rate]]</f>
        <v>189.35384615384615</v>
      </c>
      <c r="V46" s="16">
        <f>_xlfn.XLOOKUP(F46,Pivot!E:E,Pivot!H:H)</f>
        <v>192.4608076923077</v>
      </c>
      <c r="W46" s="3">
        <f>IF(Table3[[#This Row],[Stock_on_hand]]&gt;Table3[[#This Row],[Reorder_point]],(Table3[[#This Row],[Stock_on_hand]]-Table3[[#This Row],[Reorder_point]])*Table3[[#This Row],[AverageCostPerUnit]],0)</f>
        <v>33873.102153846157</v>
      </c>
    </row>
    <row r="47" spans="1:23" x14ac:dyDescent="0.3">
      <c r="A47" s="1">
        <v>45663</v>
      </c>
      <c r="B47" t="str">
        <f>TEXT(Table3[[#This Row],[date]],"mmm")</f>
        <v>Jan</v>
      </c>
      <c r="C47" t="str">
        <f>TEXT(Table3[[#This Row],[date]],"ddd")</f>
        <v>Mon</v>
      </c>
      <c r="D47" s="2" t="s">
        <v>24</v>
      </c>
      <c r="E47" s="2" t="s">
        <v>273</v>
      </c>
      <c r="F47" s="2" t="s">
        <v>76</v>
      </c>
      <c r="G47" s="2" t="s">
        <v>77</v>
      </c>
      <c r="H47" s="2" t="s">
        <v>64</v>
      </c>
      <c r="I47" s="3">
        <v>281.01</v>
      </c>
      <c r="J47" s="5">
        <v>27</v>
      </c>
      <c r="K47" s="3">
        <v>7587.27</v>
      </c>
      <c r="L47" s="3">
        <v>4173.8999999999996</v>
      </c>
      <c r="M47" s="3">
        <v>3413.37</v>
      </c>
      <c r="N47" s="10">
        <f>Table3[[#This Row],[profit]]/Table3[[#This Row],[revenue]]</f>
        <v>0.44988118255973486</v>
      </c>
      <c r="O47" s="2" t="s">
        <v>8</v>
      </c>
      <c r="P47" s="2" t="str">
        <f>_xlfn.XLOOKUP(O47,Sales_reps!A:A,Sales_reps!B:B)</f>
        <v>Rep 3</v>
      </c>
      <c r="Q47" s="5">
        <f>_xlfn.XLOOKUP(F47,Inventory!A:A,Inventory!E:E)</f>
        <v>477</v>
      </c>
      <c r="R47" s="5">
        <f>_xlfn.XLOOKUP(F47,Inventory!A:A,Inventory!F:F)</f>
        <v>124</v>
      </c>
      <c r="S47" t="str">
        <f>IF(Table3[[#This Row],[Reorder_point]]&gt;=Table3[[#This Row],[Stock_on_hand]],"Reorder","Sufficient Stock")</f>
        <v>Sufficient Stock</v>
      </c>
      <c r="T47" s="4">
        <f>_xlfn.XLOOKUP(F47,Pivot!A:A,Pivot!C:C)</f>
        <v>2.7734806629834252</v>
      </c>
      <c r="U47" s="5">
        <f>Table3[[#This Row],[Stock_on_hand]]/Table3[[#This Row],[ADS_Rate]]</f>
        <v>171.98605577689244</v>
      </c>
      <c r="V47" s="16">
        <f>_xlfn.XLOOKUP(F47,Pivot!E:E,Pivot!H:H)</f>
        <v>146.86141434262947</v>
      </c>
      <c r="W47" s="3">
        <f>IF(Table3[[#This Row],[Stock_on_hand]]&gt;Table3[[#This Row],[Reorder_point]],(Table3[[#This Row],[Stock_on_hand]]-Table3[[#This Row],[Reorder_point]])*Table3[[#This Row],[AverageCostPerUnit]],0)</f>
        <v>51842.079262948202</v>
      </c>
    </row>
    <row r="48" spans="1:23" x14ac:dyDescent="0.3">
      <c r="A48" s="1">
        <v>45663</v>
      </c>
      <c r="B48" t="str">
        <f>TEXT(Table3[[#This Row],[date]],"mmm")</f>
        <v>Jan</v>
      </c>
      <c r="C48" t="str">
        <f>TEXT(Table3[[#This Row],[date]],"ddd")</f>
        <v>Mon</v>
      </c>
      <c r="D48" s="2" t="s">
        <v>27</v>
      </c>
      <c r="E48" s="2" t="s">
        <v>271</v>
      </c>
      <c r="F48" s="2" t="s">
        <v>238</v>
      </c>
      <c r="G48" s="2" t="s">
        <v>239</v>
      </c>
      <c r="H48" s="2" t="s">
        <v>101</v>
      </c>
      <c r="I48" s="3">
        <v>310.92</v>
      </c>
      <c r="J48" s="5">
        <v>26</v>
      </c>
      <c r="K48" s="3">
        <v>8083.92</v>
      </c>
      <c r="L48" s="3">
        <v>4547.8900000000003</v>
      </c>
      <c r="M48" s="3">
        <v>3536.03</v>
      </c>
      <c r="N48" s="10">
        <f>Table3[[#This Row],[profit]]/Table3[[#This Row],[revenue]]</f>
        <v>0.43741526388187912</v>
      </c>
      <c r="O48" s="2" t="s">
        <v>8</v>
      </c>
      <c r="P48" s="2" t="str">
        <f>_xlfn.XLOOKUP(O48,Sales_reps!A:A,Sales_reps!B:B)</f>
        <v>Rep 3</v>
      </c>
      <c r="Q48" s="5">
        <f>_xlfn.XLOOKUP(F48,Inventory!A:A,Inventory!E:E)</f>
        <v>290</v>
      </c>
      <c r="R48" s="5">
        <f>_xlfn.XLOOKUP(F48,Inventory!A:A,Inventory!F:F)</f>
        <v>144</v>
      </c>
      <c r="S48" t="str">
        <f>IF(Table3[[#This Row],[Reorder_point]]&gt;=Table3[[#This Row],[Stock_on_hand]],"Reorder","Sufficient Stock")</f>
        <v>Sufficient Stock</v>
      </c>
      <c r="T48" s="4">
        <f>_xlfn.XLOOKUP(F48,Pivot!A:A,Pivot!C:C)</f>
        <v>1.4751381215469612</v>
      </c>
      <c r="U48" s="5">
        <f>Table3[[#This Row],[Stock_on_hand]]/Table3[[#This Row],[ADS_Rate]]</f>
        <v>196.59176029962549</v>
      </c>
      <c r="V48" s="16">
        <f>_xlfn.XLOOKUP(F48,Pivot!E:E,Pivot!H:H)</f>
        <v>187.97531835205993</v>
      </c>
      <c r="W48" s="3">
        <f>IF(Table3[[#This Row],[Stock_on_hand]]&gt;Table3[[#This Row],[Reorder_point]],(Table3[[#This Row],[Stock_on_hand]]-Table3[[#This Row],[Reorder_point]])*Table3[[#This Row],[AverageCostPerUnit]],0)</f>
        <v>27444.396479400748</v>
      </c>
    </row>
    <row r="49" spans="1:23" x14ac:dyDescent="0.3">
      <c r="A49" s="1">
        <v>45663</v>
      </c>
      <c r="B49" t="str">
        <f>TEXT(Table3[[#This Row],[date]],"mmm")</f>
        <v>Jan</v>
      </c>
      <c r="C49" t="str">
        <f>TEXT(Table3[[#This Row],[date]],"ddd")</f>
        <v>Mon</v>
      </c>
      <c r="D49" s="2" t="s">
        <v>5</v>
      </c>
      <c r="E49" s="2" t="s">
        <v>283</v>
      </c>
      <c r="F49" s="2" t="s">
        <v>168</v>
      </c>
      <c r="G49" s="2" t="s">
        <v>169</v>
      </c>
      <c r="H49" s="2" t="s">
        <v>56</v>
      </c>
      <c r="I49" s="3">
        <v>242.97</v>
      </c>
      <c r="J49" s="5">
        <v>44</v>
      </c>
      <c r="K49" s="3">
        <v>10690.68</v>
      </c>
      <c r="L49" s="3">
        <v>8905.5499999999993</v>
      </c>
      <c r="M49" s="3">
        <v>1785.13</v>
      </c>
      <c r="N49" s="10">
        <f>Table3[[#This Row],[profit]]/Table3[[#This Row],[revenue]]</f>
        <v>0.16698002372159676</v>
      </c>
      <c r="O49" s="2" t="s">
        <v>30</v>
      </c>
      <c r="P49" s="2" t="str">
        <f>_xlfn.XLOOKUP(O49,Sales_reps!A:A,Sales_reps!B:B)</f>
        <v>Rep 12</v>
      </c>
      <c r="Q49" s="5">
        <f>_xlfn.XLOOKUP(F49,Inventory!A:A,Inventory!E:E)</f>
        <v>433</v>
      </c>
      <c r="R49" s="5">
        <f>_xlfn.XLOOKUP(F49,Inventory!A:A,Inventory!F:F)</f>
        <v>151</v>
      </c>
      <c r="S49" t="str">
        <f>IF(Table3[[#This Row],[Reorder_point]]&gt;=Table3[[#This Row],[Stock_on_hand]],"Reorder","Sufficient Stock")</f>
        <v>Sufficient Stock</v>
      </c>
      <c r="T49" s="4">
        <f>_xlfn.XLOOKUP(F49,Pivot!A:A,Pivot!C:C)</f>
        <v>2.0718232044198897</v>
      </c>
      <c r="U49" s="5">
        <f>Table3[[#This Row],[Stock_on_hand]]/Table3[[#This Row],[ADS_Rate]]</f>
        <v>208.99466666666666</v>
      </c>
      <c r="V49" s="16">
        <f>_xlfn.XLOOKUP(F49,Pivot!E:E,Pivot!H:H)</f>
        <v>166.13485333333333</v>
      </c>
      <c r="W49" s="3">
        <f>IF(Table3[[#This Row],[Stock_on_hand]]&gt;Table3[[#This Row],[Reorder_point]],(Table3[[#This Row],[Stock_on_hand]]-Table3[[#This Row],[Reorder_point]])*Table3[[#This Row],[AverageCostPerUnit]],0)</f>
        <v>46850.028639999997</v>
      </c>
    </row>
    <row r="50" spans="1:23" x14ac:dyDescent="0.3">
      <c r="A50" s="1">
        <v>45663</v>
      </c>
      <c r="B50" t="str">
        <f>TEXT(Table3[[#This Row],[date]],"mmm")</f>
        <v>Jan</v>
      </c>
      <c r="C50" t="str">
        <f>TEXT(Table3[[#This Row],[date]],"ddd")</f>
        <v>Mon</v>
      </c>
      <c r="D50" s="2" t="s">
        <v>5</v>
      </c>
      <c r="E50" s="2" t="s">
        <v>275</v>
      </c>
      <c r="F50" s="2" t="s">
        <v>76</v>
      </c>
      <c r="G50" s="2" t="s">
        <v>77</v>
      </c>
      <c r="H50" s="2" t="s">
        <v>64</v>
      </c>
      <c r="I50" s="3">
        <v>125.02</v>
      </c>
      <c r="J50" s="5">
        <v>14</v>
      </c>
      <c r="K50" s="3">
        <v>1750.28</v>
      </c>
      <c r="L50" s="3">
        <v>1381.28</v>
      </c>
      <c r="M50" s="3">
        <v>369</v>
      </c>
      <c r="N50" s="10">
        <f>Table3[[#This Row],[profit]]/Table3[[#This Row],[revenue]]</f>
        <v>0.21082341111136504</v>
      </c>
      <c r="O50" s="2" t="s">
        <v>36</v>
      </c>
      <c r="P50" s="2" t="str">
        <f>_xlfn.XLOOKUP(O50,Sales_reps!A:A,Sales_reps!B:B)</f>
        <v>Rep 15</v>
      </c>
      <c r="Q50" s="5">
        <f>_xlfn.XLOOKUP(F50,Inventory!A:A,Inventory!E:E)</f>
        <v>477</v>
      </c>
      <c r="R50" s="5">
        <f>_xlfn.XLOOKUP(F50,Inventory!A:A,Inventory!F:F)</f>
        <v>124</v>
      </c>
      <c r="S50" t="str">
        <f>IF(Table3[[#This Row],[Reorder_point]]&gt;=Table3[[#This Row],[Stock_on_hand]],"Reorder","Sufficient Stock")</f>
        <v>Sufficient Stock</v>
      </c>
      <c r="T50" s="4">
        <f>_xlfn.XLOOKUP(F50,Pivot!A:A,Pivot!C:C)</f>
        <v>2.7734806629834252</v>
      </c>
      <c r="U50" s="5">
        <f>Table3[[#This Row],[Stock_on_hand]]/Table3[[#This Row],[ADS_Rate]]</f>
        <v>171.98605577689244</v>
      </c>
      <c r="V50" s="16">
        <f>_xlfn.XLOOKUP(F50,Pivot!E:E,Pivot!H:H)</f>
        <v>146.86141434262947</v>
      </c>
      <c r="W50" s="3">
        <f>IF(Table3[[#This Row],[Stock_on_hand]]&gt;Table3[[#This Row],[Reorder_point]],(Table3[[#This Row],[Stock_on_hand]]-Table3[[#This Row],[Reorder_point]])*Table3[[#This Row],[AverageCostPerUnit]],0)</f>
        <v>51842.079262948202</v>
      </c>
    </row>
    <row r="51" spans="1:23" x14ac:dyDescent="0.3">
      <c r="A51" s="1">
        <v>45663</v>
      </c>
      <c r="B51" t="str">
        <f>TEXT(Table3[[#This Row],[date]],"mmm")</f>
        <v>Jan</v>
      </c>
      <c r="C51" t="str">
        <f>TEXT(Table3[[#This Row],[date]],"ddd")</f>
        <v>Mon</v>
      </c>
      <c r="D51" s="2" t="s">
        <v>24</v>
      </c>
      <c r="E51" s="2" t="s">
        <v>272</v>
      </c>
      <c r="F51" s="2" t="s">
        <v>204</v>
      </c>
      <c r="G51" s="2" t="s">
        <v>205</v>
      </c>
      <c r="H51" s="2" t="s">
        <v>101</v>
      </c>
      <c r="I51" s="3">
        <v>346.88</v>
      </c>
      <c r="J51" s="5">
        <v>18</v>
      </c>
      <c r="K51" s="3">
        <v>6243.84</v>
      </c>
      <c r="L51" s="3">
        <v>3592.42</v>
      </c>
      <c r="M51" s="3">
        <v>2651.42</v>
      </c>
      <c r="N51" s="10">
        <f>Table3[[#This Row],[profit]]/Table3[[#This Row],[revenue]]</f>
        <v>0.42464573083230833</v>
      </c>
      <c r="O51" s="2" t="s">
        <v>44</v>
      </c>
      <c r="P51" s="2" t="str">
        <f>_xlfn.XLOOKUP(O51,Sales_reps!A:A,Sales_reps!B:B)</f>
        <v>Rep 19</v>
      </c>
      <c r="Q51" s="5">
        <f>_xlfn.XLOOKUP(F51,Inventory!A:A,Inventory!E:E)</f>
        <v>158</v>
      </c>
      <c r="R51" s="5">
        <f>_xlfn.XLOOKUP(F51,Inventory!A:A,Inventory!F:F)</f>
        <v>118</v>
      </c>
      <c r="S51" t="str">
        <f>IF(Table3[[#This Row],[Reorder_point]]&gt;=Table3[[#This Row],[Stock_on_hand]],"Reorder","Sufficient Stock")</f>
        <v>Sufficient Stock</v>
      </c>
      <c r="T51" s="4">
        <f>_xlfn.XLOOKUP(F51,Pivot!A:A,Pivot!C:C)</f>
        <v>1.9447513812154695</v>
      </c>
      <c r="U51" s="5">
        <f>Table3[[#This Row],[Stock_on_hand]]/Table3[[#This Row],[ADS_Rate]]</f>
        <v>81.244318181818187</v>
      </c>
      <c r="V51" s="16">
        <f>_xlfn.XLOOKUP(F51,Pivot!E:E,Pivot!H:H)</f>
        <v>164.3787784090909</v>
      </c>
      <c r="W51" s="3">
        <f>IF(Table3[[#This Row],[Stock_on_hand]]&gt;Table3[[#This Row],[Reorder_point]],(Table3[[#This Row],[Stock_on_hand]]-Table3[[#This Row],[Reorder_point]])*Table3[[#This Row],[AverageCostPerUnit]],0)</f>
        <v>6575.1511363636364</v>
      </c>
    </row>
    <row r="52" spans="1:23" x14ac:dyDescent="0.3">
      <c r="A52" s="1">
        <v>45663</v>
      </c>
      <c r="B52" t="str">
        <f>TEXT(Table3[[#This Row],[date]],"mmm")</f>
        <v>Jan</v>
      </c>
      <c r="C52" t="str">
        <f>TEXT(Table3[[#This Row],[date]],"ddd")</f>
        <v>Mon</v>
      </c>
      <c r="D52" s="2" t="s">
        <v>27</v>
      </c>
      <c r="E52" s="2" t="s">
        <v>281</v>
      </c>
      <c r="F52" s="2" t="s">
        <v>170</v>
      </c>
      <c r="G52" s="2" t="s">
        <v>171</v>
      </c>
      <c r="H52" s="2" t="s">
        <v>60</v>
      </c>
      <c r="I52" s="3">
        <v>449.22</v>
      </c>
      <c r="J52" s="5">
        <v>47</v>
      </c>
      <c r="K52" s="3">
        <v>21113.34</v>
      </c>
      <c r="L52" s="3">
        <v>15417.37</v>
      </c>
      <c r="M52" s="3">
        <v>5695.97</v>
      </c>
      <c r="N52" s="10">
        <f>Table3[[#This Row],[profit]]/Table3[[#This Row],[revenue]]</f>
        <v>0.26978062210905523</v>
      </c>
      <c r="O52" s="2" t="s">
        <v>6</v>
      </c>
      <c r="P52" s="2" t="str">
        <f>_xlfn.XLOOKUP(O52,Sales_reps!A:A,Sales_reps!B:B)</f>
        <v>Rep 2</v>
      </c>
      <c r="Q52" s="5">
        <f>_xlfn.XLOOKUP(F52,Inventory!A:A,Inventory!E:E)</f>
        <v>410</v>
      </c>
      <c r="R52" s="5">
        <f>_xlfn.XLOOKUP(F52,Inventory!A:A,Inventory!F:F)</f>
        <v>168</v>
      </c>
      <c r="S52" t="str">
        <f>IF(Table3[[#This Row],[Reorder_point]]&gt;=Table3[[#This Row],[Stock_on_hand]],"Reorder","Sufficient Stock")</f>
        <v>Sufficient Stock</v>
      </c>
      <c r="T52" s="4">
        <f>_xlfn.XLOOKUP(F52,Pivot!A:A,Pivot!C:C)</f>
        <v>1.9834254143646408</v>
      </c>
      <c r="U52" s="5">
        <f>Table3[[#This Row],[Stock_on_hand]]/Table3[[#This Row],[ADS_Rate]]</f>
        <v>206.71309192200559</v>
      </c>
      <c r="V52" s="16">
        <f>_xlfn.XLOOKUP(F52,Pivot!E:E,Pivot!H:H)</f>
        <v>222.89055710306405</v>
      </c>
      <c r="W52" s="3">
        <f>IF(Table3[[#This Row],[Stock_on_hand]]&gt;Table3[[#This Row],[Reorder_point]],(Table3[[#This Row],[Stock_on_hand]]-Table3[[#This Row],[Reorder_point]])*Table3[[#This Row],[AverageCostPerUnit]],0)</f>
        <v>53939.514818941498</v>
      </c>
    </row>
    <row r="53" spans="1:23" x14ac:dyDescent="0.3">
      <c r="A53" s="1">
        <v>45663</v>
      </c>
      <c r="B53" t="str">
        <f>TEXT(Table3[[#This Row],[date]],"mmm")</f>
        <v>Jan</v>
      </c>
      <c r="C53" t="str">
        <f>TEXT(Table3[[#This Row],[date]],"ddd")</f>
        <v>Mon</v>
      </c>
      <c r="D53" s="2" t="s">
        <v>5</v>
      </c>
      <c r="E53" s="2" t="s">
        <v>274</v>
      </c>
      <c r="F53" s="2" t="s">
        <v>132</v>
      </c>
      <c r="G53" s="2" t="s">
        <v>133</v>
      </c>
      <c r="H53" s="2" t="s">
        <v>64</v>
      </c>
      <c r="I53" s="3">
        <v>306.52999999999997</v>
      </c>
      <c r="J53" s="5">
        <v>2</v>
      </c>
      <c r="K53" s="3">
        <v>613.05999999999995</v>
      </c>
      <c r="L53" s="3">
        <v>459.99</v>
      </c>
      <c r="M53" s="3">
        <v>153.07</v>
      </c>
      <c r="N53" s="10">
        <f>Table3[[#This Row],[profit]]/Table3[[#This Row],[revenue]]</f>
        <v>0.24968192346589241</v>
      </c>
      <c r="O53" s="2" t="s">
        <v>42</v>
      </c>
      <c r="P53" s="2" t="str">
        <f>_xlfn.XLOOKUP(O53,Sales_reps!A:A,Sales_reps!B:B)</f>
        <v>Rep 18</v>
      </c>
      <c r="Q53" s="5">
        <f>_xlfn.XLOOKUP(F53,Inventory!A:A,Inventory!E:E)</f>
        <v>178</v>
      </c>
      <c r="R53" s="5">
        <f>_xlfn.XLOOKUP(F53,Inventory!A:A,Inventory!F:F)</f>
        <v>183</v>
      </c>
      <c r="S53" t="str">
        <f>IF(Table3[[#This Row],[Reorder_point]]&gt;=Table3[[#This Row],[Stock_on_hand]],"Reorder","Sufficient Stock")</f>
        <v>Reorder</v>
      </c>
      <c r="T53" s="4">
        <f>_xlfn.XLOOKUP(F53,Pivot!A:A,Pivot!C:C)</f>
        <v>3.2596685082872927</v>
      </c>
      <c r="U53" s="5">
        <f>Table3[[#This Row],[Stock_on_hand]]/Table3[[#This Row],[ADS_Rate]]</f>
        <v>54.606779661016951</v>
      </c>
      <c r="V53" s="16">
        <f>_xlfn.XLOOKUP(F53,Pivot!E:E,Pivot!H:H)</f>
        <v>150.7550338983051</v>
      </c>
      <c r="W53" s="3">
        <f>IF(Table3[[#This Row],[Stock_on_hand]]&gt;Table3[[#This Row],[Reorder_point]],(Table3[[#This Row],[Stock_on_hand]]-Table3[[#This Row],[Reorder_point]])*Table3[[#This Row],[AverageCostPerUnit]],0)</f>
        <v>0</v>
      </c>
    </row>
    <row r="54" spans="1:23" x14ac:dyDescent="0.3">
      <c r="A54" s="1">
        <v>45663</v>
      </c>
      <c r="B54" t="str">
        <f>TEXT(Table3[[#This Row],[date]],"mmm")</f>
        <v>Jan</v>
      </c>
      <c r="C54" t="str">
        <f>TEXT(Table3[[#This Row],[date]],"ddd")</f>
        <v>Mon</v>
      </c>
      <c r="D54" s="2" t="s">
        <v>24</v>
      </c>
      <c r="E54" s="2" t="s">
        <v>272</v>
      </c>
      <c r="F54" s="2" t="s">
        <v>216</v>
      </c>
      <c r="G54" s="2" t="s">
        <v>217</v>
      </c>
      <c r="H54" s="2" t="s">
        <v>101</v>
      </c>
      <c r="I54" s="3">
        <v>329.65</v>
      </c>
      <c r="J54" s="5">
        <v>23</v>
      </c>
      <c r="K54" s="3">
        <v>7581.95</v>
      </c>
      <c r="L54" s="3">
        <v>4682.62</v>
      </c>
      <c r="M54" s="3">
        <v>2899.33</v>
      </c>
      <c r="N54" s="10">
        <f>Table3[[#This Row],[profit]]/Table3[[#This Row],[revenue]]</f>
        <v>0.38239898706797065</v>
      </c>
      <c r="O54" s="2" t="s">
        <v>15</v>
      </c>
      <c r="P54" s="2" t="str">
        <f>_xlfn.XLOOKUP(O54,Sales_reps!A:A,Sales_reps!B:B)</f>
        <v>Rep 6</v>
      </c>
      <c r="Q54" s="5">
        <f>_xlfn.XLOOKUP(F54,Inventory!A:A,Inventory!E:E)</f>
        <v>491</v>
      </c>
      <c r="R54" s="5">
        <f>_xlfn.XLOOKUP(F54,Inventory!A:A,Inventory!F:F)</f>
        <v>128</v>
      </c>
      <c r="S54" t="str">
        <f>IF(Table3[[#This Row],[Reorder_point]]&gt;=Table3[[#This Row],[Stock_on_hand]],"Reorder","Sufficient Stock")</f>
        <v>Sufficient Stock</v>
      </c>
      <c r="T54" s="4">
        <f>_xlfn.XLOOKUP(F54,Pivot!A:A,Pivot!C:C)</f>
        <v>1.580110497237569</v>
      </c>
      <c r="U54" s="5">
        <f>Table3[[#This Row],[Stock_on_hand]]/Table3[[#This Row],[ADS_Rate]]</f>
        <v>310.73776223776224</v>
      </c>
      <c r="V54" s="16">
        <f>_xlfn.XLOOKUP(F54,Pivot!E:E,Pivot!H:H)</f>
        <v>152.67353146853142</v>
      </c>
      <c r="W54" s="3">
        <f>IF(Table3[[#This Row],[Stock_on_hand]]&gt;Table3[[#This Row],[Reorder_point]],(Table3[[#This Row],[Stock_on_hand]]-Table3[[#This Row],[Reorder_point]])*Table3[[#This Row],[AverageCostPerUnit]],0)</f>
        <v>55420.491923076908</v>
      </c>
    </row>
    <row r="55" spans="1:23" x14ac:dyDescent="0.3">
      <c r="A55" s="1">
        <v>45664</v>
      </c>
      <c r="B55" t="str">
        <f>TEXT(Table3[[#This Row],[date]],"mmm")</f>
        <v>Jan</v>
      </c>
      <c r="C55" t="str">
        <f>TEXT(Table3[[#This Row],[date]],"ddd")</f>
        <v>Tue</v>
      </c>
      <c r="D55" s="2" t="s">
        <v>5</v>
      </c>
      <c r="E55" s="2" t="s">
        <v>281</v>
      </c>
      <c r="F55" s="2" t="s">
        <v>93</v>
      </c>
      <c r="G55" s="2" t="s">
        <v>94</v>
      </c>
      <c r="H55" s="2" t="s">
        <v>73</v>
      </c>
      <c r="I55" s="3">
        <v>452.05</v>
      </c>
      <c r="J55" s="5">
        <v>12</v>
      </c>
      <c r="K55" s="3">
        <v>5424.6</v>
      </c>
      <c r="L55" s="3">
        <v>3360.22</v>
      </c>
      <c r="M55" s="3">
        <v>2064.38</v>
      </c>
      <c r="N55" s="10">
        <f>Table3[[#This Row],[profit]]/Table3[[#This Row],[revenue]]</f>
        <v>0.38055893522103013</v>
      </c>
      <c r="O55" s="2" t="s">
        <v>13</v>
      </c>
      <c r="P55" s="2" t="str">
        <f>_xlfn.XLOOKUP(O55,Sales_reps!A:A,Sales_reps!B:B)</f>
        <v>Rep 5</v>
      </c>
      <c r="Q55" s="5">
        <f>_xlfn.XLOOKUP(F55,Inventory!A:A,Inventory!E:E)</f>
        <v>472</v>
      </c>
      <c r="R55" s="5">
        <f>_xlfn.XLOOKUP(F55,Inventory!A:A,Inventory!F:F)</f>
        <v>64</v>
      </c>
      <c r="S55" t="str">
        <f>IF(Table3[[#This Row],[Reorder_point]]&gt;=Table3[[#This Row],[Stock_on_hand]],"Reorder","Sufficient Stock")</f>
        <v>Sufficient Stock</v>
      </c>
      <c r="T55" s="4">
        <f>_xlfn.XLOOKUP(F55,Pivot!A:A,Pivot!C:C)</f>
        <v>2.1381215469613259</v>
      </c>
      <c r="U55" s="5">
        <f>Table3[[#This Row],[Stock_on_hand]]/Table3[[#This Row],[ADS_Rate]]</f>
        <v>220.75452196382429</v>
      </c>
      <c r="V55" s="16">
        <f>_xlfn.XLOOKUP(F55,Pivot!E:E,Pivot!H:H)</f>
        <v>200.95503875968993</v>
      </c>
      <c r="W55" s="3">
        <f>IF(Table3[[#This Row],[Stock_on_hand]]&gt;Table3[[#This Row],[Reorder_point]],(Table3[[#This Row],[Stock_on_hand]]-Table3[[#This Row],[Reorder_point]])*Table3[[#This Row],[AverageCostPerUnit]],0)</f>
        <v>81989.65581395349</v>
      </c>
    </row>
    <row r="56" spans="1:23" x14ac:dyDescent="0.3">
      <c r="A56" s="1">
        <v>45664</v>
      </c>
      <c r="B56" t="str">
        <f>TEXT(Table3[[#This Row],[date]],"mmm")</f>
        <v>Jan</v>
      </c>
      <c r="C56" t="str">
        <f>TEXT(Table3[[#This Row],[date]],"ddd")</f>
        <v>Tue</v>
      </c>
      <c r="D56" s="2" t="s">
        <v>24</v>
      </c>
      <c r="E56" s="2" t="s">
        <v>281</v>
      </c>
      <c r="F56" s="2" t="s">
        <v>106</v>
      </c>
      <c r="G56" s="2" t="s">
        <v>107</v>
      </c>
      <c r="H56" s="2" t="s">
        <v>60</v>
      </c>
      <c r="I56" s="3">
        <v>171.15</v>
      </c>
      <c r="J56" s="5">
        <v>41</v>
      </c>
      <c r="K56" s="3">
        <v>7017.15</v>
      </c>
      <c r="L56" s="3">
        <v>4302.08</v>
      </c>
      <c r="M56" s="3">
        <v>2715.07</v>
      </c>
      <c r="N56" s="10">
        <f>Table3[[#This Row],[profit]]/Table3[[#This Row],[revenue]]</f>
        <v>0.38691919083958592</v>
      </c>
      <c r="O56" s="2" t="s">
        <v>3</v>
      </c>
      <c r="P56" s="2" t="str">
        <f>_xlfn.XLOOKUP(O56,Sales_reps!A:A,Sales_reps!B:B)</f>
        <v>Rep 1</v>
      </c>
      <c r="Q56" s="5">
        <f>_xlfn.XLOOKUP(F56,Inventory!A:A,Inventory!E:E)</f>
        <v>377</v>
      </c>
      <c r="R56" s="5">
        <f>_xlfn.XLOOKUP(F56,Inventory!A:A,Inventory!F:F)</f>
        <v>165</v>
      </c>
      <c r="S56" t="str">
        <f>IF(Table3[[#This Row],[Reorder_point]]&gt;=Table3[[#This Row],[Stock_on_hand]],"Reorder","Sufficient Stock")</f>
        <v>Sufficient Stock</v>
      </c>
      <c r="T56" s="4">
        <f>_xlfn.XLOOKUP(F56,Pivot!A:A,Pivot!C:C)</f>
        <v>2.2928176795580111</v>
      </c>
      <c r="U56" s="5">
        <f>Table3[[#This Row],[Stock_on_hand]]/Table3[[#This Row],[ADS_Rate]]</f>
        <v>164.4265060240964</v>
      </c>
      <c r="V56" s="16">
        <f>_xlfn.XLOOKUP(F56,Pivot!E:E,Pivot!H:H)</f>
        <v>219.61922891566269</v>
      </c>
      <c r="W56" s="3">
        <f>IF(Table3[[#This Row],[Stock_on_hand]]&gt;Table3[[#This Row],[Reorder_point]],(Table3[[#This Row],[Stock_on_hand]]-Table3[[#This Row],[Reorder_point]])*Table3[[#This Row],[AverageCostPerUnit]],0)</f>
        <v>46559.276530120493</v>
      </c>
    </row>
    <row r="57" spans="1:23" x14ac:dyDescent="0.3">
      <c r="A57" s="1">
        <v>45664</v>
      </c>
      <c r="B57" t="str">
        <f>TEXT(Table3[[#This Row],[date]],"mmm")</f>
        <v>Jan</v>
      </c>
      <c r="C57" t="str">
        <f>TEXT(Table3[[#This Row],[date]],"ddd")</f>
        <v>Tue</v>
      </c>
      <c r="D57" s="2" t="s">
        <v>5</v>
      </c>
      <c r="E57" s="2" t="s">
        <v>277</v>
      </c>
      <c r="F57" s="2" t="s">
        <v>188</v>
      </c>
      <c r="G57" s="2" t="s">
        <v>189</v>
      </c>
      <c r="H57" s="2" t="s">
        <v>60</v>
      </c>
      <c r="I57" s="3">
        <v>466.46</v>
      </c>
      <c r="J57" s="5">
        <v>15</v>
      </c>
      <c r="K57" s="3">
        <v>6996.9</v>
      </c>
      <c r="L57" s="3">
        <v>4584.45</v>
      </c>
      <c r="M57" s="3">
        <v>2412.4499999999998</v>
      </c>
      <c r="N57" s="10">
        <f>Table3[[#This Row],[profit]]/Table3[[#This Row],[revenue]]</f>
        <v>0.34478840629421598</v>
      </c>
      <c r="O57" s="2" t="s">
        <v>38</v>
      </c>
      <c r="P57" s="2" t="str">
        <f>_xlfn.XLOOKUP(O57,Sales_reps!A:A,Sales_reps!B:B)</f>
        <v>Rep 16</v>
      </c>
      <c r="Q57" s="5">
        <f>_xlfn.XLOOKUP(F57,Inventory!A:A,Inventory!E:E)</f>
        <v>232</v>
      </c>
      <c r="R57" s="5">
        <f>_xlfn.XLOOKUP(F57,Inventory!A:A,Inventory!F:F)</f>
        <v>63</v>
      </c>
      <c r="S57" t="str">
        <f>IF(Table3[[#This Row],[Reorder_point]]&gt;=Table3[[#This Row],[Stock_on_hand]],"Reorder","Sufficient Stock")</f>
        <v>Sufficient Stock</v>
      </c>
      <c r="T57" s="4">
        <f>_xlfn.XLOOKUP(F57,Pivot!A:A,Pivot!C:C)</f>
        <v>2.4917127071823204</v>
      </c>
      <c r="U57" s="5">
        <f>Table3[[#This Row],[Stock_on_hand]]/Table3[[#This Row],[ADS_Rate]]</f>
        <v>93.108647450110865</v>
      </c>
      <c r="V57" s="16">
        <f>_xlfn.XLOOKUP(F57,Pivot!E:E,Pivot!H:H)</f>
        <v>147.25665188470066</v>
      </c>
      <c r="W57" s="3">
        <f>IF(Table3[[#This Row],[Stock_on_hand]]&gt;Table3[[#This Row],[Reorder_point]],(Table3[[#This Row],[Stock_on_hand]]-Table3[[#This Row],[Reorder_point]])*Table3[[#This Row],[AverageCostPerUnit]],0)</f>
        <v>24886.374168514412</v>
      </c>
    </row>
    <row r="58" spans="1:23" x14ac:dyDescent="0.3">
      <c r="A58" s="1">
        <v>45664</v>
      </c>
      <c r="B58" t="str">
        <f>TEXT(Table3[[#This Row],[date]],"mmm")</f>
        <v>Jan</v>
      </c>
      <c r="C58" t="str">
        <f>TEXT(Table3[[#This Row],[date]],"ddd")</f>
        <v>Tue</v>
      </c>
      <c r="D58" s="2" t="s">
        <v>27</v>
      </c>
      <c r="E58" s="2" t="s">
        <v>284</v>
      </c>
      <c r="F58" s="2" t="s">
        <v>130</v>
      </c>
      <c r="G58" s="2" t="s">
        <v>131</v>
      </c>
      <c r="H58" s="2" t="s">
        <v>101</v>
      </c>
      <c r="I58" s="3">
        <v>315.41000000000003</v>
      </c>
      <c r="J58" s="5">
        <v>14</v>
      </c>
      <c r="K58" s="3">
        <v>4415.74</v>
      </c>
      <c r="L58" s="3">
        <v>3427.12</v>
      </c>
      <c r="M58" s="3">
        <v>988.62</v>
      </c>
      <c r="N58" s="10">
        <f>Table3[[#This Row],[profit]]/Table3[[#This Row],[revenue]]</f>
        <v>0.22388546427099423</v>
      </c>
      <c r="O58" s="2" t="s">
        <v>36</v>
      </c>
      <c r="P58" s="2" t="str">
        <f>_xlfn.XLOOKUP(O58,Sales_reps!A:A,Sales_reps!B:B)</f>
        <v>Rep 15</v>
      </c>
      <c r="Q58" s="5">
        <f>_xlfn.XLOOKUP(F58,Inventory!A:A,Inventory!E:E)</f>
        <v>397</v>
      </c>
      <c r="R58" s="5">
        <f>_xlfn.XLOOKUP(F58,Inventory!A:A,Inventory!F:F)</f>
        <v>183</v>
      </c>
      <c r="S58" t="str">
        <f>IF(Table3[[#This Row],[Reorder_point]]&gt;=Table3[[#This Row],[Stock_on_hand]],"Reorder","Sufficient Stock")</f>
        <v>Sufficient Stock</v>
      </c>
      <c r="T58" s="4">
        <f>_xlfn.XLOOKUP(F58,Pivot!A:A,Pivot!C:C)</f>
        <v>2.9447513812154695</v>
      </c>
      <c r="U58" s="5">
        <f>Table3[[#This Row],[Stock_on_hand]]/Table3[[#This Row],[ADS_Rate]]</f>
        <v>134.81613508442777</v>
      </c>
      <c r="V58" s="16">
        <f>_xlfn.XLOOKUP(F58,Pivot!E:E,Pivot!H:H)</f>
        <v>151.03679174484051</v>
      </c>
      <c r="W58" s="3">
        <f>IF(Table3[[#This Row],[Stock_on_hand]]&gt;Table3[[#This Row],[Reorder_point]],(Table3[[#This Row],[Stock_on_hand]]-Table3[[#This Row],[Reorder_point]])*Table3[[#This Row],[AverageCostPerUnit]],0)</f>
        <v>32321.873433395871</v>
      </c>
    </row>
    <row r="59" spans="1:23" x14ac:dyDescent="0.3">
      <c r="A59" s="1">
        <v>45665</v>
      </c>
      <c r="B59" t="str">
        <f>TEXT(Table3[[#This Row],[date]],"mmm")</f>
        <v>Jan</v>
      </c>
      <c r="C59" t="str">
        <f>TEXT(Table3[[#This Row],[date]],"ddd")</f>
        <v>Wed</v>
      </c>
      <c r="D59" s="2" t="s">
        <v>5</v>
      </c>
      <c r="E59" s="2" t="s">
        <v>276</v>
      </c>
      <c r="F59" s="2" t="s">
        <v>89</v>
      </c>
      <c r="G59" s="2" t="s">
        <v>90</v>
      </c>
      <c r="H59" s="2" t="s">
        <v>73</v>
      </c>
      <c r="I59" s="3">
        <v>197.11</v>
      </c>
      <c r="J59" s="5">
        <v>32</v>
      </c>
      <c r="K59" s="3">
        <v>6307.52</v>
      </c>
      <c r="L59" s="3">
        <v>4352.33</v>
      </c>
      <c r="M59" s="3">
        <v>1955.19</v>
      </c>
      <c r="N59" s="10">
        <f>Table3[[#This Row],[profit]]/Table3[[#This Row],[revenue]]</f>
        <v>0.30997761402262697</v>
      </c>
      <c r="O59" s="2" t="s">
        <v>13</v>
      </c>
      <c r="P59" s="2" t="str">
        <f>_xlfn.XLOOKUP(O59,Sales_reps!A:A,Sales_reps!B:B)</f>
        <v>Rep 5</v>
      </c>
      <c r="Q59" s="5">
        <f>_xlfn.XLOOKUP(F59,Inventory!A:A,Inventory!E:E)</f>
        <v>482</v>
      </c>
      <c r="R59" s="5">
        <f>_xlfn.XLOOKUP(F59,Inventory!A:A,Inventory!F:F)</f>
        <v>131</v>
      </c>
      <c r="S59" t="str">
        <f>IF(Table3[[#This Row],[Reorder_point]]&gt;=Table3[[#This Row],[Stock_on_hand]],"Reorder","Sufficient Stock")</f>
        <v>Sufficient Stock</v>
      </c>
      <c r="T59" s="4">
        <f>_xlfn.XLOOKUP(F59,Pivot!A:A,Pivot!C:C)</f>
        <v>2.0718232044198897</v>
      </c>
      <c r="U59" s="5">
        <f>Table3[[#This Row],[Stock_on_hand]]/Table3[[#This Row],[ADS_Rate]]</f>
        <v>232.64533333333333</v>
      </c>
      <c r="V59" s="16">
        <f>_xlfn.XLOOKUP(F59,Pivot!E:E,Pivot!H:H)</f>
        <v>136.04730666666669</v>
      </c>
      <c r="W59" s="3">
        <f>IF(Table3[[#This Row],[Stock_on_hand]]&gt;Table3[[#This Row],[Reorder_point]],(Table3[[#This Row],[Stock_on_hand]]-Table3[[#This Row],[Reorder_point]])*Table3[[#This Row],[AverageCostPerUnit]],0)</f>
        <v>47752.604640000005</v>
      </c>
    </row>
    <row r="60" spans="1:23" x14ac:dyDescent="0.3">
      <c r="A60" s="1">
        <v>45665</v>
      </c>
      <c r="B60" t="str">
        <f>TEXT(Table3[[#This Row],[date]],"mmm")</f>
        <v>Jan</v>
      </c>
      <c r="C60" t="str">
        <f>TEXT(Table3[[#This Row],[date]],"ddd")</f>
        <v>Wed</v>
      </c>
      <c r="D60" s="2" t="s">
        <v>24</v>
      </c>
      <c r="E60" s="2" t="s">
        <v>276</v>
      </c>
      <c r="F60" s="2" t="s">
        <v>158</v>
      </c>
      <c r="G60" s="2" t="s">
        <v>159</v>
      </c>
      <c r="H60" s="2" t="s">
        <v>60</v>
      </c>
      <c r="I60" s="3">
        <v>476.83</v>
      </c>
      <c r="J60" s="5">
        <v>49</v>
      </c>
      <c r="K60" s="3">
        <v>23364.67</v>
      </c>
      <c r="L60" s="3">
        <v>18533.509999999998</v>
      </c>
      <c r="M60" s="3">
        <v>4831.16</v>
      </c>
      <c r="N60" s="10">
        <f>Table3[[#This Row],[profit]]/Table3[[#This Row],[revenue]]</f>
        <v>0.20677201946357471</v>
      </c>
      <c r="O60" s="2" t="s">
        <v>36</v>
      </c>
      <c r="P60" s="2" t="str">
        <f>_xlfn.XLOOKUP(O60,Sales_reps!A:A,Sales_reps!B:B)</f>
        <v>Rep 15</v>
      </c>
      <c r="Q60" s="5">
        <f>_xlfn.XLOOKUP(F60,Inventory!A:A,Inventory!E:E)</f>
        <v>315</v>
      </c>
      <c r="R60" s="5">
        <f>_xlfn.XLOOKUP(F60,Inventory!A:A,Inventory!F:F)</f>
        <v>149</v>
      </c>
      <c r="S60" t="str">
        <f>IF(Table3[[#This Row],[Reorder_point]]&gt;=Table3[[#This Row],[Stock_on_hand]],"Reorder","Sufficient Stock")</f>
        <v>Sufficient Stock</v>
      </c>
      <c r="T60" s="4">
        <f>_xlfn.XLOOKUP(F60,Pivot!A:A,Pivot!C:C)</f>
        <v>2.5193370165745854</v>
      </c>
      <c r="U60" s="5">
        <f>Table3[[#This Row],[Stock_on_hand]]/Table3[[#This Row],[ADS_Rate]]</f>
        <v>125.03289473684211</v>
      </c>
      <c r="V60" s="16">
        <f>_xlfn.XLOOKUP(F60,Pivot!E:E,Pivot!H:H)</f>
        <v>200.06271929824564</v>
      </c>
      <c r="W60" s="3">
        <f>IF(Table3[[#This Row],[Stock_on_hand]]&gt;Table3[[#This Row],[Reorder_point]],(Table3[[#This Row],[Stock_on_hand]]-Table3[[#This Row],[Reorder_point]])*Table3[[#This Row],[AverageCostPerUnit]],0)</f>
        <v>33210.411403508777</v>
      </c>
    </row>
    <row r="61" spans="1:23" x14ac:dyDescent="0.3">
      <c r="A61" s="1">
        <v>45665</v>
      </c>
      <c r="B61" t="str">
        <f>TEXT(Table3[[#This Row],[date]],"mmm")</f>
        <v>Jan</v>
      </c>
      <c r="C61" t="str">
        <f>TEXT(Table3[[#This Row],[date]],"ddd")</f>
        <v>Wed</v>
      </c>
      <c r="D61" s="2" t="s">
        <v>17</v>
      </c>
      <c r="E61" s="2" t="s">
        <v>277</v>
      </c>
      <c r="F61" s="2" t="s">
        <v>81</v>
      </c>
      <c r="G61" s="2" t="s">
        <v>82</v>
      </c>
      <c r="H61" s="2" t="s">
        <v>60</v>
      </c>
      <c r="I61" s="3">
        <v>45.54</v>
      </c>
      <c r="J61" s="5">
        <v>27</v>
      </c>
      <c r="K61" s="3">
        <v>1229.58</v>
      </c>
      <c r="L61" s="3">
        <v>690.27</v>
      </c>
      <c r="M61" s="3">
        <v>539.30999999999995</v>
      </c>
      <c r="N61" s="10">
        <f>Table3[[#This Row],[profit]]/Table3[[#This Row],[revenue]]</f>
        <v>0.43861318498999657</v>
      </c>
      <c r="O61" s="2" t="s">
        <v>15</v>
      </c>
      <c r="P61" s="2" t="str">
        <f>_xlfn.XLOOKUP(O61,Sales_reps!A:A,Sales_reps!B:B)</f>
        <v>Rep 6</v>
      </c>
      <c r="Q61" s="5">
        <f>_xlfn.XLOOKUP(F61,Inventory!A:A,Inventory!E:E)</f>
        <v>400</v>
      </c>
      <c r="R61" s="5">
        <f>_xlfn.XLOOKUP(F61,Inventory!A:A,Inventory!F:F)</f>
        <v>67</v>
      </c>
      <c r="S61" t="str">
        <f>IF(Table3[[#This Row],[Reorder_point]]&gt;=Table3[[#This Row],[Stock_on_hand]],"Reorder","Sufficient Stock")</f>
        <v>Sufficient Stock</v>
      </c>
      <c r="T61" s="4">
        <f>_xlfn.XLOOKUP(F61,Pivot!A:A,Pivot!C:C)</f>
        <v>1.7790055248618784</v>
      </c>
      <c r="U61" s="5">
        <f>Table3[[#This Row],[Stock_on_hand]]/Table3[[#This Row],[ADS_Rate]]</f>
        <v>224.84472049689441</v>
      </c>
      <c r="V61" s="16">
        <f>_xlfn.XLOOKUP(F61,Pivot!E:E,Pivot!H:H)</f>
        <v>145.31583850931676</v>
      </c>
      <c r="W61" s="3">
        <f>IF(Table3[[#This Row],[Stock_on_hand]]&gt;Table3[[#This Row],[Reorder_point]],(Table3[[#This Row],[Stock_on_hand]]-Table3[[#This Row],[Reorder_point]])*Table3[[#This Row],[AverageCostPerUnit]],0)</f>
        <v>48390.17422360248</v>
      </c>
    </row>
    <row r="62" spans="1:23" x14ac:dyDescent="0.3">
      <c r="A62" s="1">
        <v>45665</v>
      </c>
      <c r="B62" t="str">
        <f>TEXT(Table3[[#This Row],[date]],"mmm")</f>
        <v>Jan</v>
      </c>
      <c r="C62" t="str">
        <f>TEXT(Table3[[#This Row],[date]],"ddd")</f>
        <v>Wed</v>
      </c>
      <c r="D62" s="2" t="s">
        <v>12</v>
      </c>
      <c r="E62" s="2" t="s">
        <v>278</v>
      </c>
      <c r="F62" s="2" t="s">
        <v>112</v>
      </c>
      <c r="G62" s="2" t="s">
        <v>113</v>
      </c>
      <c r="H62" s="2" t="s">
        <v>101</v>
      </c>
      <c r="I62" s="3">
        <v>192.9</v>
      </c>
      <c r="J62" s="5">
        <v>19</v>
      </c>
      <c r="K62" s="3">
        <v>3665.1</v>
      </c>
      <c r="L62" s="3">
        <v>1974.45</v>
      </c>
      <c r="M62" s="3">
        <v>1690.65</v>
      </c>
      <c r="N62" s="10">
        <f>Table3[[#This Row],[profit]]/Table3[[#This Row],[revenue]]</f>
        <v>0.46128345747728577</v>
      </c>
      <c r="O62" s="2" t="s">
        <v>46</v>
      </c>
      <c r="P62" s="2" t="str">
        <f>_xlfn.XLOOKUP(O62,Sales_reps!A:A,Sales_reps!B:B)</f>
        <v>Rep 20</v>
      </c>
      <c r="Q62" s="5">
        <f>_xlfn.XLOOKUP(F62,Inventory!A:A,Inventory!E:E)</f>
        <v>188</v>
      </c>
      <c r="R62" s="5">
        <f>_xlfn.XLOOKUP(F62,Inventory!A:A,Inventory!F:F)</f>
        <v>140</v>
      </c>
      <c r="S62" t="str">
        <f>IF(Table3[[#This Row],[Reorder_point]]&gt;=Table3[[#This Row],[Stock_on_hand]],"Reorder","Sufficient Stock")</f>
        <v>Sufficient Stock</v>
      </c>
      <c r="T62" s="4">
        <f>_xlfn.XLOOKUP(F62,Pivot!A:A,Pivot!C:C)</f>
        <v>1.7348066298342542</v>
      </c>
      <c r="U62" s="5">
        <f>Table3[[#This Row],[Stock_on_hand]]/Table3[[#This Row],[ADS_Rate]]</f>
        <v>108.36942675159236</v>
      </c>
      <c r="V62" s="16">
        <f>_xlfn.XLOOKUP(F62,Pivot!E:E,Pivot!H:H)</f>
        <v>190.52901273885351</v>
      </c>
      <c r="W62" s="3">
        <f>IF(Table3[[#This Row],[Stock_on_hand]]&gt;Table3[[#This Row],[Reorder_point]],(Table3[[#This Row],[Stock_on_hand]]-Table3[[#This Row],[Reorder_point]])*Table3[[#This Row],[AverageCostPerUnit]],0)</f>
        <v>9145.3926114649694</v>
      </c>
    </row>
    <row r="63" spans="1:23" x14ac:dyDescent="0.3">
      <c r="A63" s="1">
        <v>45665</v>
      </c>
      <c r="B63" t="str">
        <f>TEXT(Table3[[#This Row],[date]],"mmm")</f>
        <v>Jan</v>
      </c>
      <c r="C63" t="str">
        <f>TEXT(Table3[[#This Row],[date]],"ddd")</f>
        <v>Wed</v>
      </c>
      <c r="D63" s="2" t="s">
        <v>27</v>
      </c>
      <c r="E63" s="2" t="s">
        <v>282</v>
      </c>
      <c r="F63" s="2" t="s">
        <v>192</v>
      </c>
      <c r="G63" s="2" t="s">
        <v>193</v>
      </c>
      <c r="H63" s="2" t="s">
        <v>73</v>
      </c>
      <c r="I63" s="3">
        <v>309.86</v>
      </c>
      <c r="J63" s="5">
        <v>24</v>
      </c>
      <c r="K63" s="3">
        <v>7436.64</v>
      </c>
      <c r="L63" s="3">
        <v>4439.9799999999996</v>
      </c>
      <c r="M63" s="3">
        <v>2996.66</v>
      </c>
      <c r="N63" s="10">
        <f>Table3[[#This Row],[profit]]/Table3[[#This Row],[revenue]]</f>
        <v>0.40295886314249441</v>
      </c>
      <c r="O63" s="2" t="s">
        <v>42</v>
      </c>
      <c r="P63" s="2" t="str">
        <f>_xlfn.XLOOKUP(O63,Sales_reps!A:A,Sales_reps!B:B)</f>
        <v>Rep 18</v>
      </c>
      <c r="Q63" s="5">
        <f>_xlfn.XLOOKUP(F63,Inventory!A:A,Inventory!E:E)</f>
        <v>321</v>
      </c>
      <c r="R63" s="5">
        <f>_xlfn.XLOOKUP(F63,Inventory!A:A,Inventory!F:F)</f>
        <v>186</v>
      </c>
      <c r="S63" t="str">
        <f>IF(Table3[[#This Row],[Reorder_point]]&gt;=Table3[[#This Row],[Stock_on_hand]],"Reorder","Sufficient Stock")</f>
        <v>Sufficient Stock</v>
      </c>
      <c r="T63" s="4">
        <f>_xlfn.XLOOKUP(F63,Pivot!A:A,Pivot!C:C)</f>
        <v>2.2541436464088398</v>
      </c>
      <c r="U63" s="5">
        <f>Table3[[#This Row],[Stock_on_hand]]/Table3[[#This Row],[ADS_Rate]]</f>
        <v>142.40441176470588</v>
      </c>
      <c r="V63" s="16">
        <f>_xlfn.XLOOKUP(F63,Pivot!E:E,Pivot!H:H)</f>
        <v>218.83095588235298</v>
      </c>
      <c r="W63" s="3">
        <f>IF(Table3[[#This Row],[Stock_on_hand]]&gt;Table3[[#This Row],[Reorder_point]],(Table3[[#This Row],[Stock_on_hand]]-Table3[[#This Row],[Reorder_point]])*Table3[[#This Row],[AverageCostPerUnit]],0)</f>
        <v>29542.179044117653</v>
      </c>
    </row>
    <row r="64" spans="1:23" x14ac:dyDescent="0.3">
      <c r="A64" s="1">
        <v>45665</v>
      </c>
      <c r="B64" t="str">
        <f>TEXT(Table3[[#This Row],[date]],"mmm")</f>
        <v>Jan</v>
      </c>
      <c r="C64" t="str">
        <f>TEXT(Table3[[#This Row],[date]],"ddd")</f>
        <v>Wed</v>
      </c>
      <c r="D64" s="2" t="s">
        <v>27</v>
      </c>
      <c r="E64" s="2" t="s">
        <v>285</v>
      </c>
      <c r="F64" s="2" t="s">
        <v>134</v>
      </c>
      <c r="G64" s="2" t="s">
        <v>135</v>
      </c>
      <c r="H64" s="2" t="s">
        <v>60</v>
      </c>
      <c r="I64" s="3">
        <v>442.34</v>
      </c>
      <c r="J64" s="5">
        <v>12</v>
      </c>
      <c r="K64" s="3">
        <v>5308.08</v>
      </c>
      <c r="L64" s="3">
        <v>3483.09</v>
      </c>
      <c r="M64" s="3">
        <v>1824.99</v>
      </c>
      <c r="N64" s="10">
        <f>Table3[[#This Row],[profit]]/Table3[[#This Row],[revenue]]</f>
        <v>0.34381358231224851</v>
      </c>
      <c r="O64" s="2" t="s">
        <v>18</v>
      </c>
      <c r="P64" s="2" t="str">
        <f>_xlfn.XLOOKUP(O64,Sales_reps!A:A,Sales_reps!B:B)</f>
        <v>Rep 7</v>
      </c>
      <c r="Q64" s="5">
        <f>_xlfn.XLOOKUP(F64,Inventory!A:A,Inventory!E:E)</f>
        <v>424</v>
      </c>
      <c r="R64" s="5">
        <f>_xlfn.XLOOKUP(F64,Inventory!A:A,Inventory!F:F)</f>
        <v>156</v>
      </c>
      <c r="S64" t="str">
        <f>IF(Table3[[#This Row],[Reorder_point]]&gt;=Table3[[#This Row],[Stock_on_hand]],"Reorder","Sufficient Stock")</f>
        <v>Sufficient Stock</v>
      </c>
      <c r="T64" s="4">
        <f>_xlfn.XLOOKUP(F64,Pivot!A:A,Pivot!C:C)</f>
        <v>2.458563535911602</v>
      </c>
      <c r="U64" s="5">
        <f>Table3[[#This Row],[Stock_on_hand]]/Table3[[#This Row],[ADS_Rate]]</f>
        <v>172.45842696629214</v>
      </c>
      <c r="V64" s="16">
        <f>_xlfn.XLOOKUP(F64,Pivot!E:E,Pivot!H:H)</f>
        <v>179.92377528089884</v>
      </c>
      <c r="W64" s="3">
        <f>IF(Table3[[#This Row],[Stock_on_hand]]&gt;Table3[[#This Row],[Reorder_point]],(Table3[[#This Row],[Stock_on_hand]]-Table3[[#This Row],[Reorder_point]])*Table3[[#This Row],[AverageCostPerUnit]],0)</f>
        <v>48219.571775280885</v>
      </c>
    </row>
    <row r="65" spans="1:23" x14ac:dyDescent="0.3">
      <c r="A65" s="1">
        <v>45665</v>
      </c>
      <c r="B65" t="str">
        <f>TEXT(Table3[[#This Row],[date]],"mmm")</f>
        <v>Jan</v>
      </c>
      <c r="C65" t="str">
        <f>TEXT(Table3[[#This Row],[date]],"ddd")</f>
        <v>Wed</v>
      </c>
      <c r="D65" s="2" t="s">
        <v>24</v>
      </c>
      <c r="E65" s="2" t="s">
        <v>282</v>
      </c>
      <c r="F65" s="2" t="s">
        <v>192</v>
      </c>
      <c r="G65" s="2" t="s">
        <v>193</v>
      </c>
      <c r="H65" s="2" t="s">
        <v>73</v>
      </c>
      <c r="I65" s="3">
        <v>285.25</v>
      </c>
      <c r="J65" s="5">
        <v>41</v>
      </c>
      <c r="K65" s="3">
        <v>11695.25</v>
      </c>
      <c r="L65" s="3">
        <v>9774.7199999999993</v>
      </c>
      <c r="M65" s="3">
        <v>1920.53</v>
      </c>
      <c r="N65" s="10">
        <f>Table3[[#This Row],[profit]]/Table3[[#This Row],[revenue]]</f>
        <v>0.16421453154058271</v>
      </c>
      <c r="O65" s="2" t="s">
        <v>40</v>
      </c>
      <c r="P65" s="2" t="str">
        <f>_xlfn.XLOOKUP(O65,Sales_reps!A:A,Sales_reps!B:B)</f>
        <v>Rep 17</v>
      </c>
      <c r="Q65" s="5">
        <f>_xlfn.XLOOKUP(F65,Inventory!A:A,Inventory!E:E)</f>
        <v>321</v>
      </c>
      <c r="R65" s="5">
        <f>_xlfn.XLOOKUP(F65,Inventory!A:A,Inventory!F:F)</f>
        <v>186</v>
      </c>
      <c r="S65" t="str">
        <f>IF(Table3[[#This Row],[Reorder_point]]&gt;=Table3[[#This Row],[Stock_on_hand]],"Reorder","Sufficient Stock")</f>
        <v>Sufficient Stock</v>
      </c>
      <c r="T65" s="4">
        <f>_xlfn.XLOOKUP(F65,Pivot!A:A,Pivot!C:C)</f>
        <v>2.2541436464088398</v>
      </c>
      <c r="U65" s="5">
        <f>Table3[[#This Row],[Stock_on_hand]]/Table3[[#This Row],[ADS_Rate]]</f>
        <v>142.40441176470588</v>
      </c>
      <c r="V65" s="16">
        <f>_xlfn.XLOOKUP(F65,Pivot!E:E,Pivot!H:H)</f>
        <v>218.83095588235298</v>
      </c>
      <c r="W65" s="3">
        <f>IF(Table3[[#This Row],[Stock_on_hand]]&gt;Table3[[#This Row],[Reorder_point]],(Table3[[#This Row],[Stock_on_hand]]-Table3[[#This Row],[Reorder_point]])*Table3[[#This Row],[AverageCostPerUnit]],0)</f>
        <v>29542.179044117653</v>
      </c>
    </row>
    <row r="66" spans="1:23" x14ac:dyDescent="0.3">
      <c r="A66" s="1">
        <v>45665</v>
      </c>
      <c r="B66" t="str">
        <f>TEXT(Table3[[#This Row],[date]],"mmm")</f>
        <v>Jan</v>
      </c>
      <c r="C66" t="str">
        <f>TEXT(Table3[[#This Row],[date]],"ddd")</f>
        <v>Wed</v>
      </c>
      <c r="D66" s="2" t="s">
        <v>17</v>
      </c>
      <c r="E66" s="2" t="s">
        <v>283</v>
      </c>
      <c r="F66" s="2" t="s">
        <v>252</v>
      </c>
      <c r="G66" s="2" t="s">
        <v>253</v>
      </c>
      <c r="H66" s="2" t="s">
        <v>101</v>
      </c>
      <c r="I66" s="3">
        <v>248.96</v>
      </c>
      <c r="J66" s="5">
        <v>35</v>
      </c>
      <c r="K66" s="3">
        <v>8713.6</v>
      </c>
      <c r="L66" s="3">
        <v>7053.29</v>
      </c>
      <c r="M66" s="3">
        <v>1660.31</v>
      </c>
      <c r="N66" s="10">
        <f>Table3[[#This Row],[profit]]/Table3[[#This Row],[revenue]]</f>
        <v>0.19054237054719059</v>
      </c>
      <c r="O66" s="2" t="s">
        <v>30</v>
      </c>
      <c r="P66" s="2" t="str">
        <f>_xlfn.XLOOKUP(O66,Sales_reps!A:A,Sales_reps!B:B)</f>
        <v>Rep 12</v>
      </c>
      <c r="Q66" s="5">
        <f>_xlfn.XLOOKUP(F66,Inventory!A:A,Inventory!E:E)</f>
        <v>487</v>
      </c>
      <c r="R66" s="5">
        <f>_xlfn.XLOOKUP(F66,Inventory!A:A,Inventory!F:F)</f>
        <v>182</v>
      </c>
      <c r="S66" t="str">
        <f>IF(Table3[[#This Row],[Reorder_point]]&gt;=Table3[[#This Row],[Stock_on_hand]],"Reorder","Sufficient Stock")</f>
        <v>Sufficient Stock</v>
      </c>
      <c r="T66" s="4">
        <f>_xlfn.XLOOKUP(F66,Pivot!A:A,Pivot!C:C)</f>
        <v>2.0497237569060776</v>
      </c>
      <c r="U66" s="5">
        <f>Table3[[#This Row],[Stock_on_hand]]/Table3[[#This Row],[ADS_Rate]]</f>
        <v>237.5929919137466</v>
      </c>
      <c r="V66" s="16">
        <f>_xlfn.XLOOKUP(F66,Pivot!E:E,Pivot!H:H)</f>
        <v>142.78312668463613</v>
      </c>
      <c r="W66" s="3">
        <f>IF(Table3[[#This Row],[Stock_on_hand]]&gt;Table3[[#This Row],[Reorder_point]],(Table3[[#This Row],[Stock_on_hand]]-Table3[[#This Row],[Reorder_point]])*Table3[[#This Row],[AverageCostPerUnit]],0)</f>
        <v>43548.85363881402</v>
      </c>
    </row>
    <row r="67" spans="1:23" x14ac:dyDescent="0.3">
      <c r="A67" s="1">
        <v>45665</v>
      </c>
      <c r="B67" t="str">
        <f>TEXT(Table3[[#This Row],[date]],"mmm")</f>
        <v>Jan</v>
      </c>
      <c r="C67" t="str">
        <f>TEXT(Table3[[#This Row],[date]],"ddd")</f>
        <v>Wed</v>
      </c>
      <c r="D67" s="2" t="s">
        <v>5</v>
      </c>
      <c r="E67" s="2" t="s">
        <v>278</v>
      </c>
      <c r="F67" s="2" t="s">
        <v>160</v>
      </c>
      <c r="G67" s="2" t="s">
        <v>161</v>
      </c>
      <c r="H67" s="2" t="s">
        <v>73</v>
      </c>
      <c r="I67" s="3">
        <v>434.18</v>
      </c>
      <c r="J67" s="5">
        <v>33</v>
      </c>
      <c r="K67" s="3">
        <v>14327.94</v>
      </c>
      <c r="L67" s="3">
        <v>9100.49</v>
      </c>
      <c r="M67" s="3">
        <v>5227.45</v>
      </c>
      <c r="N67" s="10">
        <f>Table3[[#This Row],[profit]]/Table3[[#This Row],[revenue]]</f>
        <v>0.36484309677455373</v>
      </c>
      <c r="O67" s="2" t="s">
        <v>36</v>
      </c>
      <c r="P67" s="2" t="str">
        <f>_xlfn.XLOOKUP(O67,Sales_reps!A:A,Sales_reps!B:B)</f>
        <v>Rep 15</v>
      </c>
      <c r="Q67" s="5">
        <f>_xlfn.XLOOKUP(F67,Inventory!A:A,Inventory!E:E)</f>
        <v>279</v>
      </c>
      <c r="R67" s="5">
        <f>_xlfn.XLOOKUP(F67,Inventory!A:A,Inventory!F:F)</f>
        <v>90</v>
      </c>
      <c r="S67" t="str">
        <f>IF(Table3[[#This Row],[Reorder_point]]&gt;=Table3[[#This Row],[Stock_on_hand]],"Reorder","Sufficient Stock")</f>
        <v>Sufficient Stock</v>
      </c>
      <c r="T67" s="4">
        <f>_xlfn.XLOOKUP(F67,Pivot!A:A,Pivot!C:C)</f>
        <v>1.7348066298342542</v>
      </c>
      <c r="U67" s="5">
        <f>Table3[[#This Row],[Stock_on_hand]]/Table3[[#This Row],[ADS_Rate]]</f>
        <v>160.82484076433121</v>
      </c>
      <c r="V67" s="16">
        <f>_xlfn.XLOOKUP(F67,Pivot!E:E,Pivot!H:H)</f>
        <v>213.5890445859873</v>
      </c>
      <c r="W67" s="3">
        <f>IF(Table3[[#This Row],[Stock_on_hand]]&gt;Table3[[#This Row],[Reorder_point]],(Table3[[#This Row],[Stock_on_hand]]-Table3[[#This Row],[Reorder_point]])*Table3[[#This Row],[AverageCostPerUnit]],0)</f>
        <v>40368.329426751596</v>
      </c>
    </row>
    <row r="68" spans="1:23" x14ac:dyDescent="0.3">
      <c r="A68" s="1">
        <v>45665</v>
      </c>
      <c r="B68" t="str">
        <f>TEXT(Table3[[#This Row],[date]],"mmm")</f>
        <v>Jan</v>
      </c>
      <c r="C68" t="str">
        <f>TEXT(Table3[[#This Row],[date]],"ddd")</f>
        <v>Wed</v>
      </c>
      <c r="D68" s="2" t="s">
        <v>27</v>
      </c>
      <c r="E68" s="2" t="s">
        <v>272</v>
      </c>
      <c r="F68" s="2" t="s">
        <v>206</v>
      </c>
      <c r="G68" s="2" t="s">
        <v>207</v>
      </c>
      <c r="H68" s="2" t="s">
        <v>60</v>
      </c>
      <c r="I68" s="3">
        <v>103.19</v>
      </c>
      <c r="J68" s="5">
        <v>31</v>
      </c>
      <c r="K68" s="3">
        <v>3198.89</v>
      </c>
      <c r="L68" s="3">
        <v>2020.31</v>
      </c>
      <c r="M68" s="3">
        <v>1178.58</v>
      </c>
      <c r="N68" s="10">
        <f>Table3[[#This Row],[profit]]/Table3[[#This Row],[revenue]]</f>
        <v>0.36843405056128842</v>
      </c>
      <c r="O68" s="2" t="s">
        <v>18</v>
      </c>
      <c r="P68" s="2" t="str">
        <f>_xlfn.XLOOKUP(O68,Sales_reps!A:A,Sales_reps!B:B)</f>
        <v>Rep 7</v>
      </c>
      <c r="Q68" s="5">
        <f>_xlfn.XLOOKUP(F68,Inventory!A:A,Inventory!E:E)</f>
        <v>234</v>
      </c>
      <c r="R68" s="5">
        <f>_xlfn.XLOOKUP(F68,Inventory!A:A,Inventory!F:F)</f>
        <v>135</v>
      </c>
      <c r="S68" t="str">
        <f>IF(Table3[[#This Row],[Reorder_point]]&gt;=Table3[[#This Row],[Stock_on_hand]],"Reorder","Sufficient Stock")</f>
        <v>Sufficient Stock</v>
      </c>
      <c r="T68" s="4">
        <f>_xlfn.XLOOKUP(F68,Pivot!A:A,Pivot!C:C)</f>
        <v>2.1823204419889501</v>
      </c>
      <c r="U68" s="5">
        <f>Table3[[#This Row],[Stock_on_hand]]/Table3[[#This Row],[ADS_Rate]]</f>
        <v>107.2253164556962</v>
      </c>
      <c r="V68" s="16">
        <f>_xlfn.XLOOKUP(F68,Pivot!E:E,Pivot!H:H)</f>
        <v>159.33501265822784</v>
      </c>
      <c r="W68" s="3">
        <f>IF(Table3[[#This Row],[Stock_on_hand]]&gt;Table3[[#This Row],[Reorder_point]],(Table3[[#This Row],[Stock_on_hand]]-Table3[[#This Row],[Reorder_point]])*Table3[[#This Row],[AverageCostPerUnit]],0)</f>
        <v>15774.166253164556</v>
      </c>
    </row>
    <row r="69" spans="1:23" x14ac:dyDescent="0.3">
      <c r="A69" s="1">
        <v>45665</v>
      </c>
      <c r="B69" t="str">
        <f>TEXT(Table3[[#This Row],[date]],"mmm")</f>
        <v>Jan</v>
      </c>
      <c r="C69" t="str">
        <f>TEXT(Table3[[#This Row],[date]],"ddd")</f>
        <v>Wed</v>
      </c>
      <c r="D69" s="2" t="s">
        <v>17</v>
      </c>
      <c r="E69" s="2" t="s">
        <v>280</v>
      </c>
      <c r="F69" s="2" t="s">
        <v>252</v>
      </c>
      <c r="G69" s="2" t="s">
        <v>253</v>
      </c>
      <c r="H69" s="2" t="s">
        <v>101</v>
      </c>
      <c r="I69" s="3">
        <v>141.4</v>
      </c>
      <c r="J69" s="5">
        <v>5</v>
      </c>
      <c r="K69" s="3">
        <v>707</v>
      </c>
      <c r="L69" s="3">
        <v>585.20000000000005</v>
      </c>
      <c r="M69" s="3">
        <v>121.8</v>
      </c>
      <c r="N69" s="10">
        <f>Table3[[#This Row],[profit]]/Table3[[#This Row],[revenue]]</f>
        <v>0.17227722772277226</v>
      </c>
      <c r="O69" s="2" t="s">
        <v>32</v>
      </c>
      <c r="P69" s="2" t="str">
        <f>_xlfn.XLOOKUP(O69,Sales_reps!A:A,Sales_reps!B:B)</f>
        <v>Rep 13</v>
      </c>
      <c r="Q69" s="5">
        <f>_xlfn.XLOOKUP(F69,Inventory!A:A,Inventory!E:E)</f>
        <v>487</v>
      </c>
      <c r="R69" s="5">
        <f>_xlfn.XLOOKUP(F69,Inventory!A:A,Inventory!F:F)</f>
        <v>182</v>
      </c>
      <c r="S69" t="str">
        <f>IF(Table3[[#This Row],[Reorder_point]]&gt;=Table3[[#This Row],[Stock_on_hand]],"Reorder","Sufficient Stock")</f>
        <v>Sufficient Stock</v>
      </c>
      <c r="T69" s="4">
        <f>_xlfn.XLOOKUP(F69,Pivot!A:A,Pivot!C:C)</f>
        <v>2.0497237569060776</v>
      </c>
      <c r="U69" s="5">
        <f>Table3[[#This Row],[Stock_on_hand]]/Table3[[#This Row],[ADS_Rate]]</f>
        <v>237.5929919137466</v>
      </c>
      <c r="V69" s="16">
        <f>_xlfn.XLOOKUP(F69,Pivot!E:E,Pivot!H:H)</f>
        <v>142.78312668463613</v>
      </c>
      <c r="W69" s="3">
        <f>IF(Table3[[#This Row],[Stock_on_hand]]&gt;Table3[[#This Row],[Reorder_point]],(Table3[[#This Row],[Stock_on_hand]]-Table3[[#This Row],[Reorder_point]])*Table3[[#This Row],[AverageCostPerUnit]],0)</f>
        <v>43548.85363881402</v>
      </c>
    </row>
    <row r="70" spans="1:23" x14ac:dyDescent="0.3">
      <c r="A70" s="1">
        <v>45666</v>
      </c>
      <c r="B70" t="str">
        <f>TEXT(Table3[[#This Row],[date]],"mmm")</f>
        <v>Jan</v>
      </c>
      <c r="C70" t="str">
        <f>TEXT(Table3[[#This Row],[date]],"ddd")</f>
        <v>Thu</v>
      </c>
      <c r="D70" s="2" t="s">
        <v>5</v>
      </c>
      <c r="E70" s="2" t="s">
        <v>284</v>
      </c>
      <c r="F70" s="2" t="s">
        <v>228</v>
      </c>
      <c r="G70" s="2" t="s">
        <v>229</v>
      </c>
      <c r="H70" s="2" t="s">
        <v>60</v>
      </c>
      <c r="I70" s="3">
        <v>121.78</v>
      </c>
      <c r="J70" s="5">
        <v>37</v>
      </c>
      <c r="K70" s="3">
        <v>4505.8599999999997</v>
      </c>
      <c r="L70" s="3">
        <v>2289.04</v>
      </c>
      <c r="M70" s="3">
        <v>2216.8200000000002</v>
      </c>
      <c r="N70" s="10">
        <f>Table3[[#This Row],[profit]]/Table3[[#This Row],[revenue]]</f>
        <v>0.49198599157541517</v>
      </c>
      <c r="O70" s="2" t="s">
        <v>15</v>
      </c>
      <c r="P70" s="2" t="str">
        <f>_xlfn.XLOOKUP(O70,Sales_reps!A:A,Sales_reps!B:B)</f>
        <v>Rep 6</v>
      </c>
      <c r="Q70" s="5">
        <f>_xlfn.XLOOKUP(F70,Inventory!A:A,Inventory!E:E)</f>
        <v>257</v>
      </c>
      <c r="R70" s="5">
        <f>_xlfn.XLOOKUP(F70,Inventory!A:A,Inventory!F:F)</f>
        <v>54</v>
      </c>
      <c r="S70" t="str">
        <f>IF(Table3[[#This Row],[Reorder_point]]&gt;=Table3[[#This Row],[Stock_on_hand]],"Reorder","Sufficient Stock")</f>
        <v>Sufficient Stock</v>
      </c>
      <c r="T70" s="4">
        <f>_xlfn.XLOOKUP(F70,Pivot!A:A,Pivot!C:C)</f>
        <v>2.0220994475138121</v>
      </c>
      <c r="U70" s="5">
        <f>Table3[[#This Row],[Stock_on_hand]]/Table3[[#This Row],[ADS_Rate]]</f>
        <v>127.09562841530055</v>
      </c>
      <c r="V70" s="16">
        <f>_xlfn.XLOOKUP(F70,Pivot!E:E,Pivot!H:H)</f>
        <v>160.93450819672134</v>
      </c>
      <c r="W70" s="3">
        <f>IF(Table3[[#This Row],[Stock_on_hand]]&gt;Table3[[#This Row],[Reorder_point]],(Table3[[#This Row],[Stock_on_hand]]-Table3[[#This Row],[Reorder_point]])*Table3[[#This Row],[AverageCostPerUnit]],0)</f>
        <v>32669.705163934432</v>
      </c>
    </row>
    <row r="71" spans="1:23" x14ac:dyDescent="0.3">
      <c r="A71" s="1">
        <v>45666</v>
      </c>
      <c r="B71" t="str">
        <f>TEXT(Table3[[#This Row],[date]],"mmm")</f>
        <v>Jan</v>
      </c>
      <c r="C71" t="str">
        <f>TEXT(Table3[[#This Row],[date]],"ddd")</f>
        <v>Thu</v>
      </c>
      <c r="D71" s="2" t="s">
        <v>17</v>
      </c>
      <c r="E71" s="2" t="s">
        <v>277</v>
      </c>
      <c r="F71" s="2" t="s">
        <v>71</v>
      </c>
      <c r="G71" s="2" t="s">
        <v>72</v>
      </c>
      <c r="H71" s="2" t="s">
        <v>73</v>
      </c>
      <c r="I71" s="3">
        <v>224.8</v>
      </c>
      <c r="J71" s="5">
        <v>31</v>
      </c>
      <c r="K71" s="3">
        <v>6968.8</v>
      </c>
      <c r="L71" s="3">
        <v>5236.62</v>
      </c>
      <c r="M71" s="3">
        <v>1732.18</v>
      </c>
      <c r="N71" s="10">
        <f>Table3[[#This Row],[profit]]/Table3[[#This Row],[revenue]]</f>
        <v>0.24856216278268856</v>
      </c>
      <c r="O71" s="2" t="s">
        <v>32</v>
      </c>
      <c r="P71" s="2" t="str">
        <f>_xlfn.XLOOKUP(O71,Sales_reps!A:A,Sales_reps!B:B)</f>
        <v>Rep 13</v>
      </c>
      <c r="Q71" s="5">
        <f>_xlfn.XLOOKUP(F71,Inventory!A:A,Inventory!E:E)</f>
        <v>437</v>
      </c>
      <c r="R71" s="5">
        <f>_xlfn.XLOOKUP(F71,Inventory!A:A,Inventory!F:F)</f>
        <v>59</v>
      </c>
      <c r="S71" t="str">
        <f>IF(Table3[[#This Row],[Reorder_point]]&gt;=Table3[[#This Row],[Stock_on_hand]],"Reorder","Sufficient Stock")</f>
        <v>Sufficient Stock</v>
      </c>
      <c r="T71" s="4">
        <f>_xlfn.XLOOKUP(F71,Pivot!A:A,Pivot!C:C)</f>
        <v>2.1215469613259668</v>
      </c>
      <c r="U71" s="5">
        <f>Table3[[#This Row],[Stock_on_hand]]/Table3[[#This Row],[ADS_Rate]]</f>
        <v>205.98177083333334</v>
      </c>
      <c r="V71" s="16">
        <f>_xlfn.XLOOKUP(F71,Pivot!E:E,Pivot!H:H)</f>
        <v>182.79481770833334</v>
      </c>
      <c r="W71" s="3">
        <f>IF(Table3[[#This Row],[Stock_on_hand]]&gt;Table3[[#This Row],[Reorder_point]],(Table3[[#This Row],[Stock_on_hand]]-Table3[[#This Row],[Reorder_point]])*Table3[[#This Row],[AverageCostPerUnit]],0)</f>
        <v>69096.441093750007</v>
      </c>
    </row>
    <row r="72" spans="1:23" x14ac:dyDescent="0.3">
      <c r="A72" s="1">
        <v>45666</v>
      </c>
      <c r="B72" t="str">
        <f>TEXT(Table3[[#This Row],[date]],"mmm")</f>
        <v>Jan</v>
      </c>
      <c r="C72" t="str">
        <f>TEXT(Table3[[#This Row],[date]],"ddd")</f>
        <v>Thu</v>
      </c>
      <c r="D72" s="2" t="s">
        <v>27</v>
      </c>
      <c r="E72" s="2" t="s">
        <v>274</v>
      </c>
      <c r="F72" s="2" t="s">
        <v>214</v>
      </c>
      <c r="G72" s="2" t="s">
        <v>215</v>
      </c>
      <c r="H72" s="2" t="s">
        <v>73</v>
      </c>
      <c r="I72" s="3">
        <v>363.96</v>
      </c>
      <c r="J72" s="5">
        <v>44</v>
      </c>
      <c r="K72" s="3">
        <v>16014.24</v>
      </c>
      <c r="L72" s="3">
        <v>10491.4</v>
      </c>
      <c r="M72" s="3">
        <v>5522.84</v>
      </c>
      <c r="N72" s="10">
        <f>Table3[[#This Row],[profit]]/Table3[[#This Row],[revenue]]</f>
        <v>0.34487056519697473</v>
      </c>
      <c r="O72" s="2" t="s">
        <v>25</v>
      </c>
      <c r="P72" s="2" t="str">
        <f>_xlfn.XLOOKUP(O72,Sales_reps!A:A,Sales_reps!B:B)</f>
        <v>Rep 10</v>
      </c>
      <c r="Q72" s="5">
        <f>_xlfn.XLOOKUP(F72,Inventory!A:A,Inventory!E:E)</f>
        <v>154</v>
      </c>
      <c r="R72" s="5">
        <f>_xlfn.XLOOKUP(F72,Inventory!A:A,Inventory!F:F)</f>
        <v>171</v>
      </c>
      <c r="S72" t="str">
        <f>IF(Table3[[#This Row],[Reorder_point]]&gt;=Table3[[#This Row],[Stock_on_hand]],"Reorder","Sufficient Stock")</f>
        <v>Reorder</v>
      </c>
      <c r="T72" s="4">
        <f>_xlfn.XLOOKUP(F72,Pivot!A:A,Pivot!C:C)</f>
        <v>1.5193370165745856</v>
      </c>
      <c r="U72" s="5">
        <f>Table3[[#This Row],[Stock_on_hand]]/Table3[[#This Row],[ADS_Rate]]</f>
        <v>101.36</v>
      </c>
      <c r="V72" s="16">
        <f>_xlfn.XLOOKUP(F72,Pivot!E:E,Pivot!H:H)</f>
        <v>185.58029090909088</v>
      </c>
      <c r="W72" s="3">
        <f>IF(Table3[[#This Row],[Stock_on_hand]]&gt;Table3[[#This Row],[Reorder_point]],(Table3[[#This Row],[Stock_on_hand]]-Table3[[#This Row],[Reorder_point]])*Table3[[#This Row],[AverageCostPerUnit]],0)</f>
        <v>0</v>
      </c>
    </row>
    <row r="73" spans="1:23" x14ac:dyDescent="0.3">
      <c r="A73" s="1">
        <v>45666</v>
      </c>
      <c r="B73" t="str">
        <f>TEXT(Table3[[#This Row],[date]],"mmm")</f>
        <v>Jan</v>
      </c>
      <c r="C73" t="str">
        <f>TEXT(Table3[[#This Row],[date]],"ddd")</f>
        <v>Thu</v>
      </c>
      <c r="D73" s="2" t="s">
        <v>27</v>
      </c>
      <c r="E73" s="2" t="s">
        <v>271</v>
      </c>
      <c r="F73" s="2" t="s">
        <v>240</v>
      </c>
      <c r="G73" s="2" t="s">
        <v>241</v>
      </c>
      <c r="H73" s="2" t="s">
        <v>56</v>
      </c>
      <c r="I73" s="3">
        <v>350.06</v>
      </c>
      <c r="J73" s="5">
        <v>21</v>
      </c>
      <c r="K73" s="3">
        <v>7351.26</v>
      </c>
      <c r="L73" s="3">
        <v>5944.25</v>
      </c>
      <c r="M73" s="3">
        <v>1407.01</v>
      </c>
      <c r="N73" s="10">
        <f>Table3[[#This Row],[profit]]/Table3[[#This Row],[revenue]]</f>
        <v>0.19139712103775405</v>
      </c>
      <c r="O73" s="2" t="s">
        <v>46</v>
      </c>
      <c r="P73" s="2" t="str">
        <f>_xlfn.XLOOKUP(O73,Sales_reps!A:A,Sales_reps!B:B)</f>
        <v>Rep 20</v>
      </c>
      <c r="Q73" s="5">
        <f>_xlfn.XLOOKUP(F73,Inventory!A:A,Inventory!E:E)</f>
        <v>132</v>
      </c>
      <c r="R73" s="5">
        <f>_xlfn.XLOOKUP(F73,Inventory!A:A,Inventory!F:F)</f>
        <v>82</v>
      </c>
      <c r="S73" t="str">
        <f>IF(Table3[[#This Row],[Reorder_point]]&gt;=Table3[[#This Row],[Stock_on_hand]],"Reorder","Sufficient Stock")</f>
        <v>Sufficient Stock</v>
      </c>
      <c r="T73" s="4">
        <f>_xlfn.XLOOKUP(F73,Pivot!A:A,Pivot!C:C)</f>
        <v>1.3149171270718232</v>
      </c>
      <c r="U73" s="5">
        <f>Table3[[#This Row],[Stock_on_hand]]/Table3[[#This Row],[ADS_Rate]]</f>
        <v>100.38655462184875</v>
      </c>
      <c r="V73" s="16">
        <f>_xlfn.XLOOKUP(F73,Pivot!E:E,Pivot!H:H)</f>
        <v>148.74588235294115</v>
      </c>
      <c r="W73" s="3">
        <f>IF(Table3[[#This Row],[Stock_on_hand]]&gt;Table3[[#This Row],[Reorder_point]],(Table3[[#This Row],[Stock_on_hand]]-Table3[[#This Row],[Reorder_point]])*Table3[[#This Row],[AverageCostPerUnit]],0)</f>
        <v>7437.2941176470576</v>
      </c>
    </row>
    <row r="74" spans="1:23" x14ac:dyDescent="0.3">
      <c r="A74" s="1">
        <v>45666</v>
      </c>
      <c r="B74" t="str">
        <f>TEXT(Table3[[#This Row],[date]],"mmm")</f>
        <v>Jan</v>
      </c>
      <c r="C74" t="str">
        <f>TEXT(Table3[[#This Row],[date]],"ddd")</f>
        <v>Thu</v>
      </c>
      <c r="D74" s="2" t="s">
        <v>5</v>
      </c>
      <c r="E74" s="2" t="s">
        <v>275</v>
      </c>
      <c r="F74" s="2" t="s">
        <v>210</v>
      </c>
      <c r="G74" s="2" t="s">
        <v>211</v>
      </c>
      <c r="H74" s="2" t="s">
        <v>73</v>
      </c>
      <c r="I74" s="3">
        <v>444.42</v>
      </c>
      <c r="J74" s="5">
        <v>6</v>
      </c>
      <c r="K74" s="3">
        <v>2666.52</v>
      </c>
      <c r="L74" s="3">
        <v>1819.75</v>
      </c>
      <c r="M74" s="3">
        <v>846.77</v>
      </c>
      <c r="N74" s="10">
        <f>Table3[[#This Row],[profit]]/Table3[[#This Row],[revenue]]</f>
        <v>0.31755621559185754</v>
      </c>
      <c r="O74" s="2" t="s">
        <v>10</v>
      </c>
      <c r="P74" s="2" t="str">
        <f>_xlfn.XLOOKUP(O74,Sales_reps!A:A,Sales_reps!B:B)</f>
        <v>Rep 4</v>
      </c>
      <c r="Q74" s="5">
        <f>_xlfn.XLOOKUP(F74,Inventory!A:A,Inventory!E:E)</f>
        <v>170</v>
      </c>
      <c r="R74" s="5">
        <f>_xlfn.XLOOKUP(F74,Inventory!A:A,Inventory!F:F)</f>
        <v>85</v>
      </c>
      <c r="S74" t="str">
        <f>IF(Table3[[#This Row],[Reorder_point]]&gt;=Table3[[#This Row],[Stock_on_hand]],"Reorder","Sufficient Stock")</f>
        <v>Sufficient Stock</v>
      </c>
      <c r="T74" s="4">
        <f>_xlfn.XLOOKUP(F74,Pivot!A:A,Pivot!C:C)</f>
        <v>1.5966850828729282</v>
      </c>
      <c r="U74" s="5">
        <f>Table3[[#This Row],[Stock_on_hand]]/Table3[[#This Row],[ADS_Rate]]</f>
        <v>106.47058823529412</v>
      </c>
      <c r="V74" s="16">
        <f>_xlfn.XLOOKUP(F74,Pivot!E:E,Pivot!H:H)</f>
        <v>206.92532871972318</v>
      </c>
      <c r="W74" s="3">
        <f>IF(Table3[[#This Row],[Stock_on_hand]]&gt;Table3[[#This Row],[Reorder_point]],(Table3[[#This Row],[Stock_on_hand]]-Table3[[#This Row],[Reorder_point]])*Table3[[#This Row],[AverageCostPerUnit]],0)</f>
        <v>17588.652941176471</v>
      </c>
    </row>
    <row r="75" spans="1:23" x14ac:dyDescent="0.3">
      <c r="A75" s="1">
        <v>45666</v>
      </c>
      <c r="B75" t="str">
        <f>TEXT(Table3[[#This Row],[date]],"mmm")</f>
        <v>Jan</v>
      </c>
      <c r="C75" t="str">
        <f>TEXT(Table3[[#This Row],[date]],"ddd")</f>
        <v>Thu</v>
      </c>
      <c r="D75" s="2" t="s">
        <v>17</v>
      </c>
      <c r="E75" s="2" t="s">
        <v>275</v>
      </c>
      <c r="F75" s="2" t="s">
        <v>160</v>
      </c>
      <c r="G75" s="2" t="s">
        <v>161</v>
      </c>
      <c r="H75" s="2" t="s">
        <v>73</v>
      </c>
      <c r="I75" s="3">
        <v>191.35</v>
      </c>
      <c r="J75" s="5">
        <v>49</v>
      </c>
      <c r="K75" s="3">
        <v>9376.15</v>
      </c>
      <c r="L75" s="3">
        <v>7467.39</v>
      </c>
      <c r="M75" s="3">
        <v>1908.76</v>
      </c>
      <c r="N75" s="10">
        <f>Table3[[#This Row],[profit]]/Table3[[#This Row],[revenue]]</f>
        <v>0.20357609466572102</v>
      </c>
      <c r="O75" s="2" t="s">
        <v>18</v>
      </c>
      <c r="P75" s="2" t="str">
        <f>_xlfn.XLOOKUP(O75,Sales_reps!A:A,Sales_reps!B:B)</f>
        <v>Rep 7</v>
      </c>
      <c r="Q75" s="5">
        <f>_xlfn.XLOOKUP(F75,Inventory!A:A,Inventory!E:E)</f>
        <v>279</v>
      </c>
      <c r="R75" s="5">
        <f>_xlfn.XLOOKUP(F75,Inventory!A:A,Inventory!F:F)</f>
        <v>90</v>
      </c>
      <c r="S75" t="str">
        <f>IF(Table3[[#This Row],[Reorder_point]]&gt;=Table3[[#This Row],[Stock_on_hand]],"Reorder","Sufficient Stock")</f>
        <v>Sufficient Stock</v>
      </c>
      <c r="T75" s="4">
        <f>_xlfn.XLOOKUP(F75,Pivot!A:A,Pivot!C:C)</f>
        <v>1.7348066298342542</v>
      </c>
      <c r="U75" s="5">
        <f>Table3[[#This Row],[Stock_on_hand]]/Table3[[#This Row],[ADS_Rate]]</f>
        <v>160.82484076433121</v>
      </c>
      <c r="V75" s="16">
        <f>_xlfn.XLOOKUP(F75,Pivot!E:E,Pivot!H:H)</f>
        <v>213.5890445859873</v>
      </c>
      <c r="W75" s="3">
        <f>IF(Table3[[#This Row],[Stock_on_hand]]&gt;Table3[[#This Row],[Reorder_point]],(Table3[[#This Row],[Stock_on_hand]]-Table3[[#This Row],[Reorder_point]])*Table3[[#This Row],[AverageCostPerUnit]],0)</f>
        <v>40368.329426751596</v>
      </c>
    </row>
    <row r="76" spans="1:23" x14ac:dyDescent="0.3">
      <c r="A76" s="1">
        <v>45666</v>
      </c>
      <c r="B76" t="str">
        <f>TEXT(Table3[[#This Row],[date]],"mmm")</f>
        <v>Jan</v>
      </c>
      <c r="C76" t="str">
        <f>TEXT(Table3[[#This Row],[date]],"ddd")</f>
        <v>Thu</v>
      </c>
      <c r="D76" s="2" t="s">
        <v>17</v>
      </c>
      <c r="E76" s="2" t="s">
        <v>276</v>
      </c>
      <c r="F76" s="2" t="s">
        <v>250</v>
      </c>
      <c r="G76" s="2" t="s">
        <v>251</v>
      </c>
      <c r="H76" s="2" t="s">
        <v>64</v>
      </c>
      <c r="I76" s="3">
        <v>24.71</v>
      </c>
      <c r="J76" s="5">
        <v>26</v>
      </c>
      <c r="K76" s="3">
        <v>642.46</v>
      </c>
      <c r="L76" s="3">
        <v>368.43</v>
      </c>
      <c r="M76" s="3">
        <v>274.02999999999997</v>
      </c>
      <c r="N76" s="10">
        <f>Table3[[#This Row],[profit]]/Table3[[#This Row],[revenue]]</f>
        <v>0.42653239112162616</v>
      </c>
      <c r="O76" s="2" t="s">
        <v>36</v>
      </c>
      <c r="P76" s="2" t="str">
        <f>_xlfn.XLOOKUP(O76,Sales_reps!A:A,Sales_reps!B:B)</f>
        <v>Rep 15</v>
      </c>
      <c r="Q76" s="5">
        <f>_xlfn.XLOOKUP(F76,Inventory!A:A,Inventory!E:E)</f>
        <v>85</v>
      </c>
      <c r="R76" s="5">
        <f>_xlfn.XLOOKUP(F76,Inventory!A:A,Inventory!F:F)</f>
        <v>188</v>
      </c>
      <c r="S76" t="str">
        <f>IF(Table3[[#This Row],[Reorder_point]]&gt;=Table3[[#This Row],[Stock_on_hand]],"Reorder","Sufficient Stock")</f>
        <v>Reorder</v>
      </c>
      <c r="T76" s="4">
        <f>_xlfn.XLOOKUP(F76,Pivot!A:A,Pivot!C:C)</f>
        <v>2.6077348066298343</v>
      </c>
      <c r="U76" s="5">
        <f>Table3[[#This Row],[Stock_on_hand]]/Table3[[#This Row],[ADS_Rate]]</f>
        <v>32.595338983050844</v>
      </c>
      <c r="V76" s="16">
        <f>_xlfn.XLOOKUP(F76,Pivot!E:E,Pivot!H:H)</f>
        <v>158.14478813559322</v>
      </c>
      <c r="W76" s="3">
        <f>IF(Table3[[#This Row],[Stock_on_hand]]&gt;Table3[[#This Row],[Reorder_point]],(Table3[[#This Row],[Stock_on_hand]]-Table3[[#This Row],[Reorder_point]])*Table3[[#This Row],[AverageCostPerUnit]],0)</f>
        <v>0</v>
      </c>
    </row>
    <row r="77" spans="1:23" x14ac:dyDescent="0.3">
      <c r="A77" s="1">
        <v>45666</v>
      </c>
      <c r="B77" t="str">
        <f>TEXT(Table3[[#This Row],[date]],"mmm")</f>
        <v>Jan</v>
      </c>
      <c r="C77" t="str">
        <f>TEXT(Table3[[#This Row],[date]],"ddd")</f>
        <v>Thu</v>
      </c>
      <c r="D77" s="2" t="s">
        <v>27</v>
      </c>
      <c r="E77" s="2" t="s">
        <v>283</v>
      </c>
      <c r="F77" s="2" t="s">
        <v>254</v>
      </c>
      <c r="G77" s="2" t="s">
        <v>255</v>
      </c>
      <c r="H77" s="2" t="s">
        <v>64</v>
      </c>
      <c r="I77" s="3">
        <v>212.91</v>
      </c>
      <c r="J77" s="5">
        <v>33</v>
      </c>
      <c r="K77" s="3">
        <v>7026.03</v>
      </c>
      <c r="L77" s="3">
        <v>5560.5</v>
      </c>
      <c r="M77" s="3">
        <v>1465.53</v>
      </c>
      <c r="N77" s="10">
        <f>Table3[[#This Row],[profit]]/Table3[[#This Row],[revenue]]</f>
        <v>0.20858578742191536</v>
      </c>
      <c r="O77" s="2" t="s">
        <v>46</v>
      </c>
      <c r="P77" s="2" t="str">
        <f>_xlfn.XLOOKUP(O77,Sales_reps!A:A,Sales_reps!B:B)</f>
        <v>Rep 20</v>
      </c>
      <c r="Q77" s="5">
        <f>_xlfn.XLOOKUP(F77,Inventory!A:A,Inventory!E:E)</f>
        <v>228</v>
      </c>
      <c r="R77" s="5">
        <f>_xlfn.XLOOKUP(F77,Inventory!A:A,Inventory!F:F)</f>
        <v>179</v>
      </c>
      <c r="S77" t="str">
        <f>IF(Table3[[#This Row],[Reorder_point]]&gt;=Table3[[#This Row],[Stock_on_hand]],"Reorder","Sufficient Stock")</f>
        <v>Sufficient Stock</v>
      </c>
      <c r="T77" s="4">
        <f>_xlfn.XLOOKUP(F77,Pivot!A:A,Pivot!C:C)</f>
        <v>3.6353591160220993</v>
      </c>
      <c r="U77" s="5">
        <f>Table3[[#This Row],[Stock_on_hand]]/Table3[[#This Row],[ADS_Rate]]</f>
        <v>62.717325227963528</v>
      </c>
      <c r="V77" s="16">
        <f>_xlfn.XLOOKUP(F77,Pivot!E:E,Pivot!H:H)</f>
        <v>194.48913373860182</v>
      </c>
      <c r="W77" s="3">
        <f>IF(Table3[[#This Row],[Stock_on_hand]]&gt;Table3[[#This Row],[Reorder_point]],(Table3[[#This Row],[Stock_on_hand]]-Table3[[#This Row],[Reorder_point]])*Table3[[#This Row],[AverageCostPerUnit]],0)</f>
        <v>9529.9675531914891</v>
      </c>
    </row>
    <row r="78" spans="1:23" x14ac:dyDescent="0.3">
      <c r="A78" s="1">
        <v>45667</v>
      </c>
      <c r="B78" t="str">
        <f>TEXT(Table3[[#This Row],[date]],"mmm")</f>
        <v>Jan</v>
      </c>
      <c r="C78" t="str">
        <f>TEXT(Table3[[#This Row],[date]],"ddd")</f>
        <v>Fri</v>
      </c>
      <c r="D78" s="2" t="s">
        <v>24</v>
      </c>
      <c r="E78" s="2" t="s">
        <v>276</v>
      </c>
      <c r="F78" s="2" t="s">
        <v>256</v>
      </c>
      <c r="G78" s="2" t="s">
        <v>257</v>
      </c>
      <c r="H78" s="2" t="s">
        <v>60</v>
      </c>
      <c r="I78" s="3">
        <v>97.59</v>
      </c>
      <c r="J78" s="5">
        <v>15</v>
      </c>
      <c r="K78" s="3">
        <v>1463.85</v>
      </c>
      <c r="L78" s="3">
        <v>1154.49</v>
      </c>
      <c r="M78" s="3">
        <v>309.36</v>
      </c>
      <c r="N78" s="10">
        <f>Table3[[#This Row],[profit]]/Table3[[#This Row],[revenue]]</f>
        <v>0.21133312839430271</v>
      </c>
      <c r="O78" s="2" t="s">
        <v>25</v>
      </c>
      <c r="P78" s="2" t="str">
        <f>_xlfn.XLOOKUP(O78,Sales_reps!A:A,Sales_reps!B:B)</f>
        <v>Rep 10</v>
      </c>
      <c r="Q78" s="5">
        <f>_xlfn.XLOOKUP(F78,Inventory!A:A,Inventory!E:E)</f>
        <v>214</v>
      </c>
      <c r="R78" s="5">
        <f>_xlfn.XLOOKUP(F78,Inventory!A:A,Inventory!F:F)</f>
        <v>83</v>
      </c>
      <c r="S78" t="str">
        <f>IF(Table3[[#This Row],[Reorder_point]]&gt;=Table3[[#This Row],[Stock_on_hand]],"Reorder","Sufficient Stock")</f>
        <v>Sufficient Stock</v>
      </c>
      <c r="T78" s="4">
        <f>_xlfn.XLOOKUP(F78,Pivot!A:A,Pivot!C:C)</f>
        <v>2.2872928176795582</v>
      </c>
      <c r="U78" s="5">
        <f>Table3[[#This Row],[Stock_on_hand]]/Table3[[#This Row],[ADS_Rate]]</f>
        <v>93.560386473429944</v>
      </c>
      <c r="V78" s="16">
        <f>_xlfn.XLOOKUP(F78,Pivot!E:E,Pivot!H:H)</f>
        <v>128.51939613526571</v>
      </c>
      <c r="W78" s="3">
        <f>IF(Table3[[#This Row],[Stock_on_hand]]&gt;Table3[[#This Row],[Reorder_point]],(Table3[[#This Row],[Stock_on_hand]]-Table3[[#This Row],[Reorder_point]])*Table3[[#This Row],[AverageCostPerUnit]],0)</f>
        <v>16836.040893719808</v>
      </c>
    </row>
    <row r="79" spans="1:23" x14ac:dyDescent="0.3">
      <c r="A79" s="1">
        <v>45667</v>
      </c>
      <c r="B79" t="str">
        <f>TEXT(Table3[[#This Row],[date]],"mmm")</f>
        <v>Jan</v>
      </c>
      <c r="C79" t="str">
        <f>TEXT(Table3[[#This Row],[date]],"ddd")</f>
        <v>Fri</v>
      </c>
      <c r="D79" s="2" t="s">
        <v>27</v>
      </c>
      <c r="E79" s="2" t="s">
        <v>275</v>
      </c>
      <c r="F79" s="2" t="s">
        <v>154</v>
      </c>
      <c r="G79" s="2" t="s">
        <v>155</v>
      </c>
      <c r="H79" s="2" t="s">
        <v>101</v>
      </c>
      <c r="I79" s="3">
        <v>185.8</v>
      </c>
      <c r="J79" s="5">
        <v>44</v>
      </c>
      <c r="K79" s="3">
        <v>8175.2</v>
      </c>
      <c r="L79" s="3">
        <v>4205.63</v>
      </c>
      <c r="M79" s="3">
        <v>3969.57</v>
      </c>
      <c r="N79" s="10">
        <f>Table3[[#This Row],[profit]]/Table3[[#This Row],[revenue]]</f>
        <v>0.48556243272335847</v>
      </c>
      <c r="O79" s="2" t="s">
        <v>46</v>
      </c>
      <c r="P79" s="2" t="str">
        <f>_xlfn.XLOOKUP(O79,Sales_reps!A:A,Sales_reps!B:B)</f>
        <v>Rep 20</v>
      </c>
      <c r="Q79" s="5">
        <f>_xlfn.XLOOKUP(F79,Inventory!A:A,Inventory!E:E)</f>
        <v>444</v>
      </c>
      <c r="R79" s="5">
        <f>_xlfn.XLOOKUP(F79,Inventory!A:A,Inventory!F:F)</f>
        <v>53</v>
      </c>
      <c r="S79" t="str">
        <f>IF(Table3[[#This Row],[Reorder_point]]&gt;=Table3[[#This Row],[Stock_on_hand]],"Reorder","Sufficient Stock")</f>
        <v>Sufficient Stock</v>
      </c>
      <c r="T79" s="4">
        <f>_xlfn.XLOOKUP(F79,Pivot!A:A,Pivot!C:C)</f>
        <v>2.0552486187845305</v>
      </c>
      <c r="U79" s="5">
        <f>Table3[[#This Row],[Stock_on_hand]]/Table3[[#This Row],[ADS_Rate]]</f>
        <v>216.03225806451613</v>
      </c>
      <c r="V79" s="16">
        <f>_xlfn.XLOOKUP(F79,Pivot!E:E,Pivot!H:H)</f>
        <v>142.85685483870967</v>
      </c>
      <c r="W79" s="3">
        <f>IF(Table3[[#This Row],[Stock_on_hand]]&gt;Table3[[#This Row],[Reorder_point]],(Table3[[#This Row],[Stock_on_hand]]-Table3[[#This Row],[Reorder_point]])*Table3[[#This Row],[AverageCostPerUnit]],0)</f>
        <v>55857.030241935478</v>
      </c>
    </row>
    <row r="80" spans="1:23" x14ac:dyDescent="0.3">
      <c r="A80" s="1">
        <v>45667</v>
      </c>
      <c r="B80" t="str">
        <f>TEXT(Table3[[#This Row],[date]],"mmm")</f>
        <v>Jan</v>
      </c>
      <c r="C80" t="str">
        <f>TEXT(Table3[[#This Row],[date]],"ddd")</f>
        <v>Fri</v>
      </c>
      <c r="D80" s="2" t="s">
        <v>27</v>
      </c>
      <c r="E80" s="2" t="s">
        <v>283</v>
      </c>
      <c r="F80" s="2" t="s">
        <v>83</v>
      </c>
      <c r="G80" s="2" t="s">
        <v>84</v>
      </c>
      <c r="H80" s="2" t="s">
        <v>56</v>
      </c>
      <c r="I80" s="3">
        <v>250.18</v>
      </c>
      <c r="J80" s="5">
        <v>19</v>
      </c>
      <c r="K80" s="3">
        <v>4753.42</v>
      </c>
      <c r="L80" s="3">
        <v>3006.59</v>
      </c>
      <c r="M80" s="3">
        <v>1746.83</v>
      </c>
      <c r="N80" s="10">
        <f>Table3[[#This Row],[profit]]/Table3[[#This Row],[revenue]]</f>
        <v>0.36748909206424002</v>
      </c>
      <c r="O80" s="2" t="s">
        <v>10</v>
      </c>
      <c r="P80" s="2" t="str">
        <f>_xlfn.XLOOKUP(O80,Sales_reps!A:A,Sales_reps!B:B)</f>
        <v>Rep 4</v>
      </c>
      <c r="Q80" s="5">
        <f>_xlfn.XLOOKUP(F80,Inventory!A:A,Inventory!E:E)</f>
        <v>227</v>
      </c>
      <c r="R80" s="5">
        <f>_xlfn.XLOOKUP(F80,Inventory!A:A,Inventory!F:F)</f>
        <v>124</v>
      </c>
      <c r="S80" t="str">
        <f>IF(Table3[[#This Row],[Reorder_point]]&gt;=Table3[[#This Row],[Stock_on_hand]],"Reorder","Sufficient Stock")</f>
        <v>Sufficient Stock</v>
      </c>
      <c r="T80" s="4">
        <f>_xlfn.XLOOKUP(F80,Pivot!A:A,Pivot!C:C)</f>
        <v>2.0883977900552488</v>
      </c>
      <c r="U80" s="5">
        <f>Table3[[#This Row],[Stock_on_hand]]/Table3[[#This Row],[ADS_Rate]]</f>
        <v>108.69576719576719</v>
      </c>
      <c r="V80" s="16">
        <f>_xlfn.XLOOKUP(F80,Pivot!E:E,Pivot!H:H)</f>
        <v>176.40235449735448</v>
      </c>
      <c r="W80" s="3">
        <f>IF(Table3[[#This Row],[Stock_on_hand]]&gt;Table3[[#This Row],[Reorder_point]],(Table3[[#This Row],[Stock_on_hand]]-Table3[[#This Row],[Reorder_point]])*Table3[[#This Row],[AverageCostPerUnit]],0)</f>
        <v>18169.44251322751</v>
      </c>
    </row>
    <row r="81" spans="1:23" x14ac:dyDescent="0.3">
      <c r="A81" s="1">
        <v>45667</v>
      </c>
      <c r="B81" t="str">
        <f>TEXT(Table3[[#This Row],[date]],"mmm")</f>
        <v>Jan</v>
      </c>
      <c r="C81" t="str">
        <f>TEXT(Table3[[#This Row],[date]],"ddd")</f>
        <v>Fri</v>
      </c>
      <c r="D81" s="2" t="s">
        <v>24</v>
      </c>
      <c r="E81" s="2" t="s">
        <v>273</v>
      </c>
      <c r="F81" s="2" t="s">
        <v>122</v>
      </c>
      <c r="G81" s="2" t="s">
        <v>123</v>
      </c>
      <c r="H81" s="2" t="s">
        <v>56</v>
      </c>
      <c r="I81" s="3">
        <v>361.32</v>
      </c>
      <c r="J81" s="5">
        <v>47</v>
      </c>
      <c r="K81" s="3">
        <v>16982.04</v>
      </c>
      <c r="L81" s="3">
        <v>10839.03</v>
      </c>
      <c r="M81" s="3">
        <v>6143.01</v>
      </c>
      <c r="N81" s="10">
        <f>Table3[[#This Row],[profit]]/Table3[[#This Row],[revenue]]</f>
        <v>0.36173569253163929</v>
      </c>
      <c r="O81" s="2" t="s">
        <v>20</v>
      </c>
      <c r="P81" s="2" t="str">
        <f>_xlfn.XLOOKUP(O81,Sales_reps!A:A,Sales_reps!B:B)</f>
        <v>Rep 8</v>
      </c>
      <c r="Q81" s="5">
        <f>_xlfn.XLOOKUP(F81,Inventory!A:A,Inventory!E:E)</f>
        <v>451</v>
      </c>
      <c r="R81" s="5">
        <f>_xlfn.XLOOKUP(F81,Inventory!A:A,Inventory!F:F)</f>
        <v>154</v>
      </c>
      <c r="S81" t="str">
        <f>IF(Table3[[#This Row],[Reorder_point]]&gt;=Table3[[#This Row],[Stock_on_hand]],"Reorder","Sufficient Stock")</f>
        <v>Sufficient Stock</v>
      </c>
      <c r="T81" s="4">
        <f>_xlfn.XLOOKUP(F81,Pivot!A:A,Pivot!C:C)</f>
        <v>2.0773480662983426</v>
      </c>
      <c r="U81" s="5">
        <f>Table3[[#This Row],[Stock_on_hand]]/Table3[[#This Row],[ADS_Rate]]</f>
        <v>217.10372340425531</v>
      </c>
      <c r="V81" s="16">
        <f>_xlfn.XLOOKUP(F81,Pivot!E:E,Pivot!H:H)</f>
        <v>170.89151595744681</v>
      </c>
      <c r="W81" s="3">
        <f>IF(Table3[[#This Row],[Stock_on_hand]]&gt;Table3[[#This Row],[Reorder_point]],(Table3[[#This Row],[Stock_on_hand]]-Table3[[#This Row],[Reorder_point]])*Table3[[#This Row],[AverageCostPerUnit]],0)</f>
        <v>50754.780239361702</v>
      </c>
    </row>
    <row r="82" spans="1:23" x14ac:dyDescent="0.3">
      <c r="A82" s="1">
        <v>45667</v>
      </c>
      <c r="B82" t="str">
        <f>TEXT(Table3[[#This Row],[date]],"mmm")</f>
        <v>Jan</v>
      </c>
      <c r="C82" t="str">
        <f>TEXT(Table3[[#This Row],[date]],"ddd")</f>
        <v>Fri</v>
      </c>
      <c r="D82" s="2" t="s">
        <v>27</v>
      </c>
      <c r="E82" s="2" t="s">
        <v>274</v>
      </c>
      <c r="F82" s="2" t="s">
        <v>124</v>
      </c>
      <c r="G82" s="2" t="s">
        <v>125</v>
      </c>
      <c r="H82" s="2" t="s">
        <v>64</v>
      </c>
      <c r="I82" s="3">
        <v>241.84</v>
      </c>
      <c r="J82" s="5">
        <v>29</v>
      </c>
      <c r="K82" s="3">
        <v>7013.36</v>
      </c>
      <c r="L82" s="3">
        <v>5884.06</v>
      </c>
      <c r="M82" s="3">
        <v>1129.3</v>
      </c>
      <c r="N82" s="10">
        <f>Table3[[#This Row],[profit]]/Table3[[#This Row],[revenue]]</f>
        <v>0.16102125086976857</v>
      </c>
      <c r="O82" s="2" t="s">
        <v>40</v>
      </c>
      <c r="P82" s="2" t="str">
        <f>_xlfn.XLOOKUP(O82,Sales_reps!A:A,Sales_reps!B:B)</f>
        <v>Rep 17</v>
      </c>
      <c r="Q82" s="5">
        <f>_xlfn.XLOOKUP(F82,Inventory!A:A,Inventory!E:E)</f>
        <v>7</v>
      </c>
      <c r="R82" s="5">
        <f>_xlfn.XLOOKUP(F82,Inventory!A:A,Inventory!F:F)</f>
        <v>182</v>
      </c>
      <c r="S82" t="str">
        <f>IF(Table3[[#This Row],[Reorder_point]]&gt;=Table3[[#This Row],[Stock_on_hand]],"Reorder","Sufficient Stock")</f>
        <v>Reorder</v>
      </c>
      <c r="T82" s="4">
        <f>_xlfn.XLOOKUP(F82,Pivot!A:A,Pivot!C:C)</f>
        <v>1.8729281767955801</v>
      </c>
      <c r="U82" s="5">
        <f>Table3[[#This Row],[Stock_on_hand]]/Table3[[#This Row],[ADS_Rate]]</f>
        <v>3.7374631268436578</v>
      </c>
      <c r="V82" s="16">
        <f>_xlfn.XLOOKUP(F82,Pivot!E:E,Pivot!H:H)</f>
        <v>201.74427728613568</v>
      </c>
      <c r="W82" s="3">
        <f>IF(Table3[[#This Row],[Stock_on_hand]]&gt;Table3[[#This Row],[Reorder_point]],(Table3[[#This Row],[Stock_on_hand]]-Table3[[#This Row],[Reorder_point]])*Table3[[#This Row],[AverageCostPerUnit]],0)</f>
        <v>0</v>
      </c>
    </row>
    <row r="83" spans="1:23" x14ac:dyDescent="0.3">
      <c r="A83" s="1">
        <v>45667</v>
      </c>
      <c r="B83" t="str">
        <f>TEXT(Table3[[#This Row],[date]],"mmm")</f>
        <v>Jan</v>
      </c>
      <c r="C83" t="str">
        <f>TEXT(Table3[[#This Row],[date]],"ddd")</f>
        <v>Fri</v>
      </c>
      <c r="D83" s="2" t="s">
        <v>12</v>
      </c>
      <c r="E83" s="2" t="s">
        <v>275</v>
      </c>
      <c r="F83" s="2" t="s">
        <v>200</v>
      </c>
      <c r="G83" s="2" t="s">
        <v>201</v>
      </c>
      <c r="H83" s="2" t="s">
        <v>56</v>
      </c>
      <c r="I83" s="3">
        <v>21.26</v>
      </c>
      <c r="J83" s="5">
        <v>21</v>
      </c>
      <c r="K83" s="3">
        <v>446.46</v>
      </c>
      <c r="L83" s="3">
        <v>246.96</v>
      </c>
      <c r="M83" s="3">
        <v>199.5</v>
      </c>
      <c r="N83" s="10">
        <f>Table3[[#This Row],[profit]]/Table3[[#This Row],[revenue]]</f>
        <v>0.44684854186265288</v>
      </c>
      <c r="O83" s="2" t="s">
        <v>36</v>
      </c>
      <c r="P83" s="2" t="str">
        <f>_xlfn.XLOOKUP(O83,Sales_reps!A:A,Sales_reps!B:B)</f>
        <v>Rep 15</v>
      </c>
      <c r="Q83" s="5">
        <f>_xlfn.XLOOKUP(F83,Inventory!A:A,Inventory!E:E)</f>
        <v>168</v>
      </c>
      <c r="R83" s="5">
        <f>_xlfn.XLOOKUP(F83,Inventory!A:A,Inventory!F:F)</f>
        <v>59</v>
      </c>
      <c r="S83" t="str">
        <f>IF(Table3[[#This Row],[Reorder_point]]&gt;=Table3[[#This Row],[Stock_on_hand]],"Reorder","Sufficient Stock")</f>
        <v>Sufficient Stock</v>
      </c>
      <c r="T83" s="4">
        <f>_xlfn.XLOOKUP(F83,Pivot!A:A,Pivot!C:C)</f>
        <v>1.6519337016574585</v>
      </c>
      <c r="U83" s="5">
        <f>Table3[[#This Row],[Stock_on_hand]]/Table3[[#This Row],[ADS_Rate]]</f>
        <v>101.6989966555184</v>
      </c>
      <c r="V83" s="16">
        <f>_xlfn.XLOOKUP(F83,Pivot!E:E,Pivot!H:H)</f>
        <v>99.711739130434793</v>
      </c>
      <c r="W83" s="3">
        <f>IF(Table3[[#This Row],[Stock_on_hand]]&gt;Table3[[#This Row],[Reorder_point]],(Table3[[#This Row],[Stock_on_hand]]-Table3[[#This Row],[Reorder_point]])*Table3[[#This Row],[AverageCostPerUnit]],0)</f>
        <v>10868.579565217393</v>
      </c>
    </row>
    <row r="84" spans="1:23" x14ac:dyDescent="0.3">
      <c r="A84" s="1">
        <v>45668</v>
      </c>
      <c r="B84" t="str">
        <f>TEXT(Table3[[#This Row],[date]],"mmm")</f>
        <v>Jan</v>
      </c>
      <c r="C84" t="str">
        <f>TEXT(Table3[[#This Row],[date]],"ddd")</f>
        <v>Sat</v>
      </c>
      <c r="D84" s="2" t="s">
        <v>27</v>
      </c>
      <c r="E84" s="2" t="s">
        <v>274</v>
      </c>
      <c r="F84" s="2" t="s">
        <v>156</v>
      </c>
      <c r="G84" s="2" t="s">
        <v>157</v>
      </c>
      <c r="H84" s="2" t="s">
        <v>73</v>
      </c>
      <c r="I84" s="3">
        <v>373.31</v>
      </c>
      <c r="J84" s="5">
        <v>22</v>
      </c>
      <c r="K84" s="3">
        <v>8212.82</v>
      </c>
      <c r="L84" s="3">
        <v>4148.96</v>
      </c>
      <c r="M84" s="3">
        <v>4063.86</v>
      </c>
      <c r="N84" s="10">
        <f>Table3[[#This Row],[profit]]/Table3[[#This Row],[revenue]]</f>
        <v>0.4948190755428708</v>
      </c>
      <c r="O84" s="2" t="s">
        <v>25</v>
      </c>
      <c r="P84" s="2" t="str">
        <f>_xlfn.XLOOKUP(O84,Sales_reps!A:A,Sales_reps!B:B)</f>
        <v>Rep 10</v>
      </c>
      <c r="Q84" s="5">
        <f>_xlfn.XLOOKUP(F84,Inventory!A:A,Inventory!E:E)</f>
        <v>495</v>
      </c>
      <c r="R84" s="5">
        <f>_xlfn.XLOOKUP(F84,Inventory!A:A,Inventory!F:F)</f>
        <v>183</v>
      </c>
      <c r="S84" t="str">
        <f>IF(Table3[[#This Row],[Reorder_point]]&gt;=Table3[[#This Row],[Stock_on_hand]],"Reorder","Sufficient Stock")</f>
        <v>Sufficient Stock</v>
      </c>
      <c r="T84" s="4">
        <f>_xlfn.XLOOKUP(F84,Pivot!A:A,Pivot!C:C)</f>
        <v>2.7237569060773481</v>
      </c>
      <c r="U84" s="5">
        <f>Table3[[#This Row],[Stock_on_hand]]/Table3[[#This Row],[ADS_Rate]]</f>
        <v>181.7342799188641</v>
      </c>
      <c r="V84" s="16">
        <f>_xlfn.XLOOKUP(F84,Pivot!E:E,Pivot!H:H)</f>
        <v>142.07393509127789</v>
      </c>
      <c r="W84" s="3">
        <f>IF(Table3[[#This Row],[Stock_on_hand]]&gt;Table3[[#This Row],[Reorder_point]],(Table3[[#This Row],[Stock_on_hand]]-Table3[[#This Row],[Reorder_point]])*Table3[[#This Row],[AverageCostPerUnit]],0)</f>
        <v>44327.067748478701</v>
      </c>
    </row>
    <row r="85" spans="1:23" x14ac:dyDescent="0.3">
      <c r="A85" s="1">
        <v>45668</v>
      </c>
      <c r="B85" t="str">
        <f>TEXT(Table3[[#This Row],[date]],"mmm")</f>
        <v>Jan</v>
      </c>
      <c r="C85" t="str">
        <f>TEXT(Table3[[#This Row],[date]],"ddd")</f>
        <v>Sat</v>
      </c>
      <c r="D85" s="2" t="s">
        <v>27</v>
      </c>
      <c r="E85" s="2" t="s">
        <v>281</v>
      </c>
      <c r="F85" s="2" t="s">
        <v>87</v>
      </c>
      <c r="G85" s="2" t="s">
        <v>88</v>
      </c>
      <c r="H85" s="2" t="s">
        <v>60</v>
      </c>
      <c r="I85" s="3">
        <v>442.23</v>
      </c>
      <c r="J85" s="5">
        <v>48</v>
      </c>
      <c r="K85" s="3">
        <v>21227.040000000001</v>
      </c>
      <c r="L85" s="3">
        <v>16070.72</v>
      </c>
      <c r="M85" s="3">
        <v>5156.32</v>
      </c>
      <c r="N85" s="10">
        <f>Table3[[#This Row],[profit]]/Table3[[#This Row],[revenue]]</f>
        <v>0.242912813091227</v>
      </c>
      <c r="O85" s="2" t="s">
        <v>44</v>
      </c>
      <c r="P85" s="2" t="str">
        <f>_xlfn.XLOOKUP(O85,Sales_reps!A:A,Sales_reps!B:B)</f>
        <v>Rep 19</v>
      </c>
      <c r="Q85" s="5">
        <f>_xlfn.XLOOKUP(F85,Inventory!A:A,Inventory!E:E)</f>
        <v>364</v>
      </c>
      <c r="R85" s="5">
        <f>_xlfn.XLOOKUP(F85,Inventory!A:A,Inventory!F:F)</f>
        <v>148</v>
      </c>
      <c r="S85" t="str">
        <f>IF(Table3[[#This Row],[Reorder_point]]&gt;=Table3[[#This Row],[Stock_on_hand]],"Reorder","Sufficient Stock")</f>
        <v>Sufficient Stock</v>
      </c>
      <c r="T85" s="4">
        <f>_xlfn.XLOOKUP(F85,Pivot!A:A,Pivot!C:C)</f>
        <v>2.4198895027624308</v>
      </c>
      <c r="U85" s="5">
        <f>Table3[[#This Row],[Stock_on_hand]]/Table3[[#This Row],[ADS_Rate]]</f>
        <v>150.42009132420091</v>
      </c>
      <c r="V85" s="16">
        <f>_xlfn.XLOOKUP(F85,Pivot!E:E,Pivot!H:H)</f>
        <v>198.74710045662104</v>
      </c>
      <c r="W85" s="3">
        <f>IF(Table3[[#This Row],[Stock_on_hand]]&gt;Table3[[#This Row],[Reorder_point]],(Table3[[#This Row],[Stock_on_hand]]-Table3[[#This Row],[Reorder_point]])*Table3[[#This Row],[AverageCostPerUnit]],0)</f>
        <v>42929.373698630145</v>
      </c>
    </row>
    <row r="86" spans="1:23" x14ac:dyDescent="0.3">
      <c r="A86" s="1">
        <v>45668</v>
      </c>
      <c r="B86" t="str">
        <f>TEXT(Table3[[#This Row],[date]],"mmm")</f>
        <v>Jan</v>
      </c>
      <c r="C86" t="str">
        <f>TEXT(Table3[[#This Row],[date]],"ddd")</f>
        <v>Sat</v>
      </c>
      <c r="D86" s="2" t="s">
        <v>24</v>
      </c>
      <c r="E86" s="2" t="s">
        <v>276</v>
      </c>
      <c r="F86" s="2" t="s">
        <v>106</v>
      </c>
      <c r="G86" s="2" t="s">
        <v>107</v>
      </c>
      <c r="H86" s="2" t="s">
        <v>60</v>
      </c>
      <c r="I86" s="3">
        <v>160.38999999999999</v>
      </c>
      <c r="J86" s="5">
        <v>33</v>
      </c>
      <c r="K86" s="3">
        <v>5292.87</v>
      </c>
      <c r="L86" s="3">
        <v>3820.34</v>
      </c>
      <c r="M86" s="3">
        <v>1472.53</v>
      </c>
      <c r="N86" s="10">
        <f>Table3[[#This Row],[profit]]/Table3[[#This Row],[revenue]]</f>
        <v>0.27821012040726489</v>
      </c>
      <c r="O86" s="2" t="s">
        <v>34</v>
      </c>
      <c r="P86" s="2" t="str">
        <f>_xlfn.XLOOKUP(O86,Sales_reps!A:A,Sales_reps!B:B)</f>
        <v>Rep 14</v>
      </c>
      <c r="Q86" s="5">
        <f>_xlfn.XLOOKUP(F86,Inventory!A:A,Inventory!E:E)</f>
        <v>377</v>
      </c>
      <c r="R86" s="5">
        <f>_xlfn.XLOOKUP(F86,Inventory!A:A,Inventory!F:F)</f>
        <v>165</v>
      </c>
      <c r="S86" t="str">
        <f>IF(Table3[[#This Row],[Reorder_point]]&gt;=Table3[[#This Row],[Stock_on_hand]],"Reorder","Sufficient Stock")</f>
        <v>Sufficient Stock</v>
      </c>
      <c r="T86" s="4">
        <f>_xlfn.XLOOKUP(F86,Pivot!A:A,Pivot!C:C)</f>
        <v>2.2928176795580111</v>
      </c>
      <c r="U86" s="5">
        <f>Table3[[#This Row],[Stock_on_hand]]/Table3[[#This Row],[ADS_Rate]]</f>
        <v>164.4265060240964</v>
      </c>
      <c r="V86" s="16">
        <f>_xlfn.XLOOKUP(F86,Pivot!E:E,Pivot!H:H)</f>
        <v>219.61922891566269</v>
      </c>
      <c r="W86" s="3">
        <f>IF(Table3[[#This Row],[Stock_on_hand]]&gt;Table3[[#This Row],[Reorder_point]],(Table3[[#This Row],[Stock_on_hand]]-Table3[[#This Row],[Reorder_point]])*Table3[[#This Row],[AverageCostPerUnit]],0)</f>
        <v>46559.276530120493</v>
      </c>
    </row>
    <row r="87" spans="1:23" x14ac:dyDescent="0.3">
      <c r="A87" s="1">
        <v>45668</v>
      </c>
      <c r="B87" t="str">
        <f>TEXT(Table3[[#This Row],[date]],"mmm")</f>
        <v>Jan</v>
      </c>
      <c r="C87" t="str">
        <f>TEXT(Table3[[#This Row],[date]],"ddd")</f>
        <v>Sat</v>
      </c>
      <c r="D87" s="2" t="s">
        <v>5</v>
      </c>
      <c r="E87" s="2" t="s">
        <v>285</v>
      </c>
      <c r="F87" s="2" t="s">
        <v>142</v>
      </c>
      <c r="G87" s="2" t="s">
        <v>143</v>
      </c>
      <c r="H87" s="2" t="s">
        <v>73</v>
      </c>
      <c r="I87" s="3">
        <v>46.45</v>
      </c>
      <c r="J87" s="5">
        <v>28</v>
      </c>
      <c r="K87" s="3">
        <v>1300.5999999999999</v>
      </c>
      <c r="L87" s="3">
        <v>1051.47</v>
      </c>
      <c r="M87" s="3">
        <v>249.13</v>
      </c>
      <c r="N87" s="10">
        <f>Table3[[#This Row],[profit]]/Table3[[#This Row],[revenue]]</f>
        <v>0.19155005382131324</v>
      </c>
      <c r="O87" s="2" t="s">
        <v>38</v>
      </c>
      <c r="P87" s="2" t="str">
        <f>_xlfn.XLOOKUP(O87,Sales_reps!A:A,Sales_reps!B:B)</f>
        <v>Rep 16</v>
      </c>
      <c r="Q87" s="5">
        <f>_xlfn.XLOOKUP(F87,Inventory!A:A,Inventory!E:E)</f>
        <v>4</v>
      </c>
      <c r="R87" s="5">
        <f>_xlfn.XLOOKUP(F87,Inventory!A:A,Inventory!F:F)</f>
        <v>151</v>
      </c>
      <c r="S87" t="str">
        <f>IF(Table3[[#This Row],[Reorder_point]]&gt;=Table3[[#This Row],[Stock_on_hand]],"Reorder","Sufficient Stock")</f>
        <v>Reorder</v>
      </c>
      <c r="T87" s="4">
        <f>_xlfn.XLOOKUP(F87,Pivot!A:A,Pivot!C:C)</f>
        <v>2.8508287292817678</v>
      </c>
      <c r="U87" s="5">
        <f>Table3[[#This Row],[Stock_on_hand]]/Table3[[#This Row],[ADS_Rate]]</f>
        <v>1.4031007751937985</v>
      </c>
      <c r="V87" s="16">
        <f>_xlfn.XLOOKUP(F87,Pivot!E:E,Pivot!H:H)</f>
        <v>141.50271317829458</v>
      </c>
      <c r="W87" s="3">
        <f>IF(Table3[[#This Row],[Stock_on_hand]]&gt;Table3[[#This Row],[Reorder_point]],(Table3[[#This Row],[Stock_on_hand]]-Table3[[#This Row],[Reorder_point]])*Table3[[#This Row],[AverageCostPerUnit]],0)</f>
        <v>0</v>
      </c>
    </row>
    <row r="88" spans="1:23" x14ac:dyDescent="0.3">
      <c r="A88" s="1">
        <v>45668</v>
      </c>
      <c r="B88" t="str">
        <f>TEXT(Table3[[#This Row],[date]],"mmm")</f>
        <v>Jan</v>
      </c>
      <c r="C88" t="str">
        <f>TEXT(Table3[[#This Row],[date]],"ddd")</f>
        <v>Sat</v>
      </c>
      <c r="D88" s="2" t="s">
        <v>27</v>
      </c>
      <c r="E88" s="2" t="s">
        <v>285</v>
      </c>
      <c r="F88" s="2" t="s">
        <v>162</v>
      </c>
      <c r="G88" s="2" t="s">
        <v>163</v>
      </c>
      <c r="H88" s="2" t="s">
        <v>56</v>
      </c>
      <c r="I88" s="3">
        <v>422.17</v>
      </c>
      <c r="J88" s="5">
        <v>31</v>
      </c>
      <c r="K88" s="3">
        <v>13087.27</v>
      </c>
      <c r="L88" s="3">
        <v>7451.25</v>
      </c>
      <c r="M88" s="3">
        <v>5636.02</v>
      </c>
      <c r="N88" s="10">
        <f>Table3[[#This Row],[profit]]/Table3[[#This Row],[revenue]]</f>
        <v>0.43064902000187971</v>
      </c>
      <c r="O88" s="2" t="s">
        <v>36</v>
      </c>
      <c r="P88" s="2" t="str">
        <f>_xlfn.XLOOKUP(O88,Sales_reps!A:A,Sales_reps!B:B)</f>
        <v>Rep 15</v>
      </c>
      <c r="Q88" s="5">
        <f>_xlfn.XLOOKUP(F88,Inventory!A:A,Inventory!E:E)</f>
        <v>217</v>
      </c>
      <c r="R88" s="5">
        <f>_xlfn.XLOOKUP(F88,Inventory!A:A,Inventory!F:F)</f>
        <v>105</v>
      </c>
      <c r="S88" t="str">
        <f>IF(Table3[[#This Row],[Reorder_point]]&gt;=Table3[[#This Row],[Stock_on_hand]],"Reorder","Sufficient Stock")</f>
        <v>Sufficient Stock</v>
      </c>
      <c r="T88" s="4">
        <f>_xlfn.XLOOKUP(F88,Pivot!A:A,Pivot!C:C)</f>
        <v>0.72375690607734811</v>
      </c>
      <c r="U88" s="5">
        <f>Table3[[#This Row],[Stock_on_hand]]/Table3[[#This Row],[ADS_Rate]]</f>
        <v>299.82442748091603</v>
      </c>
      <c r="V88" s="16">
        <f>_xlfn.XLOOKUP(F88,Pivot!E:E,Pivot!H:H)</f>
        <v>173.86885496183206</v>
      </c>
      <c r="W88" s="3">
        <f>IF(Table3[[#This Row],[Stock_on_hand]]&gt;Table3[[#This Row],[Reorder_point]],(Table3[[#This Row],[Stock_on_hand]]-Table3[[#This Row],[Reorder_point]])*Table3[[#This Row],[AverageCostPerUnit]],0)</f>
        <v>19473.31175572519</v>
      </c>
    </row>
    <row r="89" spans="1:23" x14ac:dyDescent="0.3">
      <c r="A89" s="1">
        <v>45668</v>
      </c>
      <c r="B89" t="str">
        <f>TEXT(Table3[[#This Row],[date]],"mmm")</f>
        <v>Jan</v>
      </c>
      <c r="C89" t="str">
        <f>TEXT(Table3[[#This Row],[date]],"ddd")</f>
        <v>Sat</v>
      </c>
      <c r="D89" s="2" t="s">
        <v>27</v>
      </c>
      <c r="E89" s="2" t="s">
        <v>280</v>
      </c>
      <c r="F89" s="2" t="s">
        <v>144</v>
      </c>
      <c r="G89" s="2" t="s">
        <v>145</v>
      </c>
      <c r="H89" s="2" t="s">
        <v>56</v>
      </c>
      <c r="I89" s="3">
        <v>279.49</v>
      </c>
      <c r="J89" s="5">
        <v>29</v>
      </c>
      <c r="K89" s="3">
        <v>8105.21</v>
      </c>
      <c r="L89" s="3">
        <v>6220.94</v>
      </c>
      <c r="M89" s="3">
        <v>1884.27</v>
      </c>
      <c r="N89" s="10">
        <f>Table3[[#This Row],[profit]]/Table3[[#This Row],[revenue]]</f>
        <v>0.23247639481271923</v>
      </c>
      <c r="O89" s="2" t="s">
        <v>10</v>
      </c>
      <c r="P89" s="2" t="str">
        <f>_xlfn.XLOOKUP(O89,Sales_reps!A:A,Sales_reps!B:B)</f>
        <v>Rep 4</v>
      </c>
      <c r="Q89" s="5">
        <f>_xlfn.XLOOKUP(F89,Inventory!A:A,Inventory!E:E)</f>
        <v>112</v>
      </c>
      <c r="R89" s="5">
        <f>_xlfn.XLOOKUP(F89,Inventory!A:A,Inventory!F:F)</f>
        <v>60</v>
      </c>
      <c r="S89" t="str">
        <f>IF(Table3[[#This Row],[Reorder_point]]&gt;=Table3[[#This Row],[Stock_on_hand]],"Reorder","Sufficient Stock")</f>
        <v>Sufficient Stock</v>
      </c>
      <c r="T89" s="4">
        <f>_xlfn.XLOOKUP(F89,Pivot!A:A,Pivot!C:C)</f>
        <v>2.0883977900552488</v>
      </c>
      <c r="U89" s="5">
        <f>Table3[[#This Row],[Stock_on_hand]]/Table3[[#This Row],[ADS_Rate]]</f>
        <v>53.629629629629626</v>
      </c>
      <c r="V89" s="16">
        <f>_xlfn.XLOOKUP(F89,Pivot!E:E,Pivot!H:H)</f>
        <v>99.967328042328063</v>
      </c>
      <c r="W89" s="3">
        <f>IF(Table3[[#This Row],[Stock_on_hand]]&gt;Table3[[#This Row],[Reorder_point]],(Table3[[#This Row],[Stock_on_hand]]-Table3[[#This Row],[Reorder_point]])*Table3[[#This Row],[AverageCostPerUnit]],0)</f>
        <v>5198.3010582010593</v>
      </c>
    </row>
    <row r="90" spans="1:23" x14ac:dyDescent="0.3">
      <c r="A90" s="1">
        <v>45668</v>
      </c>
      <c r="B90" t="str">
        <f>TEXT(Table3[[#This Row],[date]],"mmm")</f>
        <v>Jan</v>
      </c>
      <c r="C90" t="str">
        <f>TEXT(Table3[[#This Row],[date]],"ddd")</f>
        <v>Sat</v>
      </c>
      <c r="D90" s="2" t="s">
        <v>12</v>
      </c>
      <c r="E90" s="2" t="s">
        <v>284</v>
      </c>
      <c r="F90" s="2" t="s">
        <v>134</v>
      </c>
      <c r="G90" s="2" t="s">
        <v>135</v>
      </c>
      <c r="H90" s="2" t="s">
        <v>60</v>
      </c>
      <c r="I90" s="3">
        <v>151.82</v>
      </c>
      <c r="J90" s="5">
        <v>46</v>
      </c>
      <c r="K90" s="3">
        <v>6983.72</v>
      </c>
      <c r="L90" s="3">
        <v>3855.15</v>
      </c>
      <c r="M90" s="3">
        <v>3128.57</v>
      </c>
      <c r="N90" s="10">
        <f>Table3[[#This Row],[profit]]/Table3[[#This Row],[revenue]]</f>
        <v>0.44798044595144138</v>
      </c>
      <c r="O90" s="2" t="s">
        <v>20</v>
      </c>
      <c r="P90" s="2" t="str">
        <f>_xlfn.XLOOKUP(O90,Sales_reps!A:A,Sales_reps!B:B)</f>
        <v>Rep 8</v>
      </c>
      <c r="Q90" s="5">
        <f>_xlfn.XLOOKUP(F90,Inventory!A:A,Inventory!E:E)</f>
        <v>424</v>
      </c>
      <c r="R90" s="5">
        <f>_xlfn.XLOOKUP(F90,Inventory!A:A,Inventory!F:F)</f>
        <v>156</v>
      </c>
      <c r="S90" t="str">
        <f>IF(Table3[[#This Row],[Reorder_point]]&gt;=Table3[[#This Row],[Stock_on_hand]],"Reorder","Sufficient Stock")</f>
        <v>Sufficient Stock</v>
      </c>
      <c r="T90" s="4">
        <f>_xlfn.XLOOKUP(F90,Pivot!A:A,Pivot!C:C)</f>
        <v>2.458563535911602</v>
      </c>
      <c r="U90" s="5">
        <f>Table3[[#This Row],[Stock_on_hand]]/Table3[[#This Row],[ADS_Rate]]</f>
        <v>172.45842696629214</v>
      </c>
      <c r="V90" s="16">
        <f>_xlfn.XLOOKUP(F90,Pivot!E:E,Pivot!H:H)</f>
        <v>179.92377528089884</v>
      </c>
      <c r="W90" s="3">
        <f>IF(Table3[[#This Row],[Stock_on_hand]]&gt;Table3[[#This Row],[Reorder_point]],(Table3[[#This Row],[Stock_on_hand]]-Table3[[#This Row],[Reorder_point]])*Table3[[#This Row],[AverageCostPerUnit]],0)</f>
        <v>48219.571775280885</v>
      </c>
    </row>
    <row r="91" spans="1:23" x14ac:dyDescent="0.3">
      <c r="A91" s="1">
        <v>45668</v>
      </c>
      <c r="B91" t="str">
        <f>TEXT(Table3[[#This Row],[date]],"mmm")</f>
        <v>Jan</v>
      </c>
      <c r="C91" t="str">
        <f>TEXT(Table3[[#This Row],[date]],"ddd")</f>
        <v>Sat</v>
      </c>
      <c r="D91" s="2" t="s">
        <v>24</v>
      </c>
      <c r="E91" s="2" t="s">
        <v>272</v>
      </c>
      <c r="F91" s="2" t="s">
        <v>212</v>
      </c>
      <c r="G91" s="2" t="s">
        <v>213</v>
      </c>
      <c r="H91" s="2" t="s">
        <v>60</v>
      </c>
      <c r="I91" s="3">
        <v>25.08</v>
      </c>
      <c r="J91" s="5">
        <v>30</v>
      </c>
      <c r="K91" s="3">
        <v>752.4</v>
      </c>
      <c r="L91" s="3">
        <v>511.85</v>
      </c>
      <c r="M91" s="3">
        <v>240.55</v>
      </c>
      <c r="N91" s="10">
        <f>Table3[[#This Row],[profit]]/Table3[[#This Row],[revenue]]</f>
        <v>0.31971026049973422</v>
      </c>
      <c r="O91" s="2" t="s">
        <v>28</v>
      </c>
      <c r="P91" s="2" t="str">
        <f>_xlfn.XLOOKUP(O91,Sales_reps!A:A,Sales_reps!B:B)</f>
        <v>Rep 11</v>
      </c>
      <c r="Q91" s="5">
        <f>_xlfn.XLOOKUP(F91,Inventory!A:A,Inventory!E:E)</f>
        <v>20</v>
      </c>
      <c r="R91" s="5">
        <f>_xlfn.XLOOKUP(F91,Inventory!A:A,Inventory!F:F)</f>
        <v>123</v>
      </c>
      <c r="S91" t="str">
        <f>IF(Table3[[#This Row],[Reorder_point]]&gt;=Table3[[#This Row],[Stock_on_hand]],"Reorder","Sufficient Stock")</f>
        <v>Reorder</v>
      </c>
      <c r="T91" s="4">
        <f>_xlfn.XLOOKUP(F91,Pivot!A:A,Pivot!C:C)</f>
        <v>1.0994475138121547</v>
      </c>
      <c r="U91" s="5">
        <f>Table3[[#This Row],[Stock_on_hand]]/Table3[[#This Row],[ADS_Rate]]</f>
        <v>18.190954773869347</v>
      </c>
      <c r="V91" s="16">
        <f>_xlfn.XLOOKUP(F91,Pivot!E:E,Pivot!H:H)</f>
        <v>163.90492462311559</v>
      </c>
      <c r="W91" s="3">
        <f>IF(Table3[[#This Row],[Stock_on_hand]]&gt;Table3[[#This Row],[Reorder_point]],(Table3[[#This Row],[Stock_on_hand]]-Table3[[#This Row],[Reorder_point]])*Table3[[#This Row],[AverageCostPerUnit]],0)</f>
        <v>0</v>
      </c>
    </row>
    <row r="92" spans="1:23" x14ac:dyDescent="0.3">
      <c r="A92" s="1">
        <v>45668</v>
      </c>
      <c r="B92" t="str">
        <f>TEXT(Table3[[#This Row],[date]],"mmm")</f>
        <v>Jan</v>
      </c>
      <c r="C92" t="str">
        <f>TEXT(Table3[[#This Row],[date]],"ddd")</f>
        <v>Sat</v>
      </c>
      <c r="D92" s="2" t="s">
        <v>27</v>
      </c>
      <c r="E92" s="2" t="s">
        <v>275</v>
      </c>
      <c r="F92" s="2" t="s">
        <v>112</v>
      </c>
      <c r="G92" s="2" t="s">
        <v>113</v>
      </c>
      <c r="H92" s="2" t="s">
        <v>101</v>
      </c>
      <c r="I92" s="3">
        <v>164.64</v>
      </c>
      <c r="J92" s="5">
        <v>49</v>
      </c>
      <c r="K92" s="3">
        <v>8067.36</v>
      </c>
      <c r="L92" s="3">
        <v>4854.53</v>
      </c>
      <c r="M92" s="3">
        <v>3212.83</v>
      </c>
      <c r="N92" s="10">
        <f>Table3[[#This Row],[profit]]/Table3[[#This Row],[revenue]]</f>
        <v>0.39825048095039767</v>
      </c>
      <c r="O92" s="2" t="s">
        <v>8</v>
      </c>
      <c r="P92" s="2" t="str">
        <f>_xlfn.XLOOKUP(O92,Sales_reps!A:A,Sales_reps!B:B)</f>
        <v>Rep 3</v>
      </c>
      <c r="Q92" s="5">
        <f>_xlfn.XLOOKUP(F92,Inventory!A:A,Inventory!E:E)</f>
        <v>188</v>
      </c>
      <c r="R92" s="5">
        <f>_xlfn.XLOOKUP(F92,Inventory!A:A,Inventory!F:F)</f>
        <v>140</v>
      </c>
      <c r="S92" t="str">
        <f>IF(Table3[[#This Row],[Reorder_point]]&gt;=Table3[[#This Row],[Stock_on_hand]],"Reorder","Sufficient Stock")</f>
        <v>Sufficient Stock</v>
      </c>
      <c r="T92" s="4">
        <f>_xlfn.XLOOKUP(F92,Pivot!A:A,Pivot!C:C)</f>
        <v>1.7348066298342542</v>
      </c>
      <c r="U92" s="5">
        <f>Table3[[#This Row],[Stock_on_hand]]/Table3[[#This Row],[ADS_Rate]]</f>
        <v>108.36942675159236</v>
      </c>
      <c r="V92" s="16">
        <f>_xlfn.XLOOKUP(F92,Pivot!E:E,Pivot!H:H)</f>
        <v>190.52901273885351</v>
      </c>
      <c r="W92" s="3">
        <f>IF(Table3[[#This Row],[Stock_on_hand]]&gt;Table3[[#This Row],[Reorder_point]],(Table3[[#This Row],[Stock_on_hand]]-Table3[[#This Row],[Reorder_point]])*Table3[[#This Row],[AverageCostPerUnit]],0)</f>
        <v>9145.3926114649694</v>
      </c>
    </row>
    <row r="93" spans="1:23" x14ac:dyDescent="0.3">
      <c r="A93" s="1">
        <v>45668</v>
      </c>
      <c r="B93" t="str">
        <f>TEXT(Table3[[#This Row],[date]],"mmm")</f>
        <v>Jan</v>
      </c>
      <c r="C93" t="str">
        <f>TEXT(Table3[[#This Row],[date]],"ddd")</f>
        <v>Sat</v>
      </c>
      <c r="D93" s="2" t="s">
        <v>5</v>
      </c>
      <c r="E93" s="2" t="s">
        <v>277</v>
      </c>
      <c r="F93" s="2" t="s">
        <v>236</v>
      </c>
      <c r="G93" s="2" t="s">
        <v>237</v>
      </c>
      <c r="H93" s="2" t="s">
        <v>101</v>
      </c>
      <c r="I93" s="3">
        <v>437.74</v>
      </c>
      <c r="J93" s="5">
        <v>15</v>
      </c>
      <c r="K93" s="3">
        <v>6566.1</v>
      </c>
      <c r="L93" s="3">
        <v>4410.49</v>
      </c>
      <c r="M93" s="3">
        <v>2155.61</v>
      </c>
      <c r="N93" s="10">
        <f>Table3[[#This Row],[profit]]/Table3[[#This Row],[revenue]]</f>
        <v>0.32829381215637898</v>
      </c>
      <c r="O93" s="2" t="s">
        <v>6</v>
      </c>
      <c r="P93" s="2" t="str">
        <f>_xlfn.XLOOKUP(O93,Sales_reps!A:A,Sales_reps!B:B)</f>
        <v>Rep 2</v>
      </c>
      <c r="Q93" s="5">
        <f>_xlfn.XLOOKUP(F93,Inventory!A:A,Inventory!E:E)</f>
        <v>32</v>
      </c>
      <c r="R93" s="5">
        <f>_xlfn.XLOOKUP(F93,Inventory!A:A,Inventory!F:F)</f>
        <v>194</v>
      </c>
      <c r="S93" t="str">
        <f>IF(Table3[[#This Row],[Reorder_point]]&gt;=Table3[[#This Row],[Stock_on_hand]],"Reorder","Sufficient Stock")</f>
        <v>Reorder</v>
      </c>
      <c r="T93" s="4">
        <f>_xlfn.XLOOKUP(F93,Pivot!A:A,Pivot!C:C)</f>
        <v>2.0220994475138121</v>
      </c>
      <c r="U93" s="5">
        <f>Table3[[#This Row],[Stock_on_hand]]/Table3[[#This Row],[ADS_Rate]]</f>
        <v>15.825136612021858</v>
      </c>
      <c r="V93" s="16">
        <f>_xlfn.XLOOKUP(F93,Pivot!E:E,Pivot!H:H)</f>
        <v>188.49956284153004</v>
      </c>
      <c r="W93" s="3">
        <f>IF(Table3[[#This Row],[Stock_on_hand]]&gt;Table3[[#This Row],[Reorder_point]],(Table3[[#This Row],[Stock_on_hand]]-Table3[[#This Row],[Reorder_point]])*Table3[[#This Row],[AverageCostPerUnit]],0)</f>
        <v>0</v>
      </c>
    </row>
    <row r="94" spans="1:23" x14ac:dyDescent="0.3">
      <c r="A94" s="1">
        <v>45669</v>
      </c>
      <c r="B94" t="str">
        <f>TEXT(Table3[[#This Row],[date]],"mmm")</f>
        <v>Jan</v>
      </c>
      <c r="C94" t="str">
        <f>TEXT(Table3[[#This Row],[date]],"ddd")</f>
        <v>Sun</v>
      </c>
      <c r="D94" s="2" t="s">
        <v>24</v>
      </c>
      <c r="E94" s="2" t="s">
        <v>274</v>
      </c>
      <c r="F94" s="2" t="s">
        <v>89</v>
      </c>
      <c r="G94" s="2" t="s">
        <v>90</v>
      </c>
      <c r="H94" s="2" t="s">
        <v>73</v>
      </c>
      <c r="I94" s="3">
        <v>165.18</v>
      </c>
      <c r="J94" s="5">
        <v>30</v>
      </c>
      <c r="K94" s="3">
        <v>4955.3999999999996</v>
      </c>
      <c r="L94" s="3">
        <v>3316.47</v>
      </c>
      <c r="M94" s="3">
        <v>1638.93</v>
      </c>
      <c r="N94" s="10">
        <f>Table3[[#This Row],[profit]]/Table3[[#This Row],[revenue]]</f>
        <v>0.3307361666061267</v>
      </c>
      <c r="O94" s="2" t="s">
        <v>8</v>
      </c>
      <c r="P94" s="2" t="str">
        <f>_xlfn.XLOOKUP(O94,Sales_reps!A:A,Sales_reps!B:B)</f>
        <v>Rep 3</v>
      </c>
      <c r="Q94" s="5">
        <f>_xlfn.XLOOKUP(F94,Inventory!A:A,Inventory!E:E)</f>
        <v>482</v>
      </c>
      <c r="R94" s="5">
        <f>_xlfn.XLOOKUP(F94,Inventory!A:A,Inventory!F:F)</f>
        <v>131</v>
      </c>
      <c r="S94" t="str">
        <f>IF(Table3[[#This Row],[Reorder_point]]&gt;=Table3[[#This Row],[Stock_on_hand]],"Reorder","Sufficient Stock")</f>
        <v>Sufficient Stock</v>
      </c>
      <c r="T94" s="4">
        <f>_xlfn.XLOOKUP(F94,Pivot!A:A,Pivot!C:C)</f>
        <v>2.0718232044198897</v>
      </c>
      <c r="U94" s="5">
        <f>Table3[[#This Row],[Stock_on_hand]]/Table3[[#This Row],[ADS_Rate]]</f>
        <v>232.64533333333333</v>
      </c>
      <c r="V94" s="16">
        <f>_xlfn.XLOOKUP(F94,Pivot!E:E,Pivot!H:H)</f>
        <v>136.04730666666669</v>
      </c>
      <c r="W94" s="3">
        <f>IF(Table3[[#This Row],[Stock_on_hand]]&gt;Table3[[#This Row],[Reorder_point]],(Table3[[#This Row],[Stock_on_hand]]-Table3[[#This Row],[Reorder_point]])*Table3[[#This Row],[AverageCostPerUnit]],0)</f>
        <v>47752.604640000005</v>
      </c>
    </row>
    <row r="95" spans="1:23" x14ac:dyDescent="0.3">
      <c r="A95" s="1">
        <v>45669</v>
      </c>
      <c r="B95" t="str">
        <f>TEXT(Table3[[#This Row],[date]],"mmm")</f>
        <v>Jan</v>
      </c>
      <c r="C95" t="str">
        <f>TEXT(Table3[[#This Row],[date]],"ddd")</f>
        <v>Sun</v>
      </c>
      <c r="D95" s="2" t="s">
        <v>27</v>
      </c>
      <c r="E95" s="2" t="s">
        <v>278</v>
      </c>
      <c r="F95" s="2" t="s">
        <v>146</v>
      </c>
      <c r="G95" s="2" t="s">
        <v>147</v>
      </c>
      <c r="H95" s="2" t="s">
        <v>101</v>
      </c>
      <c r="I95" s="3">
        <v>139.1</v>
      </c>
      <c r="J95" s="5">
        <v>46</v>
      </c>
      <c r="K95" s="3">
        <v>6398.6</v>
      </c>
      <c r="L95" s="3">
        <v>5378.14</v>
      </c>
      <c r="M95" s="3">
        <v>1020.46</v>
      </c>
      <c r="N95" s="10">
        <f>Table3[[#This Row],[profit]]/Table3[[#This Row],[revenue]]</f>
        <v>0.15948176163535774</v>
      </c>
      <c r="O95" s="2" t="s">
        <v>46</v>
      </c>
      <c r="P95" s="2" t="str">
        <f>_xlfn.XLOOKUP(O95,Sales_reps!A:A,Sales_reps!B:B)</f>
        <v>Rep 20</v>
      </c>
      <c r="Q95" s="5">
        <f>_xlfn.XLOOKUP(F95,Inventory!A:A,Inventory!E:E)</f>
        <v>347</v>
      </c>
      <c r="R95" s="5">
        <f>_xlfn.XLOOKUP(F95,Inventory!A:A,Inventory!F:F)</f>
        <v>110</v>
      </c>
      <c r="S95" t="str">
        <f>IF(Table3[[#This Row],[Reorder_point]]&gt;=Table3[[#This Row],[Stock_on_hand]],"Reorder","Sufficient Stock")</f>
        <v>Sufficient Stock</v>
      </c>
      <c r="T95" s="4">
        <f>_xlfn.XLOOKUP(F95,Pivot!A:A,Pivot!C:C)</f>
        <v>1.9116022099447514</v>
      </c>
      <c r="U95" s="5">
        <f>Table3[[#This Row],[Stock_on_hand]]/Table3[[#This Row],[ADS_Rate]]</f>
        <v>181.52312138728323</v>
      </c>
      <c r="V95" s="16">
        <f>_xlfn.XLOOKUP(F95,Pivot!E:E,Pivot!H:H)</f>
        <v>120.45384393063586</v>
      </c>
      <c r="W95" s="3">
        <f>IF(Table3[[#This Row],[Stock_on_hand]]&gt;Table3[[#This Row],[Reorder_point]],(Table3[[#This Row],[Stock_on_hand]]-Table3[[#This Row],[Reorder_point]])*Table3[[#This Row],[AverageCostPerUnit]],0)</f>
        <v>28547.561011560698</v>
      </c>
    </row>
    <row r="96" spans="1:23" x14ac:dyDescent="0.3">
      <c r="A96" s="1">
        <v>45669</v>
      </c>
      <c r="B96" t="str">
        <f>TEXT(Table3[[#This Row],[date]],"mmm")</f>
        <v>Jan</v>
      </c>
      <c r="C96" t="str">
        <f>TEXT(Table3[[#This Row],[date]],"ddd")</f>
        <v>Sun</v>
      </c>
      <c r="D96" s="2" t="s">
        <v>5</v>
      </c>
      <c r="E96" s="2" t="s">
        <v>275</v>
      </c>
      <c r="F96" s="2" t="s">
        <v>132</v>
      </c>
      <c r="G96" s="2" t="s">
        <v>133</v>
      </c>
      <c r="H96" s="2" t="s">
        <v>64</v>
      </c>
      <c r="I96" s="3">
        <v>443.46</v>
      </c>
      <c r="J96" s="5">
        <v>37</v>
      </c>
      <c r="K96" s="3">
        <v>16408.02</v>
      </c>
      <c r="L96" s="3">
        <v>12674.66</v>
      </c>
      <c r="M96" s="3">
        <v>3733.36</v>
      </c>
      <c r="N96" s="10">
        <f>Table3[[#This Row],[profit]]/Table3[[#This Row],[revenue]]</f>
        <v>0.22753263343169985</v>
      </c>
      <c r="O96" s="2" t="s">
        <v>30</v>
      </c>
      <c r="P96" s="2" t="str">
        <f>_xlfn.XLOOKUP(O96,Sales_reps!A:A,Sales_reps!B:B)</f>
        <v>Rep 12</v>
      </c>
      <c r="Q96" s="5">
        <f>_xlfn.XLOOKUP(F96,Inventory!A:A,Inventory!E:E)</f>
        <v>178</v>
      </c>
      <c r="R96" s="5">
        <f>_xlfn.XLOOKUP(F96,Inventory!A:A,Inventory!F:F)</f>
        <v>183</v>
      </c>
      <c r="S96" t="str">
        <f>IF(Table3[[#This Row],[Reorder_point]]&gt;=Table3[[#This Row],[Stock_on_hand]],"Reorder","Sufficient Stock")</f>
        <v>Reorder</v>
      </c>
      <c r="T96" s="4">
        <f>_xlfn.XLOOKUP(F96,Pivot!A:A,Pivot!C:C)</f>
        <v>3.2596685082872927</v>
      </c>
      <c r="U96" s="5">
        <f>Table3[[#This Row],[Stock_on_hand]]/Table3[[#This Row],[ADS_Rate]]</f>
        <v>54.606779661016951</v>
      </c>
      <c r="V96" s="16">
        <f>_xlfn.XLOOKUP(F96,Pivot!E:E,Pivot!H:H)</f>
        <v>150.7550338983051</v>
      </c>
      <c r="W96" s="3">
        <f>IF(Table3[[#This Row],[Stock_on_hand]]&gt;Table3[[#This Row],[Reorder_point]],(Table3[[#This Row],[Stock_on_hand]]-Table3[[#This Row],[Reorder_point]])*Table3[[#This Row],[AverageCostPerUnit]],0)</f>
        <v>0</v>
      </c>
    </row>
    <row r="97" spans="1:23" x14ac:dyDescent="0.3">
      <c r="A97" s="1">
        <v>45669</v>
      </c>
      <c r="B97" t="str">
        <f>TEXT(Table3[[#This Row],[date]],"mmm")</f>
        <v>Jan</v>
      </c>
      <c r="C97" t="str">
        <f>TEXT(Table3[[#This Row],[date]],"ddd")</f>
        <v>Sun</v>
      </c>
      <c r="D97" s="2" t="s">
        <v>12</v>
      </c>
      <c r="E97" s="2" t="s">
        <v>277</v>
      </c>
      <c r="F97" s="2" t="s">
        <v>242</v>
      </c>
      <c r="G97" s="2" t="s">
        <v>243</v>
      </c>
      <c r="H97" s="2" t="s">
        <v>64</v>
      </c>
      <c r="I97" s="3">
        <v>321.64</v>
      </c>
      <c r="J97" s="5">
        <v>15</v>
      </c>
      <c r="K97" s="3">
        <v>4824.6000000000004</v>
      </c>
      <c r="L97" s="3">
        <v>2466.0300000000002</v>
      </c>
      <c r="M97" s="3">
        <v>2358.5700000000002</v>
      </c>
      <c r="N97" s="10">
        <f>Table3[[#This Row],[profit]]/Table3[[#This Row],[revenue]]</f>
        <v>0.4888633254570327</v>
      </c>
      <c r="O97" s="2" t="s">
        <v>3</v>
      </c>
      <c r="P97" s="2" t="str">
        <f>_xlfn.XLOOKUP(O97,Sales_reps!A:A,Sales_reps!B:B)</f>
        <v>Rep 1</v>
      </c>
      <c r="Q97" s="5">
        <f>_xlfn.XLOOKUP(F97,Inventory!A:A,Inventory!E:E)</f>
        <v>56</v>
      </c>
      <c r="R97" s="5">
        <f>_xlfn.XLOOKUP(F97,Inventory!A:A,Inventory!F:F)</f>
        <v>105</v>
      </c>
      <c r="S97" t="str">
        <f>IF(Table3[[#This Row],[Reorder_point]]&gt;=Table3[[#This Row],[Stock_on_hand]],"Reorder","Sufficient Stock")</f>
        <v>Reorder</v>
      </c>
      <c r="T97" s="4">
        <f>_xlfn.XLOOKUP(F97,Pivot!A:A,Pivot!C:C)</f>
        <v>2</v>
      </c>
      <c r="U97" s="5">
        <f>Table3[[#This Row],[Stock_on_hand]]/Table3[[#This Row],[ADS_Rate]]</f>
        <v>28</v>
      </c>
      <c r="V97" s="16">
        <f>_xlfn.XLOOKUP(F97,Pivot!E:E,Pivot!H:H)</f>
        <v>186.10955801104973</v>
      </c>
      <c r="W97" s="3">
        <f>IF(Table3[[#This Row],[Stock_on_hand]]&gt;Table3[[#This Row],[Reorder_point]],(Table3[[#This Row],[Stock_on_hand]]-Table3[[#This Row],[Reorder_point]])*Table3[[#This Row],[AverageCostPerUnit]],0)</f>
        <v>0</v>
      </c>
    </row>
    <row r="98" spans="1:23" x14ac:dyDescent="0.3">
      <c r="A98" s="1">
        <v>45669</v>
      </c>
      <c r="B98" t="str">
        <f>TEXT(Table3[[#This Row],[date]],"mmm")</f>
        <v>Jan</v>
      </c>
      <c r="C98" t="str">
        <f>TEXT(Table3[[#This Row],[date]],"ddd")</f>
        <v>Sun</v>
      </c>
      <c r="D98" s="2" t="s">
        <v>27</v>
      </c>
      <c r="E98" s="2" t="s">
        <v>276</v>
      </c>
      <c r="F98" s="2" t="s">
        <v>132</v>
      </c>
      <c r="G98" s="2" t="s">
        <v>133</v>
      </c>
      <c r="H98" s="2" t="s">
        <v>64</v>
      </c>
      <c r="I98" s="3">
        <v>353.1</v>
      </c>
      <c r="J98" s="5">
        <v>3</v>
      </c>
      <c r="K98" s="3">
        <v>1059.3</v>
      </c>
      <c r="L98" s="3">
        <v>630.01</v>
      </c>
      <c r="M98" s="3">
        <v>429.29</v>
      </c>
      <c r="N98" s="10">
        <f>Table3[[#This Row],[profit]]/Table3[[#This Row],[revenue]]</f>
        <v>0.40525818937033892</v>
      </c>
      <c r="O98" s="2" t="s">
        <v>22</v>
      </c>
      <c r="P98" s="2" t="str">
        <f>_xlfn.XLOOKUP(O98,Sales_reps!A:A,Sales_reps!B:B)</f>
        <v>Rep 9</v>
      </c>
      <c r="Q98" s="5">
        <f>_xlfn.XLOOKUP(F98,Inventory!A:A,Inventory!E:E)</f>
        <v>178</v>
      </c>
      <c r="R98" s="5">
        <f>_xlfn.XLOOKUP(F98,Inventory!A:A,Inventory!F:F)</f>
        <v>183</v>
      </c>
      <c r="S98" t="str">
        <f>IF(Table3[[#This Row],[Reorder_point]]&gt;=Table3[[#This Row],[Stock_on_hand]],"Reorder","Sufficient Stock")</f>
        <v>Reorder</v>
      </c>
      <c r="T98" s="4">
        <f>_xlfn.XLOOKUP(F98,Pivot!A:A,Pivot!C:C)</f>
        <v>3.2596685082872927</v>
      </c>
      <c r="U98" s="5">
        <f>Table3[[#This Row],[Stock_on_hand]]/Table3[[#This Row],[ADS_Rate]]</f>
        <v>54.606779661016951</v>
      </c>
      <c r="V98" s="16">
        <f>_xlfn.XLOOKUP(F98,Pivot!E:E,Pivot!H:H)</f>
        <v>150.7550338983051</v>
      </c>
      <c r="W98" s="3">
        <f>IF(Table3[[#This Row],[Stock_on_hand]]&gt;Table3[[#This Row],[Reorder_point]],(Table3[[#This Row],[Stock_on_hand]]-Table3[[#This Row],[Reorder_point]])*Table3[[#This Row],[AverageCostPerUnit]],0)</f>
        <v>0</v>
      </c>
    </row>
    <row r="99" spans="1:23" x14ac:dyDescent="0.3">
      <c r="A99" s="1">
        <v>45670</v>
      </c>
      <c r="B99" t="str">
        <f>TEXT(Table3[[#This Row],[date]],"mmm")</f>
        <v>Jan</v>
      </c>
      <c r="C99" t="str">
        <f>TEXT(Table3[[#This Row],[date]],"ddd")</f>
        <v>Mon</v>
      </c>
      <c r="D99" s="2" t="s">
        <v>17</v>
      </c>
      <c r="E99" s="2" t="s">
        <v>276</v>
      </c>
      <c r="F99" s="2" t="s">
        <v>170</v>
      </c>
      <c r="G99" s="2" t="s">
        <v>171</v>
      </c>
      <c r="H99" s="2" t="s">
        <v>60</v>
      </c>
      <c r="I99" s="3">
        <v>66.64</v>
      </c>
      <c r="J99" s="5">
        <v>15</v>
      </c>
      <c r="K99" s="3">
        <v>999.6</v>
      </c>
      <c r="L99" s="3">
        <v>769.21</v>
      </c>
      <c r="M99" s="3">
        <v>230.39</v>
      </c>
      <c r="N99" s="10">
        <f>Table3[[#This Row],[profit]]/Table3[[#This Row],[revenue]]</f>
        <v>0.23048219287715085</v>
      </c>
      <c r="O99" s="2" t="s">
        <v>46</v>
      </c>
      <c r="P99" s="2" t="str">
        <f>_xlfn.XLOOKUP(O99,Sales_reps!A:A,Sales_reps!B:B)</f>
        <v>Rep 20</v>
      </c>
      <c r="Q99" s="5">
        <f>_xlfn.XLOOKUP(F99,Inventory!A:A,Inventory!E:E)</f>
        <v>410</v>
      </c>
      <c r="R99" s="5">
        <f>_xlfn.XLOOKUP(F99,Inventory!A:A,Inventory!F:F)</f>
        <v>168</v>
      </c>
      <c r="S99" t="str">
        <f>IF(Table3[[#This Row],[Reorder_point]]&gt;=Table3[[#This Row],[Stock_on_hand]],"Reorder","Sufficient Stock")</f>
        <v>Sufficient Stock</v>
      </c>
      <c r="T99" s="4">
        <f>_xlfn.XLOOKUP(F99,Pivot!A:A,Pivot!C:C)</f>
        <v>1.9834254143646408</v>
      </c>
      <c r="U99" s="5">
        <f>Table3[[#This Row],[Stock_on_hand]]/Table3[[#This Row],[ADS_Rate]]</f>
        <v>206.71309192200559</v>
      </c>
      <c r="V99" s="16">
        <f>_xlfn.XLOOKUP(F99,Pivot!E:E,Pivot!H:H)</f>
        <v>222.89055710306405</v>
      </c>
      <c r="W99" s="3">
        <f>IF(Table3[[#This Row],[Stock_on_hand]]&gt;Table3[[#This Row],[Reorder_point]],(Table3[[#This Row],[Stock_on_hand]]-Table3[[#This Row],[Reorder_point]])*Table3[[#This Row],[AverageCostPerUnit]],0)</f>
        <v>53939.514818941498</v>
      </c>
    </row>
    <row r="100" spans="1:23" x14ac:dyDescent="0.3">
      <c r="A100" s="1">
        <v>45670</v>
      </c>
      <c r="B100" t="str">
        <f>TEXT(Table3[[#This Row],[date]],"mmm")</f>
        <v>Jan</v>
      </c>
      <c r="C100" t="str">
        <f>TEXT(Table3[[#This Row],[date]],"ddd")</f>
        <v>Mon</v>
      </c>
      <c r="D100" s="2" t="s">
        <v>17</v>
      </c>
      <c r="E100" s="2" t="s">
        <v>284</v>
      </c>
      <c r="F100" s="2" t="s">
        <v>206</v>
      </c>
      <c r="G100" s="2" t="s">
        <v>207</v>
      </c>
      <c r="H100" s="2" t="s">
        <v>60</v>
      </c>
      <c r="I100" s="3">
        <v>372.87</v>
      </c>
      <c r="J100" s="5">
        <v>33</v>
      </c>
      <c r="K100" s="3">
        <v>12304.71</v>
      </c>
      <c r="L100" s="3">
        <v>9852.73</v>
      </c>
      <c r="M100" s="3">
        <v>2451.98</v>
      </c>
      <c r="N100" s="10">
        <f>Table3[[#This Row],[profit]]/Table3[[#This Row],[revenue]]</f>
        <v>0.19927166101435956</v>
      </c>
      <c r="O100" s="2" t="s">
        <v>38</v>
      </c>
      <c r="P100" s="2" t="str">
        <f>_xlfn.XLOOKUP(O100,Sales_reps!A:A,Sales_reps!B:B)</f>
        <v>Rep 16</v>
      </c>
      <c r="Q100" s="5">
        <f>_xlfn.XLOOKUP(F100,Inventory!A:A,Inventory!E:E)</f>
        <v>234</v>
      </c>
      <c r="R100" s="5">
        <f>_xlfn.XLOOKUP(F100,Inventory!A:A,Inventory!F:F)</f>
        <v>135</v>
      </c>
      <c r="S100" t="str">
        <f>IF(Table3[[#This Row],[Reorder_point]]&gt;=Table3[[#This Row],[Stock_on_hand]],"Reorder","Sufficient Stock")</f>
        <v>Sufficient Stock</v>
      </c>
      <c r="T100" s="4">
        <f>_xlfn.XLOOKUP(F100,Pivot!A:A,Pivot!C:C)</f>
        <v>2.1823204419889501</v>
      </c>
      <c r="U100" s="5">
        <f>Table3[[#This Row],[Stock_on_hand]]/Table3[[#This Row],[ADS_Rate]]</f>
        <v>107.2253164556962</v>
      </c>
      <c r="V100" s="16">
        <f>_xlfn.XLOOKUP(F100,Pivot!E:E,Pivot!H:H)</f>
        <v>159.33501265822784</v>
      </c>
      <c r="W100" s="3">
        <f>IF(Table3[[#This Row],[Stock_on_hand]]&gt;Table3[[#This Row],[Reorder_point]],(Table3[[#This Row],[Stock_on_hand]]-Table3[[#This Row],[Reorder_point]])*Table3[[#This Row],[AverageCostPerUnit]],0)</f>
        <v>15774.166253164556</v>
      </c>
    </row>
    <row r="101" spans="1:23" x14ac:dyDescent="0.3">
      <c r="A101" s="1">
        <v>45670</v>
      </c>
      <c r="B101" t="str">
        <f>TEXT(Table3[[#This Row],[date]],"mmm")</f>
        <v>Jan</v>
      </c>
      <c r="C101" t="str">
        <f>TEXT(Table3[[#This Row],[date]],"ddd")</f>
        <v>Mon</v>
      </c>
      <c r="D101" s="2" t="s">
        <v>12</v>
      </c>
      <c r="E101" s="2" t="s">
        <v>277</v>
      </c>
      <c r="F101" s="2" t="s">
        <v>114</v>
      </c>
      <c r="G101" s="2" t="s">
        <v>115</v>
      </c>
      <c r="H101" s="2" t="s">
        <v>64</v>
      </c>
      <c r="I101" s="3">
        <v>332.98</v>
      </c>
      <c r="J101" s="5">
        <v>43</v>
      </c>
      <c r="K101" s="3">
        <v>14318.14</v>
      </c>
      <c r="L101" s="3">
        <v>9643</v>
      </c>
      <c r="M101" s="3">
        <v>4675.1400000000003</v>
      </c>
      <c r="N101" s="10">
        <f>Table3[[#This Row],[profit]]/Table3[[#This Row],[revenue]]</f>
        <v>0.32651866792753809</v>
      </c>
      <c r="O101" s="2" t="s">
        <v>10</v>
      </c>
      <c r="P101" s="2" t="str">
        <f>_xlfn.XLOOKUP(O101,Sales_reps!A:A,Sales_reps!B:B)</f>
        <v>Rep 4</v>
      </c>
      <c r="Q101" s="5">
        <f>_xlfn.XLOOKUP(F101,Inventory!A:A,Inventory!E:E)</f>
        <v>385</v>
      </c>
      <c r="R101" s="5">
        <f>_xlfn.XLOOKUP(F101,Inventory!A:A,Inventory!F:F)</f>
        <v>55</v>
      </c>
      <c r="S101" t="str">
        <f>IF(Table3[[#This Row],[Reorder_point]]&gt;=Table3[[#This Row],[Stock_on_hand]],"Reorder","Sufficient Stock")</f>
        <v>Sufficient Stock</v>
      </c>
      <c r="T101" s="4">
        <f>_xlfn.XLOOKUP(F101,Pivot!A:A,Pivot!C:C)</f>
        <v>1.9447513812154695</v>
      </c>
      <c r="U101" s="5">
        <f>Table3[[#This Row],[Stock_on_hand]]/Table3[[#This Row],[ADS_Rate]]</f>
        <v>197.96875</v>
      </c>
      <c r="V101" s="16">
        <f>_xlfn.XLOOKUP(F101,Pivot!E:E,Pivot!H:H)</f>
        <v>186.62428977272728</v>
      </c>
      <c r="W101" s="3">
        <f>IF(Table3[[#This Row],[Stock_on_hand]]&gt;Table3[[#This Row],[Reorder_point]],(Table3[[#This Row],[Stock_on_hand]]-Table3[[#This Row],[Reorder_point]])*Table3[[#This Row],[AverageCostPerUnit]],0)</f>
        <v>61586.015625</v>
      </c>
    </row>
    <row r="102" spans="1:23" x14ac:dyDescent="0.3">
      <c r="A102" s="1">
        <v>45670</v>
      </c>
      <c r="B102" t="str">
        <f>TEXT(Table3[[#This Row],[date]],"mmm")</f>
        <v>Jan</v>
      </c>
      <c r="C102" t="str">
        <f>TEXT(Table3[[#This Row],[date]],"ddd")</f>
        <v>Mon</v>
      </c>
      <c r="D102" s="2" t="s">
        <v>27</v>
      </c>
      <c r="E102" s="2" t="s">
        <v>285</v>
      </c>
      <c r="F102" s="2" t="s">
        <v>172</v>
      </c>
      <c r="G102" s="2" t="s">
        <v>173</v>
      </c>
      <c r="H102" s="2" t="s">
        <v>64</v>
      </c>
      <c r="I102" s="3">
        <v>428.95</v>
      </c>
      <c r="J102" s="5">
        <v>10</v>
      </c>
      <c r="K102" s="3">
        <v>4289.5</v>
      </c>
      <c r="L102" s="3">
        <v>2858.13</v>
      </c>
      <c r="M102" s="3">
        <v>1431.37</v>
      </c>
      <c r="N102" s="10">
        <f>Table3[[#This Row],[profit]]/Table3[[#This Row],[revenue]]</f>
        <v>0.33369157244434083</v>
      </c>
      <c r="O102" s="2" t="s">
        <v>30</v>
      </c>
      <c r="P102" s="2" t="str">
        <f>_xlfn.XLOOKUP(O102,Sales_reps!A:A,Sales_reps!B:B)</f>
        <v>Rep 12</v>
      </c>
      <c r="Q102" s="5">
        <f>_xlfn.XLOOKUP(F102,Inventory!A:A,Inventory!E:E)</f>
        <v>111</v>
      </c>
      <c r="R102" s="5">
        <f>_xlfn.XLOOKUP(F102,Inventory!A:A,Inventory!F:F)</f>
        <v>194</v>
      </c>
      <c r="S102" t="str">
        <f>IF(Table3[[#This Row],[Reorder_point]]&gt;=Table3[[#This Row],[Stock_on_hand]],"Reorder","Sufficient Stock")</f>
        <v>Reorder</v>
      </c>
      <c r="T102" s="4">
        <f>_xlfn.XLOOKUP(F102,Pivot!A:A,Pivot!C:C)</f>
        <v>3.5635359116022101</v>
      </c>
      <c r="U102" s="5">
        <f>Table3[[#This Row],[Stock_on_hand]]/Table3[[#This Row],[ADS_Rate]]</f>
        <v>31.148837209302325</v>
      </c>
      <c r="V102" s="16">
        <f>_xlfn.XLOOKUP(F102,Pivot!E:E,Pivot!H:H)</f>
        <v>147.48975193798449</v>
      </c>
      <c r="W102" s="3">
        <f>IF(Table3[[#This Row],[Stock_on_hand]]&gt;Table3[[#This Row],[Reorder_point]],(Table3[[#This Row],[Stock_on_hand]]-Table3[[#This Row],[Reorder_point]])*Table3[[#This Row],[AverageCostPerUnit]],0)</f>
        <v>0</v>
      </c>
    </row>
    <row r="103" spans="1:23" x14ac:dyDescent="0.3">
      <c r="A103" s="1">
        <v>45670</v>
      </c>
      <c r="B103" t="str">
        <f>TEXT(Table3[[#This Row],[date]],"mmm")</f>
        <v>Jan</v>
      </c>
      <c r="C103" t="str">
        <f>TEXT(Table3[[#This Row],[date]],"ddd")</f>
        <v>Mon</v>
      </c>
      <c r="D103" s="2" t="s">
        <v>17</v>
      </c>
      <c r="E103" s="2" t="s">
        <v>283</v>
      </c>
      <c r="F103" s="2" t="s">
        <v>89</v>
      </c>
      <c r="G103" s="2" t="s">
        <v>90</v>
      </c>
      <c r="H103" s="2" t="s">
        <v>73</v>
      </c>
      <c r="I103" s="3">
        <v>162.06</v>
      </c>
      <c r="J103" s="5">
        <v>32</v>
      </c>
      <c r="K103" s="3">
        <v>5185.92</v>
      </c>
      <c r="L103" s="3">
        <v>4392.01</v>
      </c>
      <c r="M103" s="3">
        <v>793.91</v>
      </c>
      <c r="N103" s="10">
        <f>Table3[[#This Row],[profit]]/Table3[[#This Row],[revenue]]</f>
        <v>0.15308951931383438</v>
      </c>
      <c r="O103" s="2" t="s">
        <v>13</v>
      </c>
      <c r="P103" s="2" t="str">
        <f>_xlfn.XLOOKUP(O103,Sales_reps!A:A,Sales_reps!B:B)</f>
        <v>Rep 5</v>
      </c>
      <c r="Q103" s="5">
        <f>_xlfn.XLOOKUP(F103,Inventory!A:A,Inventory!E:E)</f>
        <v>482</v>
      </c>
      <c r="R103" s="5">
        <f>_xlfn.XLOOKUP(F103,Inventory!A:A,Inventory!F:F)</f>
        <v>131</v>
      </c>
      <c r="S103" t="str">
        <f>IF(Table3[[#This Row],[Reorder_point]]&gt;=Table3[[#This Row],[Stock_on_hand]],"Reorder","Sufficient Stock")</f>
        <v>Sufficient Stock</v>
      </c>
      <c r="T103" s="4">
        <f>_xlfn.XLOOKUP(F103,Pivot!A:A,Pivot!C:C)</f>
        <v>2.0718232044198897</v>
      </c>
      <c r="U103" s="5">
        <f>Table3[[#This Row],[Stock_on_hand]]/Table3[[#This Row],[ADS_Rate]]</f>
        <v>232.64533333333333</v>
      </c>
      <c r="V103" s="16">
        <f>_xlfn.XLOOKUP(F103,Pivot!E:E,Pivot!H:H)</f>
        <v>136.04730666666669</v>
      </c>
      <c r="W103" s="3">
        <f>IF(Table3[[#This Row],[Stock_on_hand]]&gt;Table3[[#This Row],[Reorder_point]],(Table3[[#This Row],[Stock_on_hand]]-Table3[[#This Row],[Reorder_point]])*Table3[[#This Row],[AverageCostPerUnit]],0)</f>
        <v>47752.604640000005</v>
      </c>
    </row>
    <row r="104" spans="1:23" x14ac:dyDescent="0.3">
      <c r="A104" s="1">
        <v>45670</v>
      </c>
      <c r="B104" t="str">
        <f>TEXT(Table3[[#This Row],[date]],"mmm")</f>
        <v>Jan</v>
      </c>
      <c r="C104" t="str">
        <f>TEXT(Table3[[#This Row],[date]],"ddd")</f>
        <v>Mon</v>
      </c>
      <c r="D104" s="2" t="s">
        <v>24</v>
      </c>
      <c r="E104" s="2" t="s">
        <v>274</v>
      </c>
      <c r="F104" s="2" t="s">
        <v>146</v>
      </c>
      <c r="G104" s="2" t="s">
        <v>147</v>
      </c>
      <c r="H104" s="2" t="s">
        <v>101</v>
      </c>
      <c r="I104" s="3">
        <v>12.94</v>
      </c>
      <c r="J104" s="5">
        <v>10</v>
      </c>
      <c r="K104" s="3">
        <v>129.4</v>
      </c>
      <c r="L104" s="3">
        <v>70.31</v>
      </c>
      <c r="M104" s="3">
        <v>59.09</v>
      </c>
      <c r="N104" s="10">
        <f>Table3[[#This Row],[profit]]/Table3[[#This Row],[revenue]]</f>
        <v>0.45664605873261205</v>
      </c>
      <c r="O104" s="2" t="s">
        <v>6</v>
      </c>
      <c r="P104" s="2" t="str">
        <f>_xlfn.XLOOKUP(O104,Sales_reps!A:A,Sales_reps!B:B)</f>
        <v>Rep 2</v>
      </c>
      <c r="Q104" s="5">
        <f>_xlfn.XLOOKUP(F104,Inventory!A:A,Inventory!E:E)</f>
        <v>347</v>
      </c>
      <c r="R104" s="5">
        <f>_xlfn.XLOOKUP(F104,Inventory!A:A,Inventory!F:F)</f>
        <v>110</v>
      </c>
      <c r="S104" t="str">
        <f>IF(Table3[[#This Row],[Reorder_point]]&gt;=Table3[[#This Row],[Stock_on_hand]],"Reorder","Sufficient Stock")</f>
        <v>Sufficient Stock</v>
      </c>
      <c r="T104" s="4">
        <f>_xlfn.XLOOKUP(F104,Pivot!A:A,Pivot!C:C)</f>
        <v>1.9116022099447514</v>
      </c>
      <c r="U104" s="5">
        <f>Table3[[#This Row],[Stock_on_hand]]/Table3[[#This Row],[ADS_Rate]]</f>
        <v>181.52312138728323</v>
      </c>
      <c r="V104" s="16">
        <f>_xlfn.XLOOKUP(F104,Pivot!E:E,Pivot!H:H)</f>
        <v>120.45384393063586</v>
      </c>
      <c r="W104" s="3">
        <f>IF(Table3[[#This Row],[Stock_on_hand]]&gt;Table3[[#This Row],[Reorder_point]],(Table3[[#This Row],[Stock_on_hand]]-Table3[[#This Row],[Reorder_point]])*Table3[[#This Row],[AverageCostPerUnit]],0)</f>
        <v>28547.561011560698</v>
      </c>
    </row>
    <row r="105" spans="1:23" x14ac:dyDescent="0.3">
      <c r="A105" s="1">
        <v>45670</v>
      </c>
      <c r="B105" t="str">
        <f>TEXT(Table3[[#This Row],[date]],"mmm")</f>
        <v>Jan</v>
      </c>
      <c r="C105" t="str">
        <f>TEXT(Table3[[#This Row],[date]],"ddd")</f>
        <v>Mon</v>
      </c>
      <c r="D105" s="2" t="s">
        <v>12</v>
      </c>
      <c r="E105" s="2" t="s">
        <v>281</v>
      </c>
      <c r="F105" s="2" t="s">
        <v>250</v>
      </c>
      <c r="G105" s="2" t="s">
        <v>251</v>
      </c>
      <c r="H105" s="2" t="s">
        <v>64</v>
      </c>
      <c r="I105" s="3">
        <v>141.74</v>
      </c>
      <c r="J105" s="5">
        <v>13</v>
      </c>
      <c r="K105" s="3">
        <v>1842.62</v>
      </c>
      <c r="L105" s="3">
        <v>1444.42</v>
      </c>
      <c r="M105" s="3">
        <v>398.2</v>
      </c>
      <c r="N105" s="10">
        <f>Table3[[#This Row],[profit]]/Table3[[#This Row],[revenue]]</f>
        <v>0.21610532828255419</v>
      </c>
      <c r="O105" s="2" t="s">
        <v>20</v>
      </c>
      <c r="P105" s="2" t="str">
        <f>_xlfn.XLOOKUP(O105,Sales_reps!A:A,Sales_reps!B:B)</f>
        <v>Rep 8</v>
      </c>
      <c r="Q105" s="5">
        <f>_xlfn.XLOOKUP(F105,Inventory!A:A,Inventory!E:E)</f>
        <v>85</v>
      </c>
      <c r="R105" s="5">
        <f>_xlfn.XLOOKUP(F105,Inventory!A:A,Inventory!F:F)</f>
        <v>188</v>
      </c>
      <c r="S105" t="str">
        <f>IF(Table3[[#This Row],[Reorder_point]]&gt;=Table3[[#This Row],[Stock_on_hand]],"Reorder","Sufficient Stock")</f>
        <v>Reorder</v>
      </c>
      <c r="T105" s="4">
        <f>_xlfn.XLOOKUP(F105,Pivot!A:A,Pivot!C:C)</f>
        <v>2.6077348066298343</v>
      </c>
      <c r="U105" s="5">
        <f>Table3[[#This Row],[Stock_on_hand]]/Table3[[#This Row],[ADS_Rate]]</f>
        <v>32.595338983050844</v>
      </c>
      <c r="V105" s="16">
        <f>_xlfn.XLOOKUP(F105,Pivot!E:E,Pivot!H:H)</f>
        <v>158.14478813559322</v>
      </c>
      <c r="W105" s="3">
        <f>IF(Table3[[#This Row],[Stock_on_hand]]&gt;Table3[[#This Row],[Reorder_point]],(Table3[[#This Row],[Stock_on_hand]]-Table3[[#This Row],[Reorder_point]])*Table3[[#This Row],[AverageCostPerUnit]],0)</f>
        <v>0</v>
      </c>
    </row>
    <row r="106" spans="1:23" x14ac:dyDescent="0.3">
      <c r="A106" s="1">
        <v>45671</v>
      </c>
      <c r="B106" t="str">
        <f>TEXT(Table3[[#This Row],[date]],"mmm")</f>
        <v>Jan</v>
      </c>
      <c r="C106" t="str">
        <f>TEXT(Table3[[#This Row],[date]],"ddd")</f>
        <v>Tue</v>
      </c>
      <c r="D106" s="2" t="s">
        <v>17</v>
      </c>
      <c r="E106" s="2" t="s">
        <v>278</v>
      </c>
      <c r="F106" s="2" t="s">
        <v>130</v>
      </c>
      <c r="G106" s="2" t="s">
        <v>131</v>
      </c>
      <c r="H106" s="2" t="s">
        <v>101</v>
      </c>
      <c r="I106" s="3">
        <v>343.45</v>
      </c>
      <c r="J106" s="5">
        <v>45</v>
      </c>
      <c r="K106" s="3">
        <v>15455.25</v>
      </c>
      <c r="L106" s="3">
        <v>11724.75</v>
      </c>
      <c r="M106" s="3">
        <v>3730.5</v>
      </c>
      <c r="N106" s="10">
        <f>Table3[[#This Row],[profit]]/Table3[[#This Row],[revenue]]</f>
        <v>0.24137429028970739</v>
      </c>
      <c r="O106" s="2" t="s">
        <v>3</v>
      </c>
      <c r="P106" s="2" t="str">
        <f>_xlfn.XLOOKUP(O106,Sales_reps!A:A,Sales_reps!B:B)</f>
        <v>Rep 1</v>
      </c>
      <c r="Q106" s="5">
        <f>_xlfn.XLOOKUP(F106,Inventory!A:A,Inventory!E:E)</f>
        <v>397</v>
      </c>
      <c r="R106" s="5">
        <f>_xlfn.XLOOKUP(F106,Inventory!A:A,Inventory!F:F)</f>
        <v>183</v>
      </c>
      <c r="S106" t="str">
        <f>IF(Table3[[#This Row],[Reorder_point]]&gt;=Table3[[#This Row],[Stock_on_hand]],"Reorder","Sufficient Stock")</f>
        <v>Sufficient Stock</v>
      </c>
      <c r="T106" s="4">
        <f>_xlfn.XLOOKUP(F106,Pivot!A:A,Pivot!C:C)</f>
        <v>2.9447513812154695</v>
      </c>
      <c r="U106" s="5">
        <f>Table3[[#This Row],[Stock_on_hand]]/Table3[[#This Row],[ADS_Rate]]</f>
        <v>134.81613508442777</v>
      </c>
      <c r="V106" s="16">
        <f>_xlfn.XLOOKUP(F106,Pivot!E:E,Pivot!H:H)</f>
        <v>151.03679174484051</v>
      </c>
      <c r="W106" s="3">
        <f>IF(Table3[[#This Row],[Stock_on_hand]]&gt;Table3[[#This Row],[Reorder_point]],(Table3[[#This Row],[Stock_on_hand]]-Table3[[#This Row],[Reorder_point]])*Table3[[#This Row],[AverageCostPerUnit]],0)</f>
        <v>32321.873433395871</v>
      </c>
    </row>
    <row r="107" spans="1:23" x14ac:dyDescent="0.3">
      <c r="A107" s="1">
        <v>45671</v>
      </c>
      <c r="B107" t="str">
        <f>TEXT(Table3[[#This Row],[date]],"mmm")</f>
        <v>Jan</v>
      </c>
      <c r="C107" t="str">
        <f>TEXT(Table3[[#This Row],[date]],"ddd")</f>
        <v>Tue</v>
      </c>
      <c r="D107" s="2" t="s">
        <v>17</v>
      </c>
      <c r="E107" s="2" t="s">
        <v>276</v>
      </c>
      <c r="F107" s="2" t="s">
        <v>126</v>
      </c>
      <c r="G107" s="2" t="s">
        <v>127</v>
      </c>
      <c r="H107" s="2" t="s">
        <v>56</v>
      </c>
      <c r="I107" s="3">
        <v>83.95</v>
      </c>
      <c r="J107" s="5">
        <v>31</v>
      </c>
      <c r="K107" s="3">
        <v>2602.4499999999998</v>
      </c>
      <c r="L107" s="3">
        <v>1564.79</v>
      </c>
      <c r="M107" s="3">
        <v>1037.6600000000001</v>
      </c>
      <c r="N107" s="10">
        <f>Table3[[#This Row],[profit]]/Table3[[#This Row],[revenue]]</f>
        <v>0.39872427904474633</v>
      </c>
      <c r="O107" s="2" t="s">
        <v>34</v>
      </c>
      <c r="P107" s="2" t="str">
        <f>_xlfn.XLOOKUP(O107,Sales_reps!A:A,Sales_reps!B:B)</f>
        <v>Rep 14</v>
      </c>
      <c r="Q107" s="5">
        <f>_xlfn.XLOOKUP(F107,Inventory!A:A,Inventory!E:E)</f>
        <v>76</v>
      </c>
      <c r="R107" s="5">
        <f>_xlfn.XLOOKUP(F107,Inventory!A:A,Inventory!F:F)</f>
        <v>136</v>
      </c>
      <c r="S107" t="str">
        <f>IF(Table3[[#This Row],[Reorder_point]]&gt;=Table3[[#This Row],[Stock_on_hand]],"Reorder","Sufficient Stock")</f>
        <v>Reorder</v>
      </c>
      <c r="T107" s="4">
        <f>_xlfn.XLOOKUP(F107,Pivot!A:A,Pivot!C:C)</f>
        <v>2.3591160220994474</v>
      </c>
      <c r="U107" s="5">
        <f>Table3[[#This Row],[Stock_on_hand]]/Table3[[#This Row],[ADS_Rate]]</f>
        <v>32.215456674473067</v>
      </c>
      <c r="V107" s="16">
        <f>_xlfn.XLOOKUP(F107,Pivot!E:E,Pivot!H:H)</f>
        <v>164.18552693208429</v>
      </c>
      <c r="W107" s="3">
        <f>IF(Table3[[#This Row],[Stock_on_hand]]&gt;Table3[[#This Row],[Reorder_point]],(Table3[[#This Row],[Stock_on_hand]]-Table3[[#This Row],[Reorder_point]])*Table3[[#This Row],[AverageCostPerUnit]],0)</f>
        <v>0</v>
      </c>
    </row>
    <row r="108" spans="1:23" x14ac:dyDescent="0.3">
      <c r="A108" s="1">
        <v>45671</v>
      </c>
      <c r="B108" t="str">
        <f>TEXT(Table3[[#This Row],[date]],"mmm")</f>
        <v>Jan</v>
      </c>
      <c r="C108" t="str">
        <f>TEXT(Table3[[#This Row],[date]],"ddd")</f>
        <v>Tue</v>
      </c>
      <c r="D108" s="2" t="s">
        <v>12</v>
      </c>
      <c r="E108" s="2" t="s">
        <v>275</v>
      </c>
      <c r="F108" s="2" t="s">
        <v>71</v>
      </c>
      <c r="G108" s="2" t="s">
        <v>72</v>
      </c>
      <c r="H108" s="2" t="s">
        <v>73</v>
      </c>
      <c r="I108" s="3">
        <v>112.55</v>
      </c>
      <c r="J108" s="5">
        <v>2</v>
      </c>
      <c r="K108" s="3">
        <v>225.1</v>
      </c>
      <c r="L108" s="3">
        <v>150.37</v>
      </c>
      <c r="M108" s="3">
        <v>74.73</v>
      </c>
      <c r="N108" s="10">
        <f>Table3[[#This Row],[profit]]/Table3[[#This Row],[revenue]]</f>
        <v>0.33198578409595736</v>
      </c>
      <c r="O108" s="2" t="s">
        <v>3</v>
      </c>
      <c r="P108" s="2" t="str">
        <f>_xlfn.XLOOKUP(O108,Sales_reps!A:A,Sales_reps!B:B)</f>
        <v>Rep 1</v>
      </c>
      <c r="Q108" s="5">
        <f>_xlfn.XLOOKUP(F108,Inventory!A:A,Inventory!E:E)</f>
        <v>437</v>
      </c>
      <c r="R108" s="5">
        <f>_xlfn.XLOOKUP(F108,Inventory!A:A,Inventory!F:F)</f>
        <v>59</v>
      </c>
      <c r="S108" t="str">
        <f>IF(Table3[[#This Row],[Reorder_point]]&gt;=Table3[[#This Row],[Stock_on_hand]],"Reorder","Sufficient Stock")</f>
        <v>Sufficient Stock</v>
      </c>
      <c r="T108" s="4">
        <f>_xlfn.XLOOKUP(F108,Pivot!A:A,Pivot!C:C)</f>
        <v>2.1215469613259668</v>
      </c>
      <c r="U108" s="5">
        <f>Table3[[#This Row],[Stock_on_hand]]/Table3[[#This Row],[ADS_Rate]]</f>
        <v>205.98177083333334</v>
      </c>
      <c r="V108" s="16">
        <f>_xlfn.XLOOKUP(F108,Pivot!E:E,Pivot!H:H)</f>
        <v>182.79481770833334</v>
      </c>
      <c r="W108" s="3">
        <f>IF(Table3[[#This Row],[Stock_on_hand]]&gt;Table3[[#This Row],[Reorder_point]],(Table3[[#This Row],[Stock_on_hand]]-Table3[[#This Row],[Reorder_point]])*Table3[[#This Row],[AverageCostPerUnit]],0)</f>
        <v>69096.441093750007</v>
      </c>
    </row>
    <row r="109" spans="1:23" x14ac:dyDescent="0.3">
      <c r="A109" s="1">
        <v>45671</v>
      </c>
      <c r="B109" t="str">
        <f>TEXT(Table3[[#This Row],[date]],"mmm")</f>
        <v>Jan</v>
      </c>
      <c r="C109" t="str">
        <f>TEXT(Table3[[#This Row],[date]],"ddd")</f>
        <v>Tue</v>
      </c>
      <c r="D109" s="2" t="s">
        <v>5</v>
      </c>
      <c r="E109" s="2" t="s">
        <v>282</v>
      </c>
      <c r="F109" s="2" t="s">
        <v>236</v>
      </c>
      <c r="G109" s="2" t="s">
        <v>237</v>
      </c>
      <c r="H109" s="2" t="s">
        <v>101</v>
      </c>
      <c r="I109" s="3">
        <v>377.82</v>
      </c>
      <c r="J109" s="5">
        <v>23</v>
      </c>
      <c r="K109" s="3">
        <v>8689.86</v>
      </c>
      <c r="L109" s="3">
        <v>6578.34</v>
      </c>
      <c r="M109" s="3">
        <v>2111.52</v>
      </c>
      <c r="N109" s="10">
        <f>Table3[[#This Row],[profit]]/Table3[[#This Row],[revenue]]</f>
        <v>0.24298665340983627</v>
      </c>
      <c r="O109" s="2" t="s">
        <v>38</v>
      </c>
      <c r="P109" s="2" t="str">
        <f>_xlfn.XLOOKUP(O109,Sales_reps!A:A,Sales_reps!B:B)</f>
        <v>Rep 16</v>
      </c>
      <c r="Q109" s="5">
        <f>_xlfn.XLOOKUP(F109,Inventory!A:A,Inventory!E:E)</f>
        <v>32</v>
      </c>
      <c r="R109" s="5">
        <f>_xlfn.XLOOKUP(F109,Inventory!A:A,Inventory!F:F)</f>
        <v>194</v>
      </c>
      <c r="S109" t="str">
        <f>IF(Table3[[#This Row],[Reorder_point]]&gt;=Table3[[#This Row],[Stock_on_hand]],"Reorder","Sufficient Stock")</f>
        <v>Reorder</v>
      </c>
      <c r="T109" s="4">
        <f>_xlfn.XLOOKUP(F109,Pivot!A:A,Pivot!C:C)</f>
        <v>2.0220994475138121</v>
      </c>
      <c r="U109" s="5">
        <f>Table3[[#This Row],[Stock_on_hand]]/Table3[[#This Row],[ADS_Rate]]</f>
        <v>15.825136612021858</v>
      </c>
      <c r="V109" s="16">
        <f>_xlfn.XLOOKUP(F109,Pivot!E:E,Pivot!H:H)</f>
        <v>188.49956284153004</v>
      </c>
      <c r="W109" s="3">
        <f>IF(Table3[[#This Row],[Stock_on_hand]]&gt;Table3[[#This Row],[Reorder_point]],(Table3[[#This Row],[Stock_on_hand]]-Table3[[#This Row],[Reorder_point]])*Table3[[#This Row],[AverageCostPerUnit]],0)</f>
        <v>0</v>
      </c>
    </row>
    <row r="110" spans="1:23" x14ac:dyDescent="0.3">
      <c r="A110" s="1">
        <v>45671</v>
      </c>
      <c r="B110" t="str">
        <f>TEXT(Table3[[#This Row],[date]],"mmm")</f>
        <v>Jan</v>
      </c>
      <c r="C110" t="str">
        <f>TEXT(Table3[[#This Row],[date]],"ddd")</f>
        <v>Tue</v>
      </c>
      <c r="D110" s="2" t="s">
        <v>27</v>
      </c>
      <c r="E110" s="2" t="s">
        <v>280</v>
      </c>
      <c r="F110" s="2" t="s">
        <v>89</v>
      </c>
      <c r="G110" s="2" t="s">
        <v>90</v>
      </c>
      <c r="H110" s="2" t="s">
        <v>73</v>
      </c>
      <c r="I110" s="3">
        <v>195.43</v>
      </c>
      <c r="J110" s="5">
        <v>28</v>
      </c>
      <c r="K110" s="3">
        <v>5472.04</v>
      </c>
      <c r="L110" s="3">
        <v>3466.37</v>
      </c>
      <c r="M110" s="3">
        <v>2005.67</v>
      </c>
      <c r="N110" s="10">
        <f>Table3[[#This Row],[profit]]/Table3[[#This Row],[revenue]]</f>
        <v>0.36653058091680618</v>
      </c>
      <c r="O110" s="2" t="s">
        <v>8</v>
      </c>
      <c r="P110" s="2" t="str">
        <f>_xlfn.XLOOKUP(O110,Sales_reps!A:A,Sales_reps!B:B)</f>
        <v>Rep 3</v>
      </c>
      <c r="Q110" s="5">
        <f>_xlfn.XLOOKUP(F110,Inventory!A:A,Inventory!E:E)</f>
        <v>482</v>
      </c>
      <c r="R110" s="5">
        <f>_xlfn.XLOOKUP(F110,Inventory!A:A,Inventory!F:F)</f>
        <v>131</v>
      </c>
      <c r="S110" t="str">
        <f>IF(Table3[[#This Row],[Reorder_point]]&gt;=Table3[[#This Row],[Stock_on_hand]],"Reorder","Sufficient Stock")</f>
        <v>Sufficient Stock</v>
      </c>
      <c r="T110" s="4">
        <f>_xlfn.XLOOKUP(F110,Pivot!A:A,Pivot!C:C)</f>
        <v>2.0718232044198897</v>
      </c>
      <c r="U110" s="5">
        <f>Table3[[#This Row],[Stock_on_hand]]/Table3[[#This Row],[ADS_Rate]]</f>
        <v>232.64533333333333</v>
      </c>
      <c r="V110" s="16">
        <f>_xlfn.XLOOKUP(F110,Pivot!E:E,Pivot!H:H)</f>
        <v>136.04730666666669</v>
      </c>
      <c r="W110" s="3">
        <f>IF(Table3[[#This Row],[Stock_on_hand]]&gt;Table3[[#This Row],[Reorder_point]],(Table3[[#This Row],[Stock_on_hand]]-Table3[[#This Row],[Reorder_point]])*Table3[[#This Row],[AverageCostPerUnit]],0)</f>
        <v>47752.604640000005</v>
      </c>
    </row>
    <row r="111" spans="1:23" x14ac:dyDescent="0.3">
      <c r="A111" s="1">
        <v>45671</v>
      </c>
      <c r="B111" t="str">
        <f>TEXT(Table3[[#This Row],[date]],"mmm")</f>
        <v>Jan</v>
      </c>
      <c r="C111" t="str">
        <f>TEXT(Table3[[#This Row],[date]],"ddd")</f>
        <v>Tue</v>
      </c>
      <c r="D111" s="2" t="s">
        <v>24</v>
      </c>
      <c r="E111" s="2" t="s">
        <v>277</v>
      </c>
      <c r="F111" s="2" t="s">
        <v>91</v>
      </c>
      <c r="G111" s="2" t="s">
        <v>92</v>
      </c>
      <c r="H111" s="2" t="s">
        <v>56</v>
      </c>
      <c r="I111" s="3">
        <v>144.55000000000001</v>
      </c>
      <c r="J111" s="5">
        <v>1</v>
      </c>
      <c r="K111" s="3">
        <v>144.55000000000001</v>
      </c>
      <c r="L111" s="3">
        <v>77.11</v>
      </c>
      <c r="M111" s="3">
        <v>67.44</v>
      </c>
      <c r="N111" s="10">
        <f>Table3[[#This Row],[profit]]/Table3[[#This Row],[revenue]]</f>
        <v>0.46655136630923549</v>
      </c>
      <c r="O111" s="2" t="s">
        <v>6</v>
      </c>
      <c r="P111" s="2" t="str">
        <f>_xlfn.XLOOKUP(O111,Sales_reps!A:A,Sales_reps!B:B)</f>
        <v>Rep 2</v>
      </c>
      <c r="Q111" s="5">
        <f>_xlfn.XLOOKUP(F111,Inventory!A:A,Inventory!E:E)</f>
        <v>272</v>
      </c>
      <c r="R111" s="5">
        <f>_xlfn.XLOOKUP(F111,Inventory!A:A,Inventory!F:F)</f>
        <v>96</v>
      </c>
      <c r="S111" t="str">
        <f>IF(Table3[[#This Row],[Reorder_point]]&gt;=Table3[[#This Row],[Stock_on_hand]],"Reorder","Sufficient Stock")</f>
        <v>Sufficient Stock</v>
      </c>
      <c r="T111" s="4">
        <f>_xlfn.XLOOKUP(F111,Pivot!A:A,Pivot!C:C)</f>
        <v>1.4364640883977902</v>
      </c>
      <c r="U111" s="5">
        <f>Table3[[#This Row],[Stock_on_hand]]/Table3[[#This Row],[ADS_Rate]]</f>
        <v>189.35384615384615</v>
      </c>
      <c r="V111" s="16">
        <f>_xlfn.XLOOKUP(F111,Pivot!E:E,Pivot!H:H)</f>
        <v>192.4608076923077</v>
      </c>
      <c r="W111" s="3">
        <f>IF(Table3[[#This Row],[Stock_on_hand]]&gt;Table3[[#This Row],[Reorder_point]],(Table3[[#This Row],[Stock_on_hand]]-Table3[[#This Row],[Reorder_point]])*Table3[[#This Row],[AverageCostPerUnit]],0)</f>
        <v>33873.102153846157</v>
      </c>
    </row>
    <row r="112" spans="1:23" x14ac:dyDescent="0.3">
      <c r="A112" s="1">
        <v>45671</v>
      </c>
      <c r="B112" t="str">
        <f>TEXT(Table3[[#This Row],[date]],"mmm")</f>
        <v>Jan</v>
      </c>
      <c r="C112" t="str">
        <f>TEXT(Table3[[#This Row],[date]],"ddd")</f>
        <v>Tue</v>
      </c>
      <c r="D112" s="2" t="s">
        <v>12</v>
      </c>
      <c r="E112" s="2" t="s">
        <v>283</v>
      </c>
      <c r="F112" s="2" t="s">
        <v>62</v>
      </c>
      <c r="G112" s="2" t="s">
        <v>63</v>
      </c>
      <c r="H112" s="2" t="s">
        <v>64</v>
      </c>
      <c r="I112" s="3">
        <v>230.02</v>
      </c>
      <c r="J112" s="5">
        <v>20</v>
      </c>
      <c r="K112" s="3">
        <v>4600.3999999999996</v>
      </c>
      <c r="L112" s="3">
        <v>3160.72</v>
      </c>
      <c r="M112" s="3">
        <v>1439.68</v>
      </c>
      <c r="N112" s="10">
        <f>Table3[[#This Row],[profit]]/Table3[[#This Row],[revenue]]</f>
        <v>0.31294670028693161</v>
      </c>
      <c r="O112" s="2" t="s">
        <v>34</v>
      </c>
      <c r="P112" s="2" t="str">
        <f>_xlfn.XLOOKUP(O112,Sales_reps!A:A,Sales_reps!B:B)</f>
        <v>Rep 14</v>
      </c>
      <c r="Q112" s="5">
        <f>_xlfn.XLOOKUP(F112,Inventory!A:A,Inventory!E:E)</f>
        <v>360</v>
      </c>
      <c r="R112" s="5">
        <f>_xlfn.XLOOKUP(F112,Inventory!A:A,Inventory!F:F)</f>
        <v>58</v>
      </c>
      <c r="S112" t="str">
        <f>IF(Table3[[#This Row],[Reorder_point]]&gt;=Table3[[#This Row],[Stock_on_hand]],"Reorder","Sufficient Stock")</f>
        <v>Sufficient Stock</v>
      </c>
      <c r="T112" s="4">
        <f>_xlfn.XLOOKUP(F112,Pivot!A:A,Pivot!C:C)</f>
        <v>1.6906077348066297</v>
      </c>
      <c r="U112" s="5">
        <f>Table3[[#This Row],[Stock_on_hand]]/Table3[[#This Row],[ADS_Rate]]</f>
        <v>212.94117647058826</v>
      </c>
      <c r="V112" s="16">
        <f>_xlfn.XLOOKUP(F112,Pivot!E:E,Pivot!H:H)</f>
        <v>165.00016339869282</v>
      </c>
      <c r="W112" s="3">
        <f>IF(Table3[[#This Row],[Stock_on_hand]]&gt;Table3[[#This Row],[Reorder_point]],(Table3[[#This Row],[Stock_on_hand]]-Table3[[#This Row],[Reorder_point]])*Table3[[#This Row],[AverageCostPerUnit]],0)</f>
        <v>49830.049346405234</v>
      </c>
    </row>
    <row r="113" spans="1:23" x14ac:dyDescent="0.3">
      <c r="A113" s="1">
        <v>45671</v>
      </c>
      <c r="B113" t="str">
        <f>TEXT(Table3[[#This Row],[date]],"mmm")</f>
        <v>Jan</v>
      </c>
      <c r="C113" t="str">
        <f>TEXT(Table3[[#This Row],[date]],"ddd")</f>
        <v>Tue</v>
      </c>
      <c r="D113" s="2" t="s">
        <v>5</v>
      </c>
      <c r="E113" s="2" t="s">
        <v>276</v>
      </c>
      <c r="F113" s="2" t="s">
        <v>140</v>
      </c>
      <c r="G113" s="2" t="s">
        <v>141</v>
      </c>
      <c r="H113" s="2" t="s">
        <v>101</v>
      </c>
      <c r="I113" s="3">
        <v>334.34</v>
      </c>
      <c r="J113" s="5">
        <v>43</v>
      </c>
      <c r="K113" s="3">
        <v>14376.62</v>
      </c>
      <c r="L113" s="3">
        <v>7709.96</v>
      </c>
      <c r="M113" s="3">
        <v>6666.66</v>
      </c>
      <c r="N113" s="10">
        <f>Table3[[#This Row],[profit]]/Table3[[#This Row],[revenue]]</f>
        <v>0.46371539346522334</v>
      </c>
      <c r="O113" s="2" t="s">
        <v>20</v>
      </c>
      <c r="P113" s="2" t="str">
        <f>_xlfn.XLOOKUP(O113,Sales_reps!A:A,Sales_reps!B:B)</f>
        <v>Rep 8</v>
      </c>
      <c r="Q113" s="5">
        <f>_xlfn.XLOOKUP(F113,Inventory!A:A,Inventory!E:E)</f>
        <v>167</v>
      </c>
      <c r="R113" s="5">
        <f>_xlfn.XLOOKUP(F113,Inventory!A:A,Inventory!F:F)</f>
        <v>119</v>
      </c>
      <c r="S113" t="str">
        <f>IF(Table3[[#This Row],[Reorder_point]]&gt;=Table3[[#This Row],[Stock_on_hand]],"Reorder","Sufficient Stock")</f>
        <v>Sufficient Stock</v>
      </c>
      <c r="T113" s="4">
        <f>_xlfn.XLOOKUP(F113,Pivot!A:A,Pivot!C:C)</f>
        <v>1.7237569060773481</v>
      </c>
      <c r="U113" s="5">
        <f>Table3[[#This Row],[Stock_on_hand]]/Table3[[#This Row],[ADS_Rate]]</f>
        <v>96.881410256410248</v>
      </c>
      <c r="V113" s="16">
        <f>_xlfn.XLOOKUP(F113,Pivot!E:E,Pivot!H:H)</f>
        <v>164.31121794871791</v>
      </c>
      <c r="W113" s="3">
        <f>IF(Table3[[#This Row],[Stock_on_hand]]&gt;Table3[[#This Row],[Reorder_point]],(Table3[[#This Row],[Stock_on_hand]]-Table3[[#This Row],[Reorder_point]])*Table3[[#This Row],[AverageCostPerUnit]],0)</f>
        <v>7886.9384615384597</v>
      </c>
    </row>
    <row r="114" spans="1:23" x14ac:dyDescent="0.3">
      <c r="A114" s="1">
        <v>45672</v>
      </c>
      <c r="B114" t="str">
        <f>TEXT(Table3[[#This Row],[date]],"mmm")</f>
        <v>Jan</v>
      </c>
      <c r="C114" t="str">
        <f>TEXT(Table3[[#This Row],[date]],"ddd")</f>
        <v>Wed</v>
      </c>
      <c r="D114" s="2" t="s">
        <v>24</v>
      </c>
      <c r="E114" s="2" t="s">
        <v>280</v>
      </c>
      <c r="F114" s="2" t="s">
        <v>116</v>
      </c>
      <c r="G114" s="2" t="s">
        <v>117</v>
      </c>
      <c r="H114" s="2" t="s">
        <v>64</v>
      </c>
      <c r="I114" s="3">
        <v>386.8</v>
      </c>
      <c r="J114" s="5">
        <v>12</v>
      </c>
      <c r="K114" s="3">
        <v>4641.6000000000004</v>
      </c>
      <c r="L114" s="3">
        <v>3669.5</v>
      </c>
      <c r="M114" s="3">
        <v>972.1</v>
      </c>
      <c r="N114" s="10">
        <f>Table3[[#This Row],[profit]]/Table3[[#This Row],[revenue]]</f>
        <v>0.20943209238193725</v>
      </c>
      <c r="O114" s="2" t="s">
        <v>20</v>
      </c>
      <c r="P114" s="2" t="str">
        <f>_xlfn.XLOOKUP(O114,Sales_reps!A:A,Sales_reps!B:B)</f>
        <v>Rep 8</v>
      </c>
      <c r="Q114" s="5">
        <f>_xlfn.XLOOKUP(F114,Inventory!A:A,Inventory!E:E)</f>
        <v>230</v>
      </c>
      <c r="R114" s="5">
        <f>_xlfn.XLOOKUP(F114,Inventory!A:A,Inventory!F:F)</f>
        <v>70</v>
      </c>
      <c r="S114" t="str">
        <f>IF(Table3[[#This Row],[Reorder_point]]&gt;=Table3[[#This Row],[Stock_on_hand]],"Reorder","Sufficient Stock")</f>
        <v>Sufficient Stock</v>
      </c>
      <c r="T114" s="4">
        <f>_xlfn.XLOOKUP(F114,Pivot!A:A,Pivot!C:C)</f>
        <v>1.4419889502762431</v>
      </c>
      <c r="U114" s="5">
        <f>Table3[[#This Row],[Stock_on_hand]]/Table3[[#This Row],[ADS_Rate]]</f>
        <v>159.50191570881228</v>
      </c>
      <c r="V114" s="16">
        <f>_xlfn.XLOOKUP(F114,Pivot!E:E,Pivot!H:H)</f>
        <v>196.03318007662833</v>
      </c>
      <c r="W114" s="3">
        <f>IF(Table3[[#This Row],[Stock_on_hand]]&gt;Table3[[#This Row],[Reorder_point]],(Table3[[#This Row],[Stock_on_hand]]-Table3[[#This Row],[Reorder_point]])*Table3[[#This Row],[AverageCostPerUnit]],0)</f>
        <v>31365.308812260533</v>
      </c>
    </row>
    <row r="115" spans="1:23" x14ac:dyDescent="0.3">
      <c r="A115" s="1">
        <v>45672</v>
      </c>
      <c r="B115" t="str">
        <f>TEXT(Table3[[#This Row],[date]],"mmm")</f>
        <v>Jan</v>
      </c>
      <c r="C115" t="str">
        <f>TEXT(Table3[[#This Row],[date]],"ddd")</f>
        <v>Wed</v>
      </c>
      <c r="D115" s="2" t="s">
        <v>12</v>
      </c>
      <c r="E115" s="2" t="s">
        <v>275</v>
      </c>
      <c r="F115" s="2" t="s">
        <v>166</v>
      </c>
      <c r="G115" s="2" t="s">
        <v>167</v>
      </c>
      <c r="H115" s="2" t="s">
        <v>56</v>
      </c>
      <c r="I115" s="3">
        <v>131.69</v>
      </c>
      <c r="J115" s="5">
        <v>26</v>
      </c>
      <c r="K115" s="3">
        <v>3423.94</v>
      </c>
      <c r="L115" s="3">
        <v>2148.61</v>
      </c>
      <c r="M115" s="3">
        <v>1275.33</v>
      </c>
      <c r="N115" s="10">
        <f>Table3[[#This Row],[profit]]/Table3[[#This Row],[revenue]]</f>
        <v>0.37247440083646322</v>
      </c>
      <c r="O115" s="2" t="s">
        <v>40</v>
      </c>
      <c r="P115" s="2" t="str">
        <f>_xlfn.XLOOKUP(O115,Sales_reps!A:A,Sales_reps!B:B)</f>
        <v>Rep 17</v>
      </c>
      <c r="Q115" s="5">
        <f>_xlfn.XLOOKUP(F115,Inventory!A:A,Inventory!E:E)</f>
        <v>359</v>
      </c>
      <c r="R115" s="5">
        <f>_xlfn.XLOOKUP(F115,Inventory!A:A,Inventory!F:F)</f>
        <v>83</v>
      </c>
      <c r="S115" t="str">
        <f>IF(Table3[[#This Row],[Reorder_point]]&gt;=Table3[[#This Row],[Stock_on_hand]],"Reorder","Sufficient Stock")</f>
        <v>Sufficient Stock</v>
      </c>
      <c r="T115" s="4">
        <f>_xlfn.XLOOKUP(F115,Pivot!A:A,Pivot!C:C)</f>
        <v>2.4198895027624308</v>
      </c>
      <c r="U115" s="5">
        <f>Table3[[#This Row],[Stock_on_hand]]/Table3[[#This Row],[ADS_Rate]]</f>
        <v>148.35388127853884</v>
      </c>
      <c r="V115" s="16">
        <f>_xlfn.XLOOKUP(F115,Pivot!E:E,Pivot!H:H)</f>
        <v>157.05917808219178</v>
      </c>
      <c r="W115" s="3">
        <f>IF(Table3[[#This Row],[Stock_on_hand]]&gt;Table3[[#This Row],[Reorder_point]],(Table3[[#This Row],[Stock_on_hand]]-Table3[[#This Row],[Reorder_point]])*Table3[[#This Row],[AverageCostPerUnit]],0)</f>
        <v>43348.333150684928</v>
      </c>
    </row>
    <row r="116" spans="1:23" x14ac:dyDescent="0.3">
      <c r="A116" s="1">
        <v>45672</v>
      </c>
      <c r="B116" t="str">
        <f>TEXT(Table3[[#This Row],[date]],"mmm")</f>
        <v>Jan</v>
      </c>
      <c r="C116" t="str">
        <f>TEXT(Table3[[#This Row],[date]],"ddd")</f>
        <v>Wed</v>
      </c>
      <c r="D116" s="2" t="s">
        <v>12</v>
      </c>
      <c r="E116" s="2" t="s">
        <v>284</v>
      </c>
      <c r="F116" s="2" t="s">
        <v>132</v>
      </c>
      <c r="G116" s="2" t="s">
        <v>133</v>
      </c>
      <c r="H116" s="2" t="s">
        <v>64</v>
      </c>
      <c r="I116" s="3">
        <v>222.06</v>
      </c>
      <c r="J116" s="5">
        <v>32</v>
      </c>
      <c r="K116" s="3">
        <v>7105.92</v>
      </c>
      <c r="L116" s="3">
        <v>3682.2</v>
      </c>
      <c r="M116" s="3">
        <v>3423.72</v>
      </c>
      <c r="N116" s="10">
        <f>Table3[[#This Row],[profit]]/Table3[[#This Row],[revenue]]</f>
        <v>0.48181234801405021</v>
      </c>
      <c r="O116" s="2" t="s">
        <v>15</v>
      </c>
      <c r="P116" s="2" t="str">
        <f>_xlfn.XLOOKUP(O116,Sales_reps!A:A,Sales_reps!B:B)</f>
        <v>Rep 6</v>
      </c>
      <c r="Q116" s="5">
        <f>_xlfn.XLOOKUP(F116,Inventory!A:A,Inventory!E:E)</f>
        <v>178</v>
      </c>
      <c r="R116" s="5">
        <f>_xlfn.XLOOKUP(F116,Inventory!A:A,Inventory!F:F)</f>
        <v>183</v>
      </c>
      <c r="S116" t="str">
        <f>IF(Table3[[#This Row],[Reorder_point]]&gt;=Table3[[#This Row],[Stock_on_hand]],"Reorder","Sufficient Stock")</f>
        <v>Reorder</v>
      </c>
      <c r="T116" s="4">
        <f>_xlfn.XLOOKUP(F116,Pivot!A:A,Pivot!C:C)</f>
        <v>3.2596685082872927</v>
      </c>
      <c r="U116" s="5">
        <f>Table3[[#This Row],[Stock_on_hand]]/Table3[[#This Row],[ADS_Rate]]</f>
        <v>54.606779661016951</v>
      </c>
      <c r="V116" s="16">
        <f>_xlfn.XLOOKUP(F116,Pivot!E:E,Pivot!H:H)</f>
        <v>150.7550338983051</v>
      </c>
      <c r="W116" s="3">
        <f>IF(Table3[[#This Row],[Stock_on_hand]]&gt;Table3[[#This Row],[Reorder_point]],(Table3[[#This Row],[Stock_on_hand]]-Table3[[#This Row],[Reorder_point]])*Table3[[#This Row],[AverageCostPerUnit]],0)</f>
        <v>0</v>
      </c>
    </row>
    <row r="117" spans="1:23" x14ac:dyDescent="0.3">
      <c r="A117" s="1">
        <v>45672</v>
      </c>
      <c r="B117" t="str">
        <f>TEXT(Table3[[#This Row],[date]],"mmm")</f>
        <v>Jan</v>
      </c>
      <c r="C117" t="str">
        <f>TEXT(Table3[[#This Row],[date]],"ddd")</f>
        <v>Wed</v>
      </c>
      <c r="D117" s="2" t="s">
        <v>5</v>
      </c>
      <c r="E117" s="2" t="s">
        <v>281</v>
      </c>
      <c r="F117" s="2" t="s">
        <v>142</v>
      </c>
      <c r="G117" s="2" t="s">
        <v>143</v>
      </c>
      <c r="H117" s="2" t="s">
        <v>73</v>
      </c>
      <c r="I117" s="3">
        <v>358.66</v>
      </c>
      <c r="J117" s="5">
        <v>5</v>
      </c>
      <c r="K117" s="3">
        <v>1793.3</v>
      </c>
      <c r="L117" s="3">
        <v>1025.42</v>
      </c>
      <c r="M117" s="3">
        <v>767.88</v>
      </c>
      <c r="N117" s="10">
        <f>Table3[[#This Row],[profit]]/Table3[[#This Row],[revenue]]</f>
        <v>0.42819383259911897</v>
      </c>
      <c r="O117" s="2" t="s">
        <v>42</v>
      </c>
      <c r="P117" s="2" t="str">
        <f>_xlfn.XLOOKUP(O117,Sales_reps!A:A,Sales_reps!B:B)</f>
        <v>Rep 18</v>
      </c>
      <c r="Q117" s="5">
        <f>_xlfn.XLOOKUP(F117,Inventory!A:A,Inventory!E:E)</f>
        <v>4</v>
      </c>
      <c r="R117" s="5">
        <f>_xlfn.XLOOKUP(F117,Inventory!A:A,Inventory!F:F)</f>
        <v>151</v>
      </c>
      <c r="S117" t="str">
        <f>IF(Table3[[#This Row],[Reorder_point]]&gt;=Table3[[#This Row],[Stock_on_hand]],"Reorder","Sufficient Stock")</f>
        <v>Reorder</v>
      </c>
      <c r="T117" s="4">
        <f>_xlfn.XLOOKUP(F117,Pivot!A:A,Pivot!C:C)</f>
        <v>2.8508287292817678</v>
      </c>
      <c r="U117" s="5">
        <f>Table3[[#This Row],[Stock_on_hand]]/Table3[[#This Row],[ADS_Rate]]</f>
        <v>1.4031007751937985</v>
      </c>
      <c r="V117" s="16">
        <f>_xlfn.XLOOKUP(F117,Pivot!E:E,Pivot!H:H)</f>
        <v>141.50271317829458</v>
      </c>
      <c r="W117" s="3">
        <f>IF(Table3[[#This Row],[Stock_on_hand]]&gt;Table3[[#This Row],[Reorder_point]],(Table3[[#This Row],[Stock_on_hand]]-Table3[[#This Row],[Reorder_point]])*Table3[[#This Row],[AverageCostPerUnit]],0)</f>
        <v>0</v>
      </c>
    </row>
    <row r="118" spans="1:23" x14ac:dyDescent="0.3">
      <c r="A118" s="1">
        <v>45673</v>
      </c>
      <c r="B118" t="str">
        <f>TEXT(Table3[[#This Row],[date]],"mmm")</f>
        <v>Jan</v>
      </c>
      <c r="C118" t="str">
        <f>TEXT(Table3[[#This Row],[date]],"ddd")</f>
        <v>Thu</v>
      </c>
      <c r="D118" s="2" t="s">
        <v>27</v>
      </c>
      <c r="E118" s="2" t="s">
        <v>285</v>
      </c>
      <c r="F118" s="2" t="s">
        <v>194</v>
      </c>
      <c r="G118" s="2" t="s">
        <v>195</v>
      </c>
      <c r="H118" s="2" t="s">
        <v>56</v>
      </c>
      <c r="I118" s="3">
        <v>321.79000000000002</v>
      </c>
      <c r="J118" s="5">
        <v>32</v>
      </c>
      <c r="K118" s="3">
        <v>10297.280000000001</v>
      </c>
      <c r="L118" s="3">
        <v>5794.7</v>
      </c>
      <c r="M118" s="3">
        <v>4502.58</v>
      </c>
      <c r="N118" s="10">
        <f>Table3[[#This Row],[profit]]/Table3[[#This Row],[revenue]]</f>
        <v>0.43725915970042573</v>
      </c>
      <c r="O118" s="2" t="s">
        <v>36</v>
      </c>
      <c r="P118" s="2" t="str">
        <f>_xlfn.XLOOKUP(O118,Sales_reps!A:A,Sales_reps!B:B)</f>
        <v>Rep 15</v>
      </c>
      <c r="Q118" s="5">
        <f>_xlfn.XLOOKUP(F118,Inventory!A:A,Inventory!E:E)</f>
        <v>125</v>
      </c>
      <c r="R118" s="5">
        <f>_xlfn.XLOOKUP(F118,Inventory!A:A,Inventory!F:F)</f>
        <v>181</v>
      </c>
      <c r="S118" t="str">
        <f>IF(Table3[[#This Row],[Reorder_point]]&gt;=Table3[[#This Row],[Stock_on_hand]],"Reorder","Sufficient Stock")</f>
        <v>Reorder</v>
      </c>
      <c r="T118" s="4">
        <f>_xlfn.XLOOKUP(F118,Pivot!A:A,Pivot!C:C)</f>
        <v>1.8729281767955801</v>
      </c>
      <c r="U118" s="5">
        <f>Table3[[#This Row],[Stock_on_hand]]/Table3[[#This Row],[ADS_Rate]]</f>
        <v>66.740412979351035</v>
      </c>
      <c r="V118" s="16">
        <f>_xlfn.XLOOKUP(F118,Pivot!E:E,Pivot!H:H)</f>
        <v>142.94654867256637</v>
      </c>
      <c r="W118" s="3">
        <f>IF(Table3[[#This Row],[Stock_on_hand]]&gt;Table3[[#This Row],[Reorder_point]],(Table3[[#This Row],[Stock_on_hand]]-Table3[[#This Row],[Reorder_point]])*Table3[[#This Row],[AverageCostPerUnit]],0)</f>
        <v>0</v>
      </c>
    </row>
    <row r="119" spans="1:23" x14ac:dyDescent="0.3">
      <c r="A119" s="1">
        <v>45673</v>
      </c>
      <c r="B119" t="str">
        <f>TEXT(Table3[[#This Row],[date]],"mmm")</f>
        <v>Jan</v>
      </c>
      <c r="C119" t="str">
        <f>TEXT(Table3[[#This Row],[date]],"ddd")</f>
        <v>Thu</v>
      </c>
      <c r="D119" s="2" t="s">
        <v>12</v>
      </c>
      <c r="E119" s="2" t="s">
        <v>271</v>
      </c>
      <c r="F119" s="2" t="s">
        <v>242</v>
      </c>
      <c r="G119" s="2" t="s">
        <v>243</v>
      </c>
      <c r="H119" s="2" t="s">
        <v>64</v>
      </c>
      <c r="I119" s="3">
        <v>254.3</v>
      </c>
      <c r="J119" s="5">
        <v>44</v>
      </c>
      <c r="K119" s="3">
        <v>11189.2</v>
      </c>
      <c r="L119" s="3">
        <v>7074.21</v>
      </c>
      <c r="M119" s="3">
        <v>4114.99</v>
      </c>
      <c r="N119" s="10">
        <f>Table3[[#This Row],[profit]]/Table3[[#This Row],[revenue]]</f>
        <v>0.36776445143531256</v>
      </c>
      <c r="O119" s="2" t="s">
        <v>28</v>
      </c>
      <c r="P119" s="2" t="str">
        <f>_xlfn.XLOOKUP(O119,Sales_reps!A:A,Sales_reps!B:B)</f>
        <v>Rep 11</v>
      </c>
      <c r="Q119" s="5">
        <f>_xlfn.XLOOKUP(F119,Inventory!A:A,Inventory!E:E)</f>
        <v>56</v>
      </c>
      <c r="R119" s="5">
        <f>_xlfn.XLOOKUP(F119,Inventory!A:A,Inventory!F:F)</f>
        <v>105</v>
      </c>
      <c r="S119" t="str">
        <f>IF(Table3[[#This Row],[Reorder_point]]&gt;=Table3[[#This Row],[Stock_on_hand]],"Reorder","Sufficient Stock")</f>
        <v>Reorder</v>
      </c>
      <c r="T119" s="4">
        <f>_xlfn.XLOOKUP(F119,Pivot!A:A,Pivot!C:C)</f>
        <v>2</v>
      </c>
      <c r="U119" s="5">
        <f>Table3[[#This Row],[Stock_on_hand]]/Table3[[#This Row],[ADS_Rate]]</f>
        <v>28</v>
      </c>
      <c r="V119" s="16">
        <f>_xlfn.XLOOKUP(F119,Pivot!E:E,Pivot!H:H)</f>
        <v>186.10955801104973</v>
      </c>
      <c r="W119" s="3">
        <f>IF(Table3[[#This Row],[Stock_on_hand]]&gt;Table3[[#This Row],[Reorder_point]],(Table3[[#This Row],[Stock_on_hand]]-Table3[[#This Row],[Reorder_point]])*Table3[[#This Row],[AverageCostPerUnit]],0)</f>
        <v>0</v>
      </c>
    </row>
    <row r="120" spans="1:23" x14ac:dyDescent="0.3">
      <c r="A120" s="1">
        <v>45673</v>
      </c>
      <c r="B120" t="str">
        <f>TEXT(Table3[[#This Row],[date]],"mmm")</f>
        <v>Jan</v>
      </c>
      <c r="C120" t="str">
        <f>TEXT(Table3[[#This Row],[date]],"ddd")</f>
        <v>Thu</v>
      </c>
      <c r="D120" s="2" t="s">
        <v>27</v>
      </c>
      <c r="E120" s="2" t="s">
        <v>279</v>
      </c>
      <c r="F120" s="2" t="s">
        <v>262</v>
      </c>
      <c r="G120" s="2" t="s">
        <v>263</v>
      </c>
      <c r="H120" s="2" t="s">
        <v>101</v>
      </c>
      <c r="I120" s="3">
        <v>228.75</v>
      </c>
      <c r="J120" s="5">
        <v>33</v>
      </c>
      <c r="K120" s="3">
        <v>7548.75</v>
      </c>
      <c r="L120" s="3">
        <v>5049.17</v>
      </c>
      <c r="M120" s="3">
        <v>2499.58</v>
      </c>
      <c r="N120" s="10">
        <f>Table3[[#This Row],[profit]]/Table3[[#This Row],[revenue]]</f>
        <v>0.33112502069879118</v>
      </c>
      <c r="O120" s="2" t="s">
        <v>8</v>
      </c>
      <c r="P120" s="2" t="str">
        <f>_xlfn.XLOOKUP(O120,Sales_reps!A:A,Sales_reps!B:B)</f>
        <v>Rep 3</v>
      </c>
      <c r="Q120" s="5">
        <f>_xlfn.XLOOKUP(F120,Inventory!A:A,Inventory!E:E)</f>
        <v>69</v>
      </c>
      <c r="R120" s="5">
        <f>_xlfn.XLOOKUP(F120,Inventory!A:A,Inventory!F:F)</f>
        <v>189</v>
      </c>
      <c r="S120" t="str">
        <f>IF(Table3[[#This Row],[Reorder_point]]&gt;=Table3[[#This Row],[Stock_on_hand]],"Reorder","Sufficient Stock")</f>
        <v>Reorder</v>
      </c>
      <c r="T120" s="4">
        <f>_xlfn.XLOOKUP(F120,Pivot!A:A,Pivot!C:C)</f>
        <v>1.9337016574585635</v>
      </c>
      <c r="U120" s="5">
        <f>Table3[[#This Row],[Stock_on_hand]]/Table3[[#This Row],[ADS_Rate]]</f>
        <v>35.682857142857145</v>
      </c>
      <c r="V120" s="16">
        <f>_xlfn.XLOOKUP(F120,Pivot!E:E,Pivot!H:H)</f>
        <v>151.44962857142858</v>
      </c>
      <c r="W120" s="3">
        <f>IF(Table3[[#This Row],[Stock_on_hand]]&gt;Table3[[#This Row],[Reorder_point]],(Table3[[#This Row],[Stock_on_hand]]-Table3[[#This Row],[Reorder_point]])*Table3[[#This Row],[AverageCostPerUnit]],0)</f>
        <v>0</v>
      </c>
    </row>
    <row r="121" spans="1:23" x14ac:dyDescent="0.3">
      <c r="A121" s="1">
        <v>45673</v>
      </c>
      <c r="B121" t="str">
        <f>TEXT(Table3[[#This Row],[date]],"mmm")</f>
        <v>Jan</v>
      </c>
      <c r="C121" t="str">
        <f>TEXT(Table3[[#This Row],[date]],"ddd")</f>
        <v>Thu</v>
      </c>
      <c r="D121" s="2" t="s">
        <v>17</v>
      </c>
      <c r="E121" s="2" t="s">
        <v>272</v>
      </c>
      <c r="F121" s="2" t="s">
        <v>108</v>
      </c>
      <c r="G121" s="2" t="s">
        <v>109</v>
      </c>
      <c r="H121" s="2" t="s">
        <v>56</v>
      </c>
      <c r="I121" s="3">
        <v>430.83</v>
      </c>
      <c r="J121" s="5">
        <v>4</v>
      </c>
      <c r="K121" s="3">
        <v>1723.32</v>
      </c>
      <c r="L121" s="3">
        <v>1258.68</v>
      </c>
      <c r="M121" s="3">
        <v>464.64</v>
      </c>
      <c r="N121" s="10">
        <f>Table3[[#This Row],[profit]]/Table3[[#This Row],[revenue]]</f>
        <v>0.26961910730450528</v>
      </c>
      <c r="O121" s="2" t="s">
        <v>3</v>
      </c>
      <c r="P121" s="2" t="str">
        <f>_xlfn.XLOOKUP(O121,Sales_reps!A:A,Sales_reps!B:B)</f>
        <v>Rep 1</v>
      </c>
      <c r="Q121" s="5">
        <f>_xlfn.XLOOKUP(F121,Inventory!A:A,Inventory!E:E)</f>
        <v>188</v>
      </c>
      <c r="R121" s="5">
        <f>_xlfn.XLOOKUP(F121,Inventory!A:A,Inventory!F:F)</f>
        <v>173</v>
      </c>
      <c r="S121" t="str">
        <f>IF(Table3[[#This Row],[Reorder_point]]&gt;=Table3[[#This Row],[Stock_on_hand]],"Reorder","Sufficient Stock")</f>
        <v>Sufficient Stock</v>
      </c>
      <c r="T121" s="4">
        <f>_xlfn.XLOOKUP(F121,Pivot!A:A,Pivot!C:C)</f>
        <v>2.1491712707182322</v>
      </c>
      <c r="U121" s="5">
        <f>Table3[[#This Row],[Stock_on_hand]]/Table3[[#This Row],[ADS_Rate]]</f>
        <v>87.47557840616966</v>
      </c>
      <c r="V121" s="16">
        <f>_xlfn.XLOOKUP(F121,Pivot!E:E,Pivot!H:H)</f>
        <v>187.86791773778924</v>
      </c>
      <c r="W121" s="3">
        <f>IF(Table3[[#This Row],[Stock_on_hand]]&gt;Table3[[#This Row],[Reorder_point]],(Table3[[#This Row],[Stock_on_hand]]-Table3[[#This Row],[Reorder_point]])*Table3[[#This Row],[AverageCostPerUnit]],0)</f>
        <v>2818.0187660668385</v>
      </c>
    </row>
    <row r="122" spans="1:23" x14ac:dyDescent="0.3">
      <c r="A122" s="1">
        <v>45673</v>
      </c>
      <c r="B122" t="str">
        <f>TEXT(Table3[[#This Row],[date]],"mmm")</f>
        <v>Jan</v>
      </c>
      <c r="C122" t="str">
        <f>TEXT(Table3[[#This Row],[date]],"ddd")</f>
        <v>Thu</v>
      </c>
      <c r="D122" s="2" t="s">
        <v>27</v>
      </c>
      <c r="E122" s="2" t="s">
        <v>285</v>
      </c>
      <c r="F122" s="2" t="s">
        <v>234</v>
      </c>
      <c r="G122" s="2" t="s">
        <v>235</v>
      </c>
      <c r="H122" s="2" t="s">
        <v>101</v>
      </c>
      <c r="I122" s="3">
        <v>16.559999999999999</v>
      </c>
      <c r="J122" s="5">
        <v>17</v>
      </c>
      <c r="K122" s="3">
        <v>281.52</v>
      </c>
      <c r="L122" s="3">
        <v>152.69</v>
      </c>
      <c r="M122" s="3">
        <v>128.83000000000001</v>
      </c>
      <c r="N122" s="10">
        <f>Table3[[#This Row],[profit]]/Table3[[#This Row],[revenue]]</f>
        <v>0.45762290423415752</v>
      </c>
      <c r="O122" s="2" t="s">
        <v>8</v>
      </c>
      <c r="P122" s="2" t="str">
        <f>_xlfn.XLOOKUP(O122,Sales_reps!A:A,Sales_reps!B:B)</f>
        <v>Rep 3</v>
      </c>
      <c r="Q122" s="5">
        <f>_xlfn.XLOOKUP(F122,Inventory!A:A,Inventory!E:E)</f>
        <v>438</v>
      </c>
      <c r="R122" s="5">
        <f>_xlfn.XLOOKUP(F122,Inventory!A:A,Inventory!F:F)</f>
        <v>119</v>
      </c>
      <c r="S122" t="str">
        <f>IF(Table3[[#This Row],[Reorder_point]]&gt;=Table3[[#This Row],[Stock_on_hand]],"Reorder","Sufficient Stock")</f>
        <v>Sufficient Stock</v>
      </c>
      <c r="T122" s="4">
        <f>_xlfn.XLOOKUP(F122,Pivot!A:A,Pivot!C:C)</f>
        <v>2.3370165745856353</v>
      </c>
      <c r="U122" s="5">
        <f>Table3[[#This Row],[Stock_on_hand]]/Table3[[#This Row],[ADS_Rate]]</f>
        <v>187.41843971631207</v>
      </c>
      <c r="V122" s="16">
        <f>_xlfn.XLOOKUP(F122,Pivot!E:E,Pivot!H:H)</f>
        <v>151.53120567375885</v>
      </c>
      <c r="W122" s="3">
        <f>IF(Table3[[#This Row],[Stock_on_hand]]&gt;Table3[[#This Row],[Reorder_point]],(Table3[[#This Row],[Stock_on_hand]]-Table3[[#This Row],[Reorder_point]])*Table3[[#This Row],[AverageCostPerUnit]],0)</f>
        <v>48338.454609929075</v>
      </c>
    </row>
    <row r="123" spans="1:23" x14ac:dyDescent="0.3">
      <c r="A123" s="1">
        <v>45674</v>
      </c>
      <c r="B123" t="str">
        <f>TEXT(Table3[[#This Row],[date]],"mmm")</f>
        <v>Jan</v>
      </c>
      <c r="C123" t="str">
        <f>TEXT(Table3[[#This Row],[date]],"ddd")</f>
        <v>Fri</v>
      </c>
      <c r="D123" s="2" t="s">
        <v>12</v>
      </c>
      <c r="E123" s="2" t="s">
        <v>284</v>
      </c>
      <c r="F123" s="2" t="s">
        <v>146</v>
      </c>
      <c r="G123" s="2" t="s">
        <v>147</v>
      </c>
      <c r="H123" s="2" t="s">
        <v>101</v>
      </c>
      <c r="I123" s="3">
        <v>432.54</v>
      </c>
      <c r="J123" s="5">
        <v>3</v>
      </c>
      <c r="K123" s="3">
        <v>1297.6199999999999</v>
      </c>
      <c r="L123" s="3">
        <v>1049.52</v>
      </c>
      <c r="M123" s="3">
        <v>248.1</v>
      </c>
      <c r="N123" s="10">
        <f>Table3[[#This Row],[profit]]/Table3[[#This Row],[revenue]]</f>
        <v>0.19119618994775051</v>
      </c>
      <c r="O123" s="2" t="s">
        <v>3</v>
      </c>
      <c r="P123" s="2" t="str">
        <f>_xlfn.XLOOKUP(O123,Sales_reps!A:A,Sales_reps!B:B)</f>
        <v>Rep 1</v>
      </c>
      <c r="Q123" s="5">
        <f>_xlfn.XLOOKUP(F123,Inventory!A:A,Inventory!E:E)</f>
        <v>347</v>
      </c>
      <c r="R123" s="5">
        <f>_xlfn.XLOOKUP(F123,Inventory!A:A,Inventory!F:F)</f>
        <v>110</v>
      </c>
      <c r="S123" t="str">
        <f>IF(Table3[[#This Row],[Reorder_point]]&gt;=Table3[[#This Row],[Stock_on_hand]],"Reorder","Sufficient Stock")</f>
        <v>Sufficient Stock</v>
      </c>
      <c r="T123" s="4">
        <f>_xlfn.XLOOKUP(F123,Pivot!A:A,Pivot!C:C)</f>
        <v>1.9116022099447514</v>
      </c>
      <c r="U123" s="5">
        <f>Table3[[#This Row],[Stock_on_hand]]/Table3[[#This Row],[ADS_Rate]]</f>
        <v>181.52312138728323</v>
      </c>
      <c r="V123" s="16">
        <f>_xlfn.XLOOKUP(F123,Pivot!E:E,Pivot!H:H)</f>
        <v>120.45384393063586</v>
      </c>
      <c r="W123" s="3">
        <f>IF(Table3[[#This Row],[Stock_on_hand]]&gt;Table3[[#This Row],[Reorder_point]],(Table3[[#This Row],[Stock_on_hand]]-Table3[[#This Row],[Reorder_point]])*Table3[[#This Row],[AverageCostPerUnit]],0)</f>
        <v>28547.561011560698</v>
      </c>
    </row>
    <row r="124" spans="1:23" x14ac:dyDescent="0.3">
      <c r="A124" s="1">
        <v>45674</v>
      </c>
      <c r="B124" t="str">
        <f>TEXT(Table3[[#This Row],[date]],"mmm")</f>
        <v>Jan</v>
      </c>
      <c r="C124" t="str">
        <f>TEXT(Table3[[#This Row],[date]],"ddd")</f>
        <v>Fri</v>
      </c>
      <c r="D124" s="2" t="s">
        <v>12</v>
      </c>
      <c r="E124" s="2" t="s">
        <v>280</v>
      </c>
      <c r="F124" s="2" t="s">
        <v>122</v>
      </c>
      <c r="G124" s="2" t="s">
        <v>123</v>
      </c>
      <c r="H124" s="2" t="s">
        <v>56</v>
      </c>
      <c r="I124" s="3">
        <v>381.33</v>
      </c>
      <c r="J124" s="5">
        <v>32</v>
      </c>
      <c r="K124" s="3">
        <v>12202.56</v>
      </c>
      <c r="L124" s="3">
        <v>6115.3</v>
      </c>
      <c r="M124" s="3">
        <v>6087.26</v>
      </c>
      <c r="N124" s="10">
        <f>Table3[[#This Row],[profit]]/Table3[[#This Row],[revenue]]</f>
        <v>0.4988510607610207</v>
      </c>
      <c r="O124" s="2" t="s">
        <v>36</v>
      </c>
      <c r="P124" s="2" t="str">
        <f>_xlfn.XLOOKUP(O124,Sales_reps!A:A,Sales_reps!B:B)</f>
        <v>Rep 15</v>
      </c>
      <c r="Q124" s="5">
        <f>_xlfn.XLOOKUP(F124,Inventory!A:A,Inventory!E:E)</f>
        <v>451</v>
      </c>
      <c r="R124" s="5">
        <f>_xlfn.XLOOKUP(F124,Inventory!A:A,Inventory!F:F)</f>
        <v>154</v>
      </c>
      <c r="S124" t="str">
        <f>IF(Table3[[#This Row],[Reorder_point]]&gt;=Table3[[#This Row],[Stock_on_hand]],"Reorder","Sufficient Stock")</f>
        <v>Sufficient Stock</v>
      </c>
      <c r="T124" s="4">
        <f>_xlfn.XLOOKUP(F124,Pivot!A:A,Pivot!C:C)</f>
        <v>2.0773480662983426</v>
      </c>
      <c r="U124" s="5">
        <f>Table3[[#This Row],[Stock_on_hand]]/Table3[[#This Row],[ADS_Rate]]</f>
        <v>217.10372340425531</v>
      </c>
      <c r="V124" s="16">
        <f>_xlfn.XLOOKUP(F124,Pivot!E:E,Pivot!H:H)</f>
        <v>170.89151595744681</v>
      </c>
      <c r="W124" s="3">
        <f>IF(Table3[[#This Row],[Stock_on_hand]]&gt;Table3[[#This Row],[Reorder_point]],(Table3[[#This Row],[Stock_on_hand]]-Table3[[#This Row],[Reorder_point]])*Table3[[#This Row],[AverageCostPerUnit]],0)</f>
        <v>50754.780239361702</v>
      </c>
    </row>
    <row r="125" spans="1:23" x14ac:dyDescent="0.3">
      <c r="A125" s="1">
        <v>45674</v>
      </c>
      <c r="B125" t="str">
        <f>TEXT(Table3[[#This Row],[date]],"mmm")</f>
        <v>Jan</v>
      </c>
      <c r="C125" t="str">
        <f>TEXT(Table3[[#This Row],[date]],"ddd")</f>
        <v>Fri</v>
      </c>
      <c r="D125" s="2" t="s">
        <v>17</v>
      </c>
      <c r="E125" s="2" t="s">
        <v>276</v>
      </c>
      <c r="F125" s="2" t="s">
        <v>108</v>
      </c>
      <c r="G125" s="2" t="s">
        <v>109</v>
      </c>
      <c r="H125" s="2" t="s">
        <v>56</v>
      </c>
      <c r="I125" s="3">
        <v>156.38999999999999</v>
      </c>
      <c r="J125" s="5">
        <v>3</v>
      </c>
      <c r="K125" s="3">
        <v>469.17</v>
      </c>
      <c r="L125" s="3">
        <v>368.1</v>
      </c>
      <c r="M125" s="3">
        <v>101.07</v>
      </c>
      <c r="N125" s="10">
        <f>Table3[[#This Row],[profit]]/Table3[[#This Row],[revenue]]</f>
        <v>0.21542298100901591</v>
      </c>
      <c r="O125" s="2" t="s">
        <v>40</v>
      </c>
      <c r="P125" s="2" t="str">
        <f>_xlfn.XLOOKUP(O125,Sales_reps!A:A,Sales_reps!B:B)</f>
        <v>Rep 17</v>
      </c>
      <c r="Q125" s="5">
        <f>_xlfn.XLOOKUP(F125,Inventory!A:A,Inventory!E:E)</f>
        <v>188</v>
      </c>
      <c r="R125" s="5">
        <f>_xlfn.XLOOKUP(F125,Inventory!A:A,Inventory!F:F)</f>
        <v>173</v>
      </c>
      <c r="S125" t="str">
        <f>IF(Table3[[#This Row],[Reorder_point]]&gt;=Table3[[#This Row],[Stock_on_hand]],"Reorder","Sufficient Stock")</f>
        <v>Sufficient Stock</v>
      </c>
      <c r="T125" s="4">
        <f>_xlfn.XLOOKUP(F125,Pivot!A:A,Pivot!C:C)</f>
        <v>2.1491712707182322</v>
      </c>
      <c r="U125" s="5">
        <f>Table3[[#This Row],[Stock_on_hand]]/Table3[[#This Row],[ADS_Rate]]</f>
        <v>87.47557840616966</v>
      </c>
      <c r="V125" s="16">
        <f>_xlfn.XLOOKUP(F125,Pivot!E:E,Pivot!H:H)</f>
        <v>187.86791773778924</v>
      </c>
      <c r="W125" s="3">
        <f>IF(Table3[[#This Row],[Stock_on_hand]]&gt;Table3[[#This Row],[Reorder_point]],(Table3[[#This Row],[Stock_on_hand]]-Table3[[#This Row],[Reorder_point]])*Table3[[#This Row],[AverageCostPerUnit]],0)</f>
        <v>2818.0187660668385</v>
      </c>
    </row>
    <row r="126" spans="1:23" x14ac:dyDescent="0.3">
      <c r="A126" s="1">
        <v>45674</v>
      </c>
      <c r="B126" t="str">
        <f>TEXT(Table3[[#This Row],[date]],"mmm")</f>
        <v>Jan</v>
      </c>
      <c r="C126" t="str">
        <f>TEXT(Table3[[#This Row],[date]],"ddd")</f>
        <v>Fri</v>
      </c>
      <c r="D126" s="2" t="s">
        <v>24</v>
      </c>
      <c r="E126" s="2" t="s">
        <v>276</v>
      </c>
      <c r="F126" s="2" t="s">
        <v>218</v>
      </c>
      <c r="G126" s="2" t="s">
        <v>219</v>
      </c>
      <c r="H126" s="2" t="s">
        <v>56</v>
      </c>
      <c r="I126" s="3">
        <v>375.71</v>
      </c>
      <c r="J126" s="5">
        <v>31</v>
      </c>
      <c r="K126" s="3">
        <v>11647.01</v>
      </c>
      <c r="L126" s="3">
        <v>7216.06</v>
      </c>
      <c r="M126" s="3">
        <v>4430.95</v>
      </c>
      <c r="N126" s="10">
        <f>Table3[[#This Row],[profit]]/Table3[[#This Row],[revenue]]</f>
        <v>0.38043669576998729</v>
      </c>
      <c r="O126" s="2" t="s">
        <v>40</v>
      </c>
      <c r="P126" s="2" t="str">
        <f>_xlfn.XLOOKUP(O126,Sales_reps!A:A,Sales_reps!B:B)</f>
        <v>Rep 17</v>
      </c>
      <c r="Q126" s="5">
        <f>_xlfn.XLOOKUP(F126,Inventory!A:A,Inventory!E:E)</f>
        <v>45</v>
      </c>
      <c r="R126" s="5">
        <f>_xlfn.XLOOKUP(F126,Inventory!A:A,Inventory!F:F)</f>
        <v>143</v>
      </c>
      <c r="S126" t="str">
        <f>IF(Table3[[#This Row],[Reorder_point]]&gt;=Table3[[#This Row],[Stock_on_hand]],"Reorder","Sufficient Stock")</f>
        <v>Reorder</v>
      </c>
      <c r="T126" s="4">
        <f>_xlfn.XLOOKUP(F126,Pivot!A:A,Pivot!C:C)</f>
        <v>1.3314917127071824</v>
      </c>
      <c r="U126" s="5">
        <f>Table3[[#This Row],[Stock_on_hand]]/Table3[[#This Row],[ADS_Rate]]</f>
        <v>33.796680497925308</v>
      </c>
      <c r="V126" s="16">
        <f>_xlfn.XLOOKUP(F126,Pivot!E:E,Pivot!H:H)</f>
        <v>160.20572614107883</v>
      </c>
      <c r="W126" s="3">
        <f>IF(Table3[[#This Row],[Stock_on_hand]]&gt;Table3[[#This Row],[Reorder_point]],(Table3[[#This Row],[Stock_on_hand]]-Table3[[#This Row],[Reorder_point]])*Table3[[#This Row],[AverageCostPerUnit]],0)</f>
        <v>0</v>
      </c>
    </row>
    <row r="127" spans="1:23" x14ac:dyDescent="0.3">
      <c r="A127" s="1">
        <v>45674</v>
      </c>
      <c r="B127" t="str">
        <f>TEXT(Table3[[#This Row],[date]],"mmm")</f>
        <v>Jan</v>
      </c>
      <c r="C127" t="str">
        <f>TEXT(Table3[[#This Row],[date]],"ddd")</f>
        <v>Fri</v>
      </c>
      <c r="D127" s="2" t="s">
        <v>5</v>
      </c>
      <c r="E127" s="2" t="s">
        <v>273</v>
      </c>
      <c r="F127" s="2" t="s">
        <v>260</v>
      </c>
      <c r="G127" s="2" t="s">
        <v>261</v>
      </c>
      <c r="H127" s="2" t="s">
        <v>73</v>
      </c>
      <c r="I127" s="3">
        <v>62.36</v>
      </c>
      <c r="J127" s="5">
        <v>29</v>
      </c>
      <c r="K127" s="3">
        <v>1808.44</v>
      </c>
      <c r="L127" s="3">
        <v>1009.17</v>
      </c>
      <c r="M127" s="3">
        <v>799.27</v>
      </c>
      <c r="N127" s="10">
        <f>Table3[[#This Row],[profit]]/Table3[[#This Row],[revenue]]</f>
        <v>0.44196655681139541</v>
      </c>
      <c r="O127" s="2" t="s">
        <v>40</v>
      </c>
      <c r="P127" s="2" t="str">
        <f>_xlfn.XLOOKUP(O127,Sales_reps!A:A,Sales_reps!B:B)</f>
        <v>Rep 17</v>
      </c>
      <c r="Q127" s="5">
        <f>_xlfn.XLOOKUP(F127,Inventory!A:A,Inventory!E:E)</f>
        <v>159</v>
      </c>
      <c r="R127" s="5">
        <f>_xlfn.XLOOKUP(F127,Inventory!A:A,Inventory!F:F)</f>
        <v>87</v>
      </c>
      <c r="S127" t="str">
        <f>IF(Table3[[#This Row],[Reorder_point]]&gt;=Table3[[#This Row],[Stock_on_hand]],"Reorder","Sufficient Stock")</f>
        <v>Sufficient Stock</v>
      </c>
      <c r="T127" s="4">
        <f>_xlfn.XLOOKUP(F127,Pivot!A:A,Pivot!C:C)</f>
        <v>3.3204419889502761</v>
      </c>
      <c r="U127" s="5">
        <f>Table3[[#This Row],[Stock_on_hand]]/Table3[[#This Row],[ADS_Rate]]</f>
        <v>47.885191347753747</v>
      </c>
      <c r="V127" s="16">
        <f>_xlfn.XLOOKUP(F127,Pivot!E:E,Pivot!H:H)</f>
        <v>126.12717138103163</v>
      </c>
      <c r="W127" s="3">
        <f>IF(Table3[[#This Row],[Stock_on_hand]]&gt;Table3[[#This Row],[Reorder_point]],(Table3[[#This Row],[Stock_on_hand]]-Table3[[#This Row],[Reorder_point]])*Table3[[#This Row],[AverageCostPerUnit]],0)</f>
        <v>9081.1563394342775</v>
      </c>
    </row>
    <row r="128" spans="1:23" x14ac:dyDescent="0.3">
      <c r="A128" s="1">
        <v>45674</v>
      </c>
      <c r="B128" t="str">
        <f>TEXT(Table3[[#This Row],[date]],"mmm")</f>
        <v>Jan</v>
      </c>
      <c r="C128" t="str">
        <f>TEXT(Table3[[#This Row],[date]],"ddd")</f>
        <v>Fri</v>
      </c>
      <c r="D128" s="2" t="s">
        <v>12</v>
      </c>
      <c r="E128" s="2" t="s">
        <v>278</v>
      </c>
      <c r="F128" s="2" t="s">
        <v>120</v>
      </c>
      <c r="G128" s="2" t="s">
        <v>121</v>
      </c>
      <c r="H128" s="2" t="s">
        <v>56</v>
      </c>
      <c r="I128" s="3">
        <v>183.34</v>
      </c>
      <c r="J128" s="5">
        <v>31</v>
      </c>
      <c r="K128" s="3">
        <v>5683.54</v>
      </c>
      <c r="L128" s="3">
        <v>3487.21</v>
      </c>
      <c r="M128" s="3">
        <v>2196.33</v>
      </c>
      <c r="N128" s="10">
        <f>Table3[[#This Row],[profit]]/Table3[[#This Row],[revenue]]</f>
        <v>0.38643697413935679</v>
      </c>
      <c r="O128" s="2" t="s">
        <v>20</v>
      </c>
      <c r="P128" s="2" t="str">
        <f>_xlfn.XLOOKUP(O128,Sales_reps!A:A,Sales_reps!B:B)</f>
        <v>Rep 8</v>
      </c>
      <c r="Q128" s="5">
        <f>_xlfn.XLOOKUP(F128,Inventory!A:A,Inventory!E:E)</f>
        <v>163</v>
      </c>
      <c r="R128" s="5">
        <f>_xlfn.XLOOKUP(F128,Inventory!A:A,Inventory!F:F)</f>
        <v>70</v>
      </c>
      <c r="S128" t="str">
        <f>IF(Table3[[#This Row],[Reorder_point]]&gt;=Table3[[#This Row],[Stock_on_hand]],"Reorder","Sufficient Stock")</f>
        <v>Sufficient Stock</v>
      </c>
      <c r="T128" s="4">
        <f>_xlfn.XLOOKUP(F128,Pivot!A:A,Pivot!C:C)</f>
        <v>2.7679558011049723</v>
      </c>
      <c r="U128" s="5">
        <f>Table3[[#This Row],[Stock_on_hand]]/Table3[[#This Row],[ADS_Rate]]</f>
        <v>58.88822355289421</v>
      </c>
      <c r="V128" s="16">
        <f>_xlfn.XLOOKUP(F128,Pivot!E:E,Pivot!H:H)</f>
        <v>213.25538922155687</v>
      </c>
      <c r="W128" s="3">
        <f>IF(Table3[[#This Row],[Stock_on_hand]]&gt;Table3[[#This Row],[Reorder_point]],(Table3[[#This Row],[Stock_on_hand]]-Table3[[#This Row],[Reorder_point]])*Table3[[#This Row],[AverageCostPerUnit]],0)</f>
        <v>19832.75119760479</v>
      </c>
    </row>
    <row r="129" spans="1:23" x14ac:dyDescent="0.3">
      <c r="A129" s="1">
        <v>45674</v>
      </c>
      <c r="B129" t="str">
        <f>TEXT(Table3[[#This Row],[date]],"mmm")</f>
        <v>Jan</v>
      </c>
      <c r="C129" t="str">
        <f>TEXT(Table3[[#This Row],[date]],"ddd")</f>
        <v>Fri</v>
      </c>
      <c r="D129" s="2" t="s">
        <v>27</v>
      </c>
      <c r="E129" s="2" t="s">
        <v>277</v>
      </c>
      <c r="F129" s="2" t="s">
        <v>204</v>
      </c>
      <c r="G129" s="2" t="s">
        <v>205</v>
      </c>
      <c r="H129" s="2" t="s">
        <v>101</v>
      </c>
      <c r="I129" s="3">
        <v>67.75</v>
      </c>
      <c r="J129" s="5">
        <v>41</v>
      </c>
      <c r="K129" s="3">
        <v>2777.75</v>
      </c>
      <c r="L129" s="3">
        <v>1817.32</v>
      </c>
      <c r="M129" s="3">
        <v>960.43</v>
      </c>
      <c r="N129" s="10">
        <f>Table3[[#This Row],[profit]]/Table3[[#This Row],[revenue]]</f>
        <v>0.34575825758257583</v>
      </c>
      <c r="O129" s="2" t="s">
        <v>25</v>
      </c>
      <c r="P129" s="2" t="str">
        <f>_xlfn.XLOOKUP(O129,Sales_reps!A:A,Sales_reps!B:B)</f>
        <v>Rep 10</v>
      </c>
      <c r="Q129" s="5">
        <f>_xlfn.XLOOKUP(F129,Inventory!A:A,Inventory!E:E)</f>
        <v>158</v>
      </c>
      <c r="R129" s="5">
        <f>_xlfn.XLOOKUP(F129,Inventory!A:A,Inventory!F:F)</f>
        <v>118</v>
      </c>
      <c r="S129" t="str">
        <f>IF(Table3[[#This Row],[Reorder_point]]&gt;=Table3[[#This Row],[Stock_on_hand]],"Reorder","Sufficient Stock")</f>
        <v>Sufficient Stock</v>
      </c>
      <c r="T129" s="4">
        <f>_xlfn.XLOOKUP(F129,Pivot!A:A,Pivot!C:C)</f>
        <v>1.9447513812154695</v>
      </c>
      <c r="U129" s="5">
        <f>Table3[[#This Row],[Stock_on_hand]]/Table3[[#This Row],[ADS_Rate]]</f>
        <v>81.244318181818187</v>
      </c>
      <c r="V129" s="16">
        <f>_xlfn.XLOOKUP(F129,Pivot!E:E,Pivot!H:H)</f>
        <v>164.3787784090909</v>
      </c>
      <c r="W129" s="3">
        <f>IF(Table3[[#This Row],[Stock_on_hand]]&gt;Table3[[#This Row],[Reorder_point]],(Table3[[#This Row],[Stock_on_hand]]-Table3[[#This Row],[Reorder_point]])*Table3[[#This Row],[AverageCostPerUnit]],0)</f>
        <v>6575.1511363636364</v>
      </c>
    </row>
    <row r="130" spans="1:23" x14ac:dyDescent="0.3">
      <c r="A130" s="1">
        <v>45674</v>
      </c>
      <c r="B130" t="str">
        <f>TEXT(Table3[[#This Row],[date]],"mmm")</f>
        <v>Jan</v>
      </c>
      <c r="C130" t="str">
        <f>TEXT(Table3[[#This Row],[date]],"ddd")</f>
        <v>Fri</v>
      </c>
      <c r="D130" s="2" t="s">
        <v>5</v>
      </c>
      <c r="E130" s="2" t="s">
        <v>271</v>
      </c>
      <c r="F130" s="2" t="s">
        <v>148</v>
      </c>
      <c r="G130" s="2" t="s">
        <v>149</v>
      </c>
      <c r="H130" s="2" t="s">
        <v>56</v>
      </c>
      <c r="I130" s="3">
        <v>221.25</v>
      </c>
      <c r="J130" s="5">
        <v>4</v>
      </c>
      <c r="K130" s="3">
        <v>885</v>
      </c>
      <c r="L130" s="3">
        <v>471.94</v>
      </c>
      <c r="M130" s="3">
        <v>413.06</v>
      </c>
      <c r="N130" s="10">
        <f>Table3[[#This Row],[profit]]/Table3[[#This Row],[revenue]]</f>
        <v>0.46673446327683615</v>
      </c>
      <c r="O130" s="2" t="s">
        <v>46</v>
      </c>
      <c r="P130" s="2" t="str">
        <f>_xlfn.XLOOKUP(O130,Sales_reps!A:A,Sales_reps!B:B)</f>
        <v>Rep 20</v>
      </c>
      <c r="Q130" s="5">
        <f>_xlfn.XLOOKUP(F130,Inventory!A:A,Inventory!E:E)</f>
        <v>333</v>
      </c>
      <c r="R130" s="5">
        <f>_xlfn.XLOOKUP(F130,Inventory!A:A,Inventory!F:F)</f>
        <v>160</v>
      </c>
      <c r="S130" t="str">
        <f>IF(Table3[[#This Row],[Reorder_point]]&gt;=Table3[[#This Row],[Stock_on_hand]],"Reorder","Sufficient Stock")</f>
        <v>Sufficient Stock</v>
      </c>
      <c r="T130" s="4">
        <f>_xlfn.XLOOKUP(F130,Pivot!A:A,Pivot!C:C)</f>
        <v>1.2928176795580111</v>
      </c>
      <c r="U130" s="5">
        <f>Table3[[#This Row],[Stock_on_hand]]/Table3[[#This Row],[ADS_Rate]]</f>
        <v>257.57692307692309</v>
      </c>
      <c r="V130" s="16">
        <f>_xlfn.XLOOKUP(F130,Pivot!E:E,Pivot!H:H)</f>
        <v>189.53205128205127</v>
      </c>
      <c r="W130" s="3">
        <f>IF(Table3[[#This Row],[Stock_on_hand]]&gt;Table3[[#This Row],[Reorder_point]],(Table3[[#This Row],[Stock_on_hand]]-Table3[[#This Row],[Reorder_point]])*Table3[[#This Row],[AverageCostPerUnit]],0)</f>
        <v>32789.044871794868</v>
      </c>
    </row>
    <row r="131" spans="1:23" x14ac:dyDescent="0.3">
      <c r="A131" s="1">
        <v>45674</v>
      </c>
      <c r="B131" t="str">
        <f>TEXT(Table3[[#This Row],[date]],"mmm")</f>
        <v>Jan</v>
      </c>
      <c r="C131" t="str">
        <f>TEXT(Table3[[#This Row],[date]],"ddd")</f>
        <v>Fri</v>
      </c>
      <c r="D131" s="2" t="s">
        <v>17</v>
      </c>
      <c r="E131" s="2" t="s">
        <v>284</v>
      </c>
      <c r="F131" s="2" t="s">
        <v>122</v>
      </c>
      <c r="G131" s="2" t="s">
        <v>123</v>
      </c>
      <c r="H131" s="2" t="s">
        <v>56</v>
      </c>
      <c r="I131" s="3">
        <v>150.08000000000001</v>
      </c>
      <c r="J131" s="5">
        <v>40</v>
      </c>
      <c r="K131" s="3">
        <v>6003.2</v>
      </c>
      <c r="L131" s="3">
        <v>3729.76</v>
      </c>
      <c r="M131" s="3">
        <v>2273.44</v>
      </c>
      <c r="N131" s="10">
        <f>Table3[[#This Row],[profit]]/Table3[[#This Row],[revenue]]</f>
        <v>0.3787046908315565</v>
      </c>
      <c r="O131" s="2" t="s">
        <v>38</v>
      </c>
      <c r="P131" s="2" t="str">
        <f>_xlfn.XLOOKUP(O131,Sales_reps!A:A,Sales_reps!B:B)</f>
        <v>Rep 16</v>
      </c>
      <c r="Q131" s="5">
        <f>_xlfn.XLOOKUP(F131,Inventory!A:A,Inventory!E:E)</f>
        <v>451</v>
      </c>
      <c r="R131" s="5">
        <f>_xlfn.XLOOKUP(F131,Inventory!A:A,Inventory!F:F)</f>
        <v>154</v>
      </c>
      <c r="S131" t="str">
        <f>IF(Table3[[#This Row],[Reorder_point]]&gt;=Table3[[#This Row],[Stock_on_hand]],"Reorder","Sufficient Stock")</f>
        <v>Sufficient Stock</v>
      </c>
      <c r="T131" s="4">
        <f>_xlfn.XLOOKUP(F131,Pivot!A:A,Pivot!C:C)</f>
        <v>2.0773480662983426</v>
      </c>
      <c r="U131" s="5">
        <f>Table3[[#This Row],[Stock_on_hand]]/Table3[[#This Row],[ADS_Rate]]</f>
        <v>217.10372340425531</v>
      </c>
      <c r="V131" s="16">
        <f>_xlfn.XLOOKUP(F131,Pivot!E:E,Pivot!H:H)</f>
        <v>170.89151595744681</v>
      </c>
      <c r="W131" s="3">
        <f>IF(Table3[[#This Row],[Stock_on_hand]]&gt;Table3[[#This Row],[Reorder_point]],(Table3[[#This Row],[Stock_on_hand]]-Table3[[#This Row],[Reorder_point]])*Table3[[#This Row],[AverageCostPerUnit]],0)</f>
        <v>50754.780239361702</v>
      </c>
    </row>
    <row r="132" spans="1:23" x14ac:dyDescent="0.3">
      <c r="A132" s="1">
        <v>45675</v>
      </c>
      <c r="B132" t="str">
        <f>TEXT(Table3[[#This Row],[date]],"mmm")</f>
        <v>Jan</v>
      </c>
      <c r="C132" t="str">
        <f>TEXT(Table3[[#This Row],[date]],"ddd")</f>
        <v>Sat</v>
      </c>
      <c r="D132" s="2" t="s">
        <v>17</v>
      </c>
      <c r="E132" s="2" t="s">
        <v>278</v>
      </c>
      <c r="F132" s="2" t="s">
        <v>108</v>
      </c>
      <c r="G132" s="2" t="s">
        <v>109</v>
      </c>
      <c r="H132" s="2" t="s">
        <v>56</v>
      </c>
      <c r="I132" s="3">
        <v>427.53</v>
      </c>
      <c r="J132" s="5">
        <v>36</v>
      </c>
      <c r="K132" s="3">
        <v>15391.08</v>
      </c>
      <c r="L132" s="3">
        <v>9211.69</v>
      </c>
      <c r="M132" s="3">
        <v>6179.39</v>
      </c>
      <c r="N132" s="10">
        <f>Table3[[#This Row],[profit]]/Table3[[#This Row],[revenue]]</f>
        <v>0.40149164321152253</v>
      </c>
      <c r="O132" s="2" t="s">
        <v>3</v>
      </c>
      <c r="P132" s="2" t="str">
        <f>_xlfn.XLOOKUP(O132,Sales_reps!A:A,Sales_reps!B:B)</f>
        <v>Rep 1</v>
      </c>
      <c r="Q132" s="5">
        <f>_xlfn.XLOOKUP(F132,Inventory!A:A,Inventory!E:E)</f>
        <v>188</v>
      </c>
      <c r="R132" s="5">
        <f>_xlfn.XLOOKUP(F132,Inventory!A:A,Inventory!F:F)</f>
        <v>173</v>
      </c>
      <c r="S132" t="str">
        <f>IF(Table3[[#This Row],[Reorder_point]]&gt;=Table3[[#This Row],[Stock_on_hand]],"Reorder","Sufficient Stock")</f>
        <v>Sufficient Stock</v>
      </c>
      <c r="T132" s="4">
        <f>_xlfn.XLOOKUP(F132,Pivot!A:A,Pivot!C:C)</f>
        <v>2.1491712707182322</v>
      </c>
      <c r="U132" s="5">
        <f>Table3[[#This Row],[Stock_on_hand]]/Table3[[#This Row],[ADS_Rate]]</f>
        <v>87.47557840616966</v>
      </c>
      <c r="V132" s="16">
        <f>_xlfn.XLOOKUP(F132,Pivot!E:E,Pivot!H:H)</f>
        <v>187.86791773778924</v>
      </c>
      <c r="W132" s="3">
        <f>IF(Table3[[#This Row],[Stock_on_hand]]&gt;Table3[[#This Row],[Reorder_point]],(Table3[[#This Row],[Stock_on_hand]]-Table3[[#This Row],[Reorder_point]])*Table3[[#This Row],[AverageCostPerUnit]],0)</f>
        <v>2818.0187660668385</v>
      </c>
    </row>
    <row r="133" spans="1:23" x14ac:dyDescent="0.3">
      <c r="A133" s="1">
        <v>45675</v>
      </c>
      <c r="B133" t="str">
        <f>TEXT(Table3[[#This Row],[date]],"mmm")</f>
        <v>Jan</v>
      </c>
      <c r="C133" t="str">
        <f>TEXT(Table3[[#This Row],[date]],"ddd")</f>
        <v>Sat</v>
      </c>
      <c r="D133" s="2" t="s">
        <v>12</v>
      </c>
      <c r="E133" s="2" t="s">
        <v>279</v>
      </c>
      <c r="F133" s="2" t="s">
        <v>97</v>
      </c>
      <c r="G133" s="2" t="s">
        <v>98</v>
      </c>
      <c r="H133" s="2" t="s">
        <v>60</v>
      </c>
      <c r="I133" s="3">
        <v>38.54</v>
      </c>
      <c r="J133" s="5">
        <v>35</v>
      </c>
      <c r="K133" s="3">
        <v>1348.9</v>
      </c>
      <c r="L133" s="3">
        <v>1032.45</v>
      </c>
      <c r="M133" s="3">
        <v>316.45</v>
      </c>
      <c r="N133" s="10">
        <f>Table3[[#This Row],[profit]]/Table3[[#This Row],[revenue]]</f>
        <v>0.23459856179108901</v>
      </c>
      <c r="O133" s="2" t="s">
        <v>25</v>
      </c>
      <c r="P133" s="2" t="str">
        <f>_xlfn.XLOOKUP(O133,Sales_reps!A:A,Sales_reps!B:B)</f>
        <v>Rep 10</v>
      </c>
      <c r="Q133" s="5">
        <f>_xlfn.XLOOKUP(F133,Inventory!A:A,Inventory!E:E)</f>
        <v>404</v>
      </c>
      <c r="R133" s="5">
        <f>_xlfn.XLOOKUP(F133,Inventory!A:A,Inventory!F:F)</f>
        <v>57</v>
      </c>
      <c r="S133" t="str">
        <f>IF(Table3[[#This Row],[Reorder_point]]&gt;=Table3[[#This Row],[Stock_on_hand]],"Reorder","Sufficient Stock")</f>
        <v>Sufficient Stock</v>
      </c>
      <c r="T133" s="4">
        <f>_xlfn.XLOOKUP(F133,Pivot!A:A,Pivot!C:C)</f>
        <v>1.5303867403314917</v>
      </c>
      <c r="U133" s="5">
        <f>Table3[[#This Row],[Stock_on_hand]]/Table3[[#This Row],[ADS_Rate]]</f>
        <v>263.985559566787</v>
      </c>
      <c r="V133" s="16">
        <f>_xlfn.XLOOKUP(F133,Pivot!E:E,Pivot!H:H)</f>
        <v>112.46043321299639</v>
      </c>
      <c r="W133" s="3">
        <f>IF(Table3[[#This Row],[Stock_on_hand]]&gt;Table3[[#This Row],[Reorder_point]],(Table3[[#This Row],[Stock_on_hand]]-Table3[[#This Row],[Reorder_point]])*Table3[[#This Row],[AverageCostPerUnit]],0)</f>
        <v>39023.770324909747</v>
      </c>
    </row>
    <row r="134" spans="1:23" x14ac:dyDescent="0.3">
      <c r="A134" s="1">
        <v>45675</v>
      </c>
      <c r="B134" t="str">
        <f>TEXT(Table3[[#This Row],[date]],"mmm")</f>
        <v>Jan</v>
      </c>
      <c r="C134" t="str">
        <f>TEXT(Table3[[#This Row],[date]],"ddd")</f>
        <v>Sat</v>
      </c>
      <c r="D134" s="2" t="s">
        <v>27</v>
      </c>
      <c r="E134" s="2" t="s">
        <v>280</v>
      </c>
      <c r="F134" s="2" t="s">
        <v>91</v>
      </c>
      <c r="G134" s="2" t="s">
        <v>92</v>
      </c>
      <c r="H134" s="2" t="s">
        <v>56</v>
      </c>
      <c r="I134" s="3">
        <v>482.5</v>
      </c>
      <c r="J134" s="5">
        <v>33</v>
      </c>
      <c r="K134" s="3">
        <v>15922.5</v>
      </c>
      <c r="L134" s="3">
        <v>8325.7999999999993</v>
      </c>
      <c r="M134" s="3">
        <v>7596.7</v>
      </c>
      <c r="N134" s="10">
        <f>Table3[[#This Row],[profit]]/Table3[[#This Row],[revenue]]</f>
        <v>0.47710472601664311</v>
      </c>
      <c r="O134" s="2" t="s">
        <v>42</v>
      </c>
      <c r="P134" s="2" t="str">
        <f>_xlfn.XLOOKUP(O134,Sales_reps!A:A,Sales_reps!B:B)</f>
        <v>Rep 18</v>
      </c>
      <c r="Q134" s="5">
        <f>_xlfn.XLOOKUP(F134,Inventory!A:A,Inventory!E:E)</f>
        <v>272</v>
      </c>
      <c r="R134" s="5">
        <f>_xlfn.XLOOKUP(F134,Inventory!A:A,Inventory!F:F)</f>
        <v>96</v>
      </c>
      <c r="S134" t="str">
        <f>IF(Table3[[#This Row],[Reorder_point]]&gt;=Table3[[#This Row],[Stock_on_hand]],"Reorder","Sufficient Stock")</f>
        <v>Sufficient Stock</v>
      </c>
      <c r="T134" s="4">
        <f>_xlfn.XLOOKUP(F134,Pivot!A:A,Pivot!C:C)</f>
        <v>1.4364640883977902</v>
      </c>
      <c r="U134" s="5">
        <f>Table3[[#This Row],[Stock_on_hand]]/Table3[[#This Row],[ADS_Rate]]</f>
        <v>189.35384615384615</v>
      </c>
      <c r="V134" s="16">
        <f>_xlfn.XLOOKUP(F134,Pivot!E:E,Pivot!H:H)</f>
        <v>192.4608076923077</v>
      </c>
      <c r="W134" s="3">
        <f>IF(Table3[[#This Row],[Stock_on_hand]]&gt;Table3[[#This Row],[Reorder_point]],(Table3[[#This Row],[Stock_on_hand]]-Table3[[#This Row],[Reorder_point]])*Table3[[#This Row],[AverageCostPerUnit]],0)</f>
        <v>33873.102153846157</v>
      </c>
    </row>
    <row r="135" spans="1:23" x14ac:dyDescent="0.3">
      <c r="A135" s="1">
        <v>45675</v>
      </c>
      <c r="B135" t="str">
        <f>TEXT(Table3[[#This Row],[date]],"mmm")</f>
        <v>Jan</v>
      </c>
      <c r="C135" t="str">
        <f>TEXT(Table3[[#This Row],[date]],"ddd")</f>
        <v>Sat</v>
      </c>
      <c r="D135" s="2" t="s">
        <v>17</v>
      </c>
      <c r="E135" s="2" t="s">
        <v>272</v>
      </c>
      <c r="F135" s="2" t="s">
        <v>74</v>
      </c>
      <c r="G135" s="2" t="s">
        <v>75</v>
      </c>
      <c r="H135" s="2" t="s">
        <v>64</v>
      </c>
      <c r="I135" s="3">
        <v>389.51</v>
      </c>
      <c r="J135" s="5">
        <v>37</v>
      </c>
      <c r="K135" s="3">
        <v>14411.87</v>
      </c>
      <c r="L135" s="3">
        <v>10195.64</v>
      </c>
      <c r="M135" s="3">
        <v>4216.2299999999996</v>
      </c>
      <c r="N135" s="10">
        <f>Table3[[#This Row],[profit]]/Table3[[#This Row],[revenue]]</f>
        <v>0.29255259726877908</v>
      </c>
      <c r="O135" s="2" t="s">
        <v>20</v>
      </c>
      <c r="P135" s="2" t="str">
        <f>_xlfn.XLOOKUP(O135,Sales_reps!A:A,Sales_reps!B:B)</f>
        <v>Rep 8</v>
      </c>
      <c r="Q135" s="5">
        <f>_xlfn.XLOOKUP(F135,Inventory!A:A,Inventory!E:E)</f>
        <v>415</v>
      </c>
      <c r="R135" s="5">
        <f>_xlfn.XLOOKUP(F135,Inventory!A:A,Inventory!F:F)</f>
        <v>67</v>
      </c>
      <c r="S135" t="str">
        <f>IF(Table3[[#This Row],[Reorder_point]]&gt;=Table3[[#This Row],[Stock_on_hand]],"Reorder","Sufficient Stock")</f>
        <v>Sufficient Stock</v>
      </c>
      <c r="T135" s="4">
        <f>_xlfn.XLOOKUP(F135,Pivot!A:A,Pivot!C:C)</f>
        <v>3.3093922651933703</v>
      </c>
      <c r="U135" s="5">
        <f>Table3[[#This Row],[Stock_on_hand]]/Table3[[#This Row],[ADS_Rate]]</f>
        <v>125.40066777963271</v>
      </c>
      <c r="V135" s="16">
        <f>_xlfn.XLOOKUP(F135,Pivot!E:E,Pivot!H:H)</f>
        <v>142.83464106844738</v>
      </c>
      <c r="W135" s="3">
        <f>IF(Table3[[#This Row],[Stock_on_hand]]&gt;Table3[[#This Row],[Reorder_point]],(Table3[[#This Row],[Stock_on_hand]]-Table3[[#This Row],[Reorder_point]])*Table3[[#This Row],[AverageCostPerUnit]],0)</f>
        <v>49706.455091819691</v>
      </c>
    </row>
    <row r="136" spans="1:23" x14ac:dyDescent="0.3">
      <c r="A136" s="1">
        <v>45675</v>
      </c>
      <c r="B136" t="str">
        <f>TEXT(Table3[[#This Row],[date]],"mmm")</f>
        <v>Jan</v>
      </c>
      <c r="C136" t="str">
        <f>TEXT(Table3[[#This Row],[date]],"ddd")</f>
        <v>Sat</v>
      </c>
      <c r="D136" s="2" t="s">
        <v>12</v>
      </c>
      <c r="E136" s="2" t="s">
        <v>285</v>
      </c>
      <c r="F136" s="2" t="s">
        <v>130</v>
      </c>
      <c r="G136" s="2" t="s">
        <v>131</v>
      </c>
      <c r="H136" s="2" t="s">
        <v>101</v>
      </c>
      <c r="I136" s="3">
        <v>91.56</v>
      </c>
      <c r="J136" s="5">
        <v>32</v>
      </c>
      <c r="K136" s="3">
        <v>2929.92</v>
      </c>
      <c r="L136" s="3">
        <v>2396.8200000000002</v>
      </c>
      <c r="M136" s="3">
        <v>533.1</v>
      </c>
      <c r="N136" s="10">
        <f>Table3[[#This Row],[profit]]/Table3[[#This Row],[revenue]]</f>
        <v>0.18195036041939713</v>
      </c>
      <c r="O136" s="2" t="s">
        <v>38</v>
      </c>
      <c r="P136" s="2" t="str">
        <f>_xlfn.XLOOKUP(O136,Sales_reps!A:A,Sales_reps!B:B)</f>
        <v>Rep 16</v>
      </c>
      <c r="Q136" s="5">
        <f>_xlfn.XLOOKUP(F136,Inventory!A:A,Inventory!E:E)</f>
        <v>397</v>
      </c>
      <c r="R136" s="5">
        <f>_xlfn.XLOOKUP(F136,Inventory!A:A,Inventory!F:F)</f>
        <v>183</v>
      </c>
      <c r="S136" t="str">
        <f>IF(Table3[[#This Row],[Reorder_point]]&gt;=Table3[[#This Row],[Stock_on_hand]],"Reorder","Sufficient Stock")</f>
        <v>Sufficient Stock</v>
      </c>
      <c r="T136" s="4">
        <f>_xlfn.XLOOKUP(F136,Pivot!A:A,Pivot!C:C)</f>
        <v>2.9447513812154695</v>
      </c>
      <c r="U136" s="5">
        <f>Table3[[#This Row],[Stock_on_hand]]/Table3[[#This Row],[ADS_Rate]]</f>
        <v>134.81613508442777</v>
      </c>
      <c r="V136" s="16">
        <f>_xlfn.XLOOKUP(F136,Pivot!E:E,Pivot!H:H)</f>
        <v>151.03679174484051</v>
      </c>
      <c r="W136" s="3">
        <f>IF(Table3[[#This Row],[Stock_on_hand]]&gt;Table3[[#This Row],[Reorder_point]],(Table3[[#This Row],[Stock_on_hand]]-Table3[[#This Row],[Reorder_point]])*Table3[[#This Row],[AverageCostPerUnit]],0)</f>
        <v>32321.873433395871</v>
      </c>
    </row>
    <row r="137" spans="1:23" x14ac:dyDescent="0.3">
      <c r="A137" s="1">
        <v>45675</v>
      </c>
      <c r="B137" t="str">
        <f>TEXT(Table3[[#This Row],[date]],"mmm")</f>
        <v>Jan</v>
      </c>
      <c r="C137" t="str">
        <f>TEXT(Table3[[#This Row],[date]],"ddd")</f>
        <v>Sat</v>
      </c>
      <c r="D137" s="2" t="s">
        <v>27</v>
      </c>
      <c r="E137" s="2" t="s">
        <v>273</v>
      </c>
      <c r="F137" s="2" t="s">
        <v>246</v>
      </c>
      <c r="G137" s="2" t="s">
        <v>247</v>
      </c>
      <c r="H137" s="2" t="s">
        <v>101</v>
      </c>
      <c r="I137" s="3">
        <v>296.12</v>
      </c>
      <c r="J137" s="5">
        <v>28</v>
      </c>
      <c r="K137" s="3">
        <v>8291.36</v>
      </c>
      <c r="L137" s="3">
        <v>5809.25</v>
      </c>
      <c r="M137" s="3">
        <v>2482.11</v>
      </c>
      <c r="N137" s="10">
        <f>Table3[[#This Row],[profit]]/Table3[[#This Row],[revenue]]</f>
        <v>0.29936102159356243</v>
      </c>
      <c r="O137" s="2" t="s">
        <v>30</v>
      </c>
      <c r="P137" s="2" t="str">
        <f>_xlfn.XLOOKUP(O137,Sales_reps!A:A,Sales_reps!B:B)</f>
        <v>Rep 12</v>
      </c>
      <c r="Q137" s="5">
        <f>_xlfn.XLOOKUP(F137,Inventory!A:A,Inventory!E:E)</f>
        <v>431</v>
      </c>
      <c r="R137" s="5">
        <f>_xlfn.XLOOKUP(F137,Inventory!A:A,Inventory!F:F)</f>
        <v>97</v>
      </c>
      <c r="S137" t="str">
        <f>IF(Table3[[#This Row],[Reorder_point]]&gt;=Table3[[#This Row],[Stock_on_hand]],"Reorder","Sufficient Stock")</f>
        <v>Sufficient Stock</v>
      </c>
      <c r="T137" s="4">
        <f>_xlfn.XLOOKUP(F137,Pivot!A:A,Pivot!C:C)</f>
        <v>2.7127071823204418</v>
      </c>
      <c r="U137" s="5">
        <f>Table3[[#This Row],[Stock_on_hand]]/Table3[[#This Row],[ADS_Rate]]</f>
        <v>158.88187372708759</v>
      </c>
      <c r="V137" s="16">
        <f>_xlfn.XLOOKUP(F137,Pivot!E:E,Pivot!H:H)</f>
        <v>146.11568228105907</v>
      </c>
      <c r="W137" s="3">
        <f>IF(Table3[[#This Row],[Stock_on_hand]]&gt;Table3[[#This Row],[Reorder_point]],(Table3[[#This Row],[Stock_on_hand]]-Table3[[#This Row],[Reorder_point]])*Table3[[#This Row],[AverageCostPerUnit]],0)</f>
        <v>48802.637881873728</v>
      </c>
    </row>
    <row r="138" spans="1:23" x14ac:dyDescent="0.3">
      <c r="A138" s="1">
        <v>45675</v>
      </c>
      <c r="B138" t="str">
        <f>TEXT(Table3[[#This Row],[date]],"mmm")</f>
        <v>Jan</v>
      </c>
      <c r="C138" t="str">
        <f>TEXT(Table3[[#This Row],[date]],"ddd")</f>
        <v>Sat</v>
      </c>
      <c r="D138" s="2" t="s">
        <v>27</v>
      </c>
      <c r="E138" s="2" t="s">
        <v>282</v>
      </c>
      <c r="F138" s="2" t="s">
        <v>218</v>
      </c>
      <c r="G138" s="2" t="s">
        <v>219</v>
      </c>
      <c r="H138" s="2" t="s">
        <v>56</v>
      </c>
      <c r="I138" s="3">
        <v>444.39</v>
      </c>
      <c r="J138" s="5">
        <v>26</v>
      </c>
      <c r="K138" s="3">
        <v>11554.14</v>
      </c>
      <c r="L138" s="3">
        <v>7979.29</v>
      </c>
      <c r="M138" s="3">
        <v>3574.85</v>
      </c>
      <c r="N138" s="10">
        <f>Table3[[#This Row],[profit]]/Table3[[#This Row],[revenue]]</f>
        <v>0.30939992072105754</v>
      </c>
      <c r="O138" s="2" t="s">
        <v>13</v>
      </c>
      <c r="P138" s="2" t="str">
        <f>_xlfn.XLOOKUP(O138,Sales_reps!A:A,Sales_reps!B:B)</f>
        <v>Rep 5</v>
      </c>
      <c r="Q138" s="5">
        <f>_xlfn.XLOOKUP(F138,Inventory!A:A,Inventory!E:E)</f>
        <v>45</v>
      </c>
      <c r="R138" s="5">
        <f>_xlfn.XLOOKUP(F138,Inventory!A:A,Inventory!F:F)</f>
        <v>143</v>
      </c>
      <c r="S138" t="str">
        <f>IF(Table3[[#This Row],[Reorder_point]]&gt;=Table3[[#This Row],[Stock_on_hand]],"Reorder","Sufficient Stock")</f>
        <v>Reorder</v>
      </c>
      <c r="T138" s="4">
        <f>_xlfn.XLOOKUP(F138,Pivot!A:A,Pivot!C:C)</f>
        <v>1.3314917127071824</v>
      </c>
      <c r="U138" s="5">
        <f>Table3[[#This Row],[Stock_on_hand]]/Table3[[#This Row],[ADS_Rate]]</f>
        <v>33.796680497925308</v>
      </c>
      <c r="V138" s="16">
        <f>_xlfn.XLOOKUP(F138,Pivot!E:E,Pivot!H:H)</f>
        <v>160.20572614107883</v>
      </c>
      <c r="W138" s="3">
        <f>IF(Table3[[#This Row],[Stock_on_hand]]&gt;Table3[[#This Row],[Reorder_point]],(Table3[[#This Row],[Stock_on_hand]]-Table3[[#This Row],[Reorder_point]])*Table3[[#This Row],[AverageCostPerUnit]],0)</f>
        <v>0</v>
      </c>
    </row>
    <row r="139" spans="1:23" x14ac:dyDescent="0.3">
      <c r="A139" s="1">
        <v>45676</v>
      </c>
      <c r="B139" t="str">
        <f>TEXT(Table3[[#This Row],[date]],"mmm")</f>
        <v>Jan</v>
      </c>
      <c r="C139" t="str">
        <f>TEXT(Table3[[#This Row],[date]],"ddd")</f>
        <v>Sun</v>
      </c>
      <c r="D139" s="2" t="s">
        <v>27</v>
      </c>
      <c r="E139" s="2" t="s">
        <v>279</v>
      </c>
      <c r="F139" s="2" t="s">
        <v>184</v>
      </c>
      <c r="G139" s="2" t="s">
        <v>185</v>
      </c>
      <c r="H139" s="2" t="s">
        <v>73</v>
      </c>
      <c r="I139" s="3">
        <v>250.46</v>
      </c>
      <c r="J139" s="5">
        <v>9</v>
      </c>
      <c r="K139" s="3">
        <v>2254.14</v>
      </c>
      <c r="L139" s="3">
        <v>1790.7</v>
      </c>
      <c r="M139" s="3">
        <v>463.44</v>
      </c>
      <c r="N139" s="10">
        <f>Table3[[#This Row],[profit]]/Table3[[#This Row],[revenue]]</f>
        <v>0.20559503846256222</v>
      </c>
      <c r="O139" s="2" t="s">
        <v>22</v>
      </c>
      <c r="P139" s="2" t="str">
        <f>_xlfn.XLOOKUP(O139,Sales_reps!A:A,Sales_reps!B:B)</f>
        <v>Rep 9</v>
      </c>
      <c r="Q139" s="5">
        <f>_xlfn.XLOOKUP(F139,Inventory!A:A,Inventory!E:E)</f>
        <v>329</v>
      </c>
      <c r="R139" s="5">
        <f>_xlfn.XLOOKUP(F139,Inventory!A:A,Inventory!F:F)</f>
        <v>95</v>
      </c>
      <c r="S139" t="str">
        <f>IF(Table3[[#This Row],[Reorder_point]]&gt;=Table3[[#This Row],[Stock_on_hand]],"Reorder","Sufficient Stock")</f>
        <v>Sufficient Stock</v>
      </c>
      <c r="T139" s="4">
        <f>_xlfn.XLOOKUP(F139,Pivot!A:A,Pivot!C:C)</f>
        <v>1.2209944751381216</v>
      </c>
      <c r="U139" s="5">
        <f>Table3[[#This Row],[Stock_on_hand]]/Table3[[#This Row],[ADS_Rate]]</f>
        <v>269.45248868778276</v>
      </c>
      <c r="V139" s="16">
        <f>_xlfn.XLOOKUP(F139,Pivot!E:E,Pivot!H:H)</f>
        <v>155.78972850678733</v>
      </c>
      <c r="W139" s="3">
        <f>IF(Table3[[#This Row],[Stock_on_hand]]&gt;Table3[[#This Row],[Reorder_point]],(Table3[[#This Row],[Stock_on_hand]]-Table3[[#This Row],[Reorder_point]])*Table3[[#This Row],[AverageCostPerUnit]],0)</f>
        <v>36454.796470588233</v>
      </c>
    </row>
    <row r="140" spans="1:23" x14ac:dyDescent="0.3">
      <c r="A140" s="1">
        <v>45676</v>
      </c>
      <c r="B140" t="str">
        <f>TEXT(Table3[[#This Row],[date]],"mmm")</f>
        <v>Jan</v>
      </c>
      <c r="C140" t="str">
        <f>TEXT(Table3[[#This Row],[date]],"ddd")</f>
        <v>Sun</v>
      </c>
      <c r="D140" s="2" t="s">
        <v>27</v>
      </c>
      <c r="E140" s="2" t="s">
        <v>280</v>
      </c>
      <c r="F140" s="2" t="s">
        <v>174</v>
      </c>
      <c r="G140" s="2" t="s">
        <v>175</v>
      </c>
      <c r="H140" s="2" t="s">
        <v>101</v>
      </c>
      <c r="I140" s="3">
        <v>390.79</v>
      </c>
      <c r="J140" s="5">
        <v>15</v>
      </c>
      <c r="K140" s="3">
        <v>5861.85</v>
      </c>
      <c r="L140" s="3">
        <v>4113.79</v>
      </c>
      <c r="M140" s="3">
        <v>1748.06</v>
      </c>
      <c r="N140" s="10">
        <f>Table3[[#This Row],[profit]]/Table3[[#This Row],[revenue]]</f>
        <v>0.2982096095942407</v>
      </c>
      <c r="O140" s="2" t="s">
        <v>40</v>
      </c>
      <c r="P140" s="2" t="str">
        <f>_xlfn.XLOOKUP(O140,Sales_reps!A:A,Sales_reps!B:B)</f>
        <v>Rep 17</v>
      </c>
      <c r="Q140" s="5">
        <f>_xlfn.XLOOKUP(F140,Inventory!A:A,Inventory!E:E)</f>
        <v>455</v>
      </c>
      <c r="R140" s="5">
        <f>_xlfn.XLOOKUP(F140,Inventory!A:A,Inventory!F:F)</f>
        <v>66</v>
      </c>
      <c r="S140" t="str">
        <f>IF(Table3[[#This Row],[Reorder_point]]&gt;=Table3[[#This Row],[Stock_on_hand]],"Reorder","Sufficient Stock")</f>
        <v>Sufficient Stock</v>
      </c>
      <c r="T140" s="4">
        <f>_xlfn.XLOOKUP(F140,Pivot!A:A,Pivot!C:C)</f>
        <v>1.9060773480662982</v>
      </c>
      <c r="U140" s="5">
        <f>Table3[[#This Row],[Stock_on_hand]]/Table3[[#This Row],[ADS_Rate]]</f>
        <v>238.71014492753625</v>
      </c>
      <c r="V140" s="16">
        <f>_xlfn.XLOOKUP(F140,Pivot!E:E,Pivot!H:H)</f>
        <v>187.19002898550721</v>
      </c>
      <c r="W140" s="3">
        <f>IF(Table3[[#This Row],[Stock_on_hand]]&gt;Table3[[#This Row],[Reorder_point]],(Table3[[#This Row],[Stock_on_hand]]-Table3[[#This Row],[Reorder_point]])*Table3[[#This Row],[AverageCostPerUnit]],0)</f>
        <v>72816.9212753623</v>
      </c>
    </row>
    <row r="141" spans="1:23" x14ac:dyDescent="0.3">
      <c r="A141" s="1">
        <v>45676</v>
      </c>
      <c r="B141" t="str">
        <f>TEXT(Table3[[#This Row],[date]],"mmm")</f>
        <v>Jan</v>
      </c>
      <c r="C141" t="str">
        <f>TEXT(Table3[[#This Row],[date]],"ddd")</f>
        <v>Sun</v>
      </c>
      <c r="D141" s="2" t="s">
        <v>5</v>
      </c>
      <c r="E141" s="2" t="s">
        <v>274</v>
      </c>
      <c r="F141" s="2" t="s">
        <v>216</v>
      </c>
      <c r="G141" s="2" t="s">
        <v>217</v>
      </c>
      <c r="H141" s="2" t="s">
        <v>101</v>
      </c>
      <c r="I141" s="3">
        <v>464.47</v>
      </c>
      <c r="J141" s="5">
        <v>8</v>
      </c>
      <c r="K141" s="3">
        <v>3715.76</v>
      </c>
      <c r="L141" s="3">
        <v>2741.09</v>
      </c>
      <c r="M141" s="3">
        <v>974.67</v>
      </c>
      <c r="N141" s="10">
        <f>Table3[[#This Row],[profit]]/Table3[[#This Row],[revenue]]</f>
        <v>0.26230703812948086</v>
      </c>
      <c r="O141" s="2" t="s">
        <v>6</v>
      </c>
      <c r="P141" s="2" t="str">
        <f>_xlfn.XLOOKUP(O141,Sales_reps!A:A,Sales_reps!B:B)</f>
        <v>Rep 2</v>
      </c>
      <c r="Q141" s="5">
        <f>_xlfn.XLOOKUP(F141,Inventory!A:A,Inventory!E:E)</f>
        <v>491</v>
      </c>
      <c r="R141" s="5">
        <f>_xlfn.XLOOKUP(F141,Inventory!A:A,Inventory!F:F)</f>
        <v>128</v>
      </c>
      <c r="S141" t="str">
        <f>IF(Table3[[#This Row],[Reorder_point]]&gt;=Table3[[#This Row],[Stock_on_hand]],"Reorder","Sufficient Stock")</f>
        <v>Sufficient Stock</v>
      </c>
      <c r="T141" s="4">
        <f>_xlfn.XLOOKUP(F141,Pivot!A:A,Pivot!C:C)</f>
        <v>1.580110497237569</v>
      </c>
      <c r="U141" s="5">
        <f>Table3[[#This Row],[Stock_on_hand]]/Table3[[#This Row],[ADS_Rate]]</f>
        <v>310.73776223776224</v>
      </c>
      <c r="V141" s="16">
        <f>_xlfn.XLOOKUP(F141,Pivot!E:E,Pivot!H:H)</f>
        <v>152.67353146853142</v>
      </c>
      <c r="W141" s="3">
        <f>IF(Table3[[#This Row],[Stock_on_hand]]&gt;Table3[[#This Row],[Reorder_point]],(Table3[[#This Row],[Stock_on_hand]]-Table3[[#This Row],[Reorder_point]])*Table3[[#This Row],[AverageCostPerUnit]],0)</f>
        <v>55420.491923076908</v>
      </c>
    </row>
    <row r="142" spans="1:23" x14ac:dyDescent="0.3">
      <c r="A142" s="1">
        <v>45676</v>
      </c>
      <c r="B142" t="str">
        <f>TEXT(Table3[[#This Row],[date]],"mmm")</f>
        <v>Jan</v>
      </c>
      <c r="C142" t="str">
        <f>TEXT(Table3[[#This Row],[date]],"ddd")</f>
        <v>Sun</v>
      </c>
      <c r="D142" s="2" t="s">
        <v>17</v>
      </c>
      <c r="E142" s="2" t="s">
        <v>280</v>
      </c>
      <c r="F142" s="2" t="s">
        <v>104</v>
      </c>
      <c r="G142" s="2" t="s">
        <v>105</v>
      </c>
      <c r="H142" s="2" t="s">
        <v>73</v>
      </c>
      <c r="I142" s="3">
        <v>112.32</v>
      </c>
      <c r="J142" s="5">
        <v>15</v>
      </c>
      <c r="K142" s="3">
        <v>1684.8</v>
      </c>
      <c r="L142" s="3">
        <v>1110.43</v>
      </c>
      <c r="M142" s="3">
        <v>574.37</v>
      </c>
      <c r="N142" s="10">
        <f>Table3[[#This Row],[profit]]/Table3[[#This Row],[revenue]]</f>
        <v>0.34091286799620135</v>
      </c>
      <c r="O142" s="2" t="s">
        <v>8</v>
      </c>
      <c r="P142" s="2" t="str">
        <f>_xlfn.XLOOKUP(O142,Sales_reps!A:A,Sales_reps!B:B)</f>
        <v>Rep 3</v>
      </c>
      <c r="Q142" s="5">
        <f>_xlfn.XLOOKUP(F142,Inventory!A:A,Inventory!E:E)</f>
        <v>239</v>
      </c>
      <c r="R142" s="5">
        <f>_xlfn.XLOOKUP(F142,Inventory!A:A,Inventory!F:F)</f>
        <v>143</v>
      </c>
      <c r="S142" t="str">
        <f>IF(Table3[[#This Row],[Reorder_point]]&gt;=Table3[[#This Row],[Stock_on_hand]],"Reorder","Sufficient Stock")</f>
        <v>Sufficient Stock</v>
      </c>
      <c r="T142" s="4">
        <f>_xlfn.XLOOKUP(F142,Pivot!A:A,Pivot!C:C)</f>
        <v>1.7071823204419889</v>
      </c>
      <c r="U142" s="5">
        <f>Table3[[#This Row],[Stock_on_hand]]/Table3[[#This Row],[ADS_Rate]]</f>
        <v>139.9967637540453</v>
      </c>
      <c r="V142" s="16">
        <f>_xlfn.XLOOKUP(F142,Pivot!E:E,Pivot!H:H)</f>
        <v>194.15064724919091</v>
      </c>
      <c r="W142" s="3">
        <f>IF(Table3[[#This Row],[Stock_on_hand]]&gt;Table3[[#This Row],[Reorder_point]],(Table3[[#This Row],[Stock_on_hand]]-Table3[[#This Row],[Reorder_point]])*Table3[[#This Row],[AverageCostPerUnit]],0)</f>
        <v>18638.462135922327</v>
      </c>
    </row>
    <row r="143" spans="1:23" x14ac:dyDescent="0.3">
      <c r="A143" s="1">
        <v>45676</v>
      </c>
      <c r="B143" t="str">
        <f>TEXT(Table3[[#This Row],[date]],"mmm")</f>
        <v>Jan</v>
      </c>
      <c r="C143" t="str">
        <f>TEXT(Table3[[#This Row],[date]],"ddd")</f>
        <v>Sun</v>
      </c>
      <c r="D143" s="2" t="s">
        <v>27</v>
      </c>
      <c r="E143" s="2" t="s">
        <v>281</v>
      </c>
      <c r="F143" s="2" t="s">
        <v>208</v>
      </c>
      <c r="G143" s="2" t="s">
        <v>209</v>
      </c>
      <c r="H143" s="2" t="s">
        <v>60</v>
      </c>
      <c r="I143" s="3">
        <v>489.49</v>
      </c>
      <c r="J143" s="5">
        <v>48</v>
      </c>
      <c r="K143" s="3">
        <v>23495.52</v>
      </c>
      <c r="L143" s="3">
        <v>18313.8</v>
      </c>
      <c r="M143" s="3">
        <v>5181.72</v>
      </c>
      <c r="N143" s="10">
        <f>Table3[[#This Row],[profit]]/Table3[[#This Row],[revenue]]</f>
        <v>0.22054076692067254</v>
      </c>
      <c r="O143" s="2" t="s">
        <v>28</v>
      </c>
      <c r="P143" s="2" t="str">
        <f>_xlfn.XLOOKUP(O143,Sales_reps!A:A,Sales_reps!B:B)</f>
        <v>Rep 11</v>
      </c>
      <c r="Q143" s="5">
        <f>_xlfn.XLOOKUP(F143,Inventory!A:A,Inventory!E:E)</f>
        <v>51</v>
      </c>
      <c r="R143" s="5">
        <f>_xlfn.XLOOKUP(F143,Inventory!A:A,Inventory!F:F)</f>
        <v>71</v>
      </c>
      <c r="S143" t="str">
        <f>IF(Table3[[#This Row],[Reorder_point]]&gt;=Table3[[#This Row],[Stock_on_hand]],"Reorder","Sufficient Stock")</f>
        <v>Reorder</v>
      </c>
      <c r="T143" s="4">
        <f>_xlfn.XLOOKUP(F143,Pivot!A:A,Pivot!C:C)</f>
        <v>2.6077348066298343</v>
      </c>
      <c r="U143" s="5">
        <f>Table3[[#This Row],[Stock_on_hand]]/Table3[[#This Row],[ADS_Rate]]</f>
        <v>19.557203389830509</v>
      </c>
      <c r="V143" s="16">
        <f>_xlfn.XLOOKUP(F143,Pivot!E:E,Pivot!H:H)</f>
        <v>223.37980932203388</v>
      </c>
      <c r="W143" s="3">
        <f>IF(Table3[[#This Row],[Stock_on_hand]]&gt;Table3[[#This Row],[Reorder_point]],(Table3[[#This Row],[Stock_on_hand]]-Table3[[#This Row],[Reorder_point]])*Table3[[#This Row],[AverageCostPerUnit]],0)</f>
        <v>0</v>
      </c>
    </row>
    <row r="144" spans="1:23" x14ac:dyDescent="0.3">
      <c r="A144" s="1">
        <v>45676</v>
      </c>
      <c r="B144" t="str">
        <f>TEXT(Table3[[#This Row],[date]],"mmm")</f>
        <v>Jan</v>
      </c>
      <c r="C144" t="str">
        <f>TEXT(Table3[[#This Row],[date]],"ddd")</f>
        <v>Sun</v>
      </c>
      <c r="D144" s="2" t="s">
        <v>17</v>
      </c>
      <c r="E144" s="2" t="s">
        <v>274</v>
      </c>
      <c r="F144" s="2" t="s">
        <v>97</v>
      </c>
      <c r="G144" s="2" t="s">
        <v>98</v>
      </c>
      <c r="H144" s="2" t="s">
        <v>60</v>
      </c>
      <c r="I144" s="3">
        <v>36.81</v>
      </c>
      <c r="J144" s="5">
        <v>13</v>
      </c>
      <c r="K144" s="3">
        <v>478.53</v>
      </c>
      <c r="L144" s="3">
        <v>331.23</v>
      </c>
      <c r="M144" s="3">
        <v>147.30000000000001</v>
      </c>
      <c r="N144" s="10">
        <f>Table3[[#This Row],[profit]]/Table3[[#This Row],[revenue]]</f>
        <v>0.30781769168077239</v>
      </c>
      <c r="O144" s="2" t="s">
        <v>32</v>
      </c>
      <c r="P144" s="2" t="str">
        <f>_xlfn.XLOOKUP(O144,Sales_reps!A:A,Sales_reps!B:B)</f>
        <v>Rep 13</v>
      </c>
      <c r="Q144" s="5">
        <f>_xlfn.XLOOKUP(F144,Inventory!A:A,Inventory!E:E)</f>
        <v>404</v>
      </c>
      <c r="R144" s="5">
        <f>_xlfn.XLOOKUP(F144,Inventory!A:A,Inventory!F:F)</f>
        <v>57</v>
      </c>
      <c r="S144" t="str">
        <f>IF(Table3[[#This Row],[Reorder_point]]&gt;=Table3[[#This Row],[Stock_on_hand]],"Reorder","Sufficient Stock")</f>
        <v>Sufficient Stock</v>
      </c>
      <c r="T144" s="4">
        <f>_xlfn.XLOOKUP(F144,Pivot!A:A,Pivot!C:C)</f>
        <v>1.5303867403314917</v>
      </c>
      <c r="U144" s="5">
        <f>Table3[[#This Row],[Stock_on_hand]]/Table3[[#This Row],[ADS_Rate]]</f>
        <v>263.985559566787</v>
      </c>
      <c r="V144" s="16">
        <f>_xlfn.XLOOKUP(F144,Pivot!E:E,Pivot!H:H)</f>
        <v>112.46043321299639</v>
      </c>
      <c r="W144" s="3">
        <f>IF(Table3[[#This Row],[Stock_on_hand]]&gt;Table3[[#This Row],[Reorder_point]],(Table3[[#This Row],[Stock_on_hand]]-Table3[[#This Row],[Reorder_point]])*Table3[[#This Row],[AverageCostPerUnit]],0)</f>
        <v>39023.770324909747</v>
      </c>
    </row>
    <row r="145" spans="1:23" x14ac:dyDescent="0.3">
      <c r="A145" s="1">
        <v>45677</v>
      </c>
      <c r="B145" t="str">
        <f>TEXT(Table3[[#This Row],[date]],"mmm")</f>
        <v>Jan</v>
      </c>
      <c r="C145" t="str">
        <f>TEXT(Table3[[#This Row],[date]],"ddd")</f>
        <v>Mon</v>
      </c>
      <c r="D145" s="2" t="s">
        <v>5</v>
      </c>
      <c r="E145" s="2" t="s">
        <v>277</v>
      </c>
      <c r="F145" s="2" t="s">
        <v>222</v>
      </c>
      <c r="G145" s="2" t="s">
        <v>223</v>
      </c>
      <c r="H145" s="2" t="s">
        <v>56</v>
      </c>
      <c r="I145" s="3">
        <v>429.31</v>
      </c>
      <c r="J145" s="5">
        <v>6</v>
      </c>
      <c r="K145" s="3">
        <v>2575.86</v>
      </c>
      <c r="L145" s="3">
        <v>1685.13</v>
      </c>
      <c r="M145" s="3">
        <v>890.73</v>
      </c>
      <c r="N145" s="10">
        <f>Table3[[#This Row],[profit]]/Table3[[#This Row],[revenue]]</f>
        <v>0.34579907293098228</v>
      </c>
      <c r="O145" s="2" t="s">
        <v>3</v>
      </c>
      <c r="P145" s="2" t="str">
        <f>_xlfn.XLOOKUP(O145,Sales_reps!A:A,Sales_reps!B:B)</f>
        <v>Rep 1</v>
      </c>
      <c r="Q145" s="5">
        <f>_xlfn.XLOOKUP(F145,Inventory!A:A,Inventory!E:E)</f>
        <v>429</v>
      </c>
      <c r="R145" s="5">
        <f>_xlfn.XLOOKUP(F145,Inventory!A:A,Inventory!F:F)</f>
        <v>117</v>
      </c>
      <c r="S145" t="str">
        <f>IF(Table3[[#This Row],[Reorder_point]]&gt;=Table3[[#This Row],[Stock_on_hand]],"Reorder","Sufficient Stock")</f>
        <v>Sufficient Stock</v>
      </c>
      <c r="T145" s="4">
        <f>_xlfn.XLOOKUP(F145,Pivot!A:A,Pivot!C:C)</f>
        <v>1.7403314917127073</v>
      </c>
      <c r="U145" s="5">
        <f>Table3[[#This Row],[Stock_on_hand]]/Table3[[#This Row],[ADS_Rate]]</f>
        <v>246.50476190476189</v>
      </c>
      <c r="V145" s="16">
        <f>_xlfn.XLOOKUP(F145,Pivot!E:E,Pivot!H:H)</f>
        <v>227.47676190476187</v>
      </c>
      <c r="W145" s="3">
        <f>IF(Table3[[#This Row],[Stock_on_hand]]&gt;Table3[[#This Row],[Reorder_point]],(Table3[[#This Row],[Stock_on_hand]]-Table3[[#This Row],[Reorder_point]])*Table3[[#This Row],[AverageCostPerUnit]],0)</f>
        <v>70972.749714285703</v>
      </c>
    </row>
    <row r="146" spans="1:23" x14ac:dyDescent="0.3">
      <c r="A146" s="1">
        <v>45677</v>
      </c>
      <c r="B146" t="str">
        <f>TEXT(Table3[[#This Row],[date]],"mmm")</f>
        <v>Jan</v>
      </c>
      <c r="C146" t="str">
        <f>TEXT(Table3[[#This Row],[date]],"ddd")</f>
        <v>Mon</v>
      </c>
      <c r="D146" s="2" t="s">
        <v>12</v>
      </c>
      <c r="E146" s="2" t="s">
        <v>283</v>
      </c>
      <c r="F146" s="2" t="s">
        <v>168</v>
      </c>
      <c r="G146" s="2" t="s">
        <v>169</v>
      </c>
      <c r="H146" s="2" t="s">
        <v>56</v>
      </c>
      <c r="I146" s="3">
        <v>71.42</v>
      </c>
      <c r="J146" s="5">
        <v>43</v>
      </c>
      <c r="K146" s="3">
        <v>3071.06</v>
      </c>
      <c r="L146" s="3">
        <v>1776.06</v>
      </c>
      <c r="M146" s="3">
        <v>1295</v>
      </c>
      <c r="N146" s="10">
        <f>Table3[[#This Row],[profit]]/Table3[[#This Row],[revenue]]</f>
        <v>0.42167850839775195</v>
      </c>
      <c r="O146" s="2" t="s">
        <v>15</v>
      </c>
      <c r="P146" s="2" t="str">
        <f>_xlfn.XLOOKUP(O146,Sales_reps!A:A,Sales_reps!B:B)</f>
        <v>Rep 6</v>
      </c>
      <c r="Q146" s="5">
        <f>_xlfn.XLOOKUP(F146,Inventory!A:A,Inventory!E:E)</f>
        <v>433</v>
      </c>
      <c r="R146" s="5">
        <f>_xlfn.XLOOKUP(F146,Inventory!A:A,Inventory!F:F)</f>
        <v>151</v>
      </c>
      <c r="S146" t="str">
        <f>IF(Table3[[#This Row],[Reorder_point]]&gt;=Table3[[#This Row],[Stock_on_hand]],"Reorder","Sufficient Stock")</f>
        <v>Sufficient Stock</v>
      </c>
      <c r="T146" s="4">
        <f>_xlfn.XLOOKUP(F146,Pivot!A:A,Pivot!C:C)</f>
        <v>2.0718232044198897</v>
      </c>
      <c r="U146" s="5">
        <f>Table3[[#This Row],[Stock_on_hand]]/Table3[[#This Row],[ADS_Rate]]</f>
        <v>208.99466666666666</v>
      </c>
      <c r="V146" s="16">
        <f>_xlfn.XLOOKUP(F146,Pivot!E:E,Pivot!H:H)</f>
        <v>166.13485333333333</v>
      </c>
      <c r="W146" s="3">
        <f>IF(Table3[[#This Row],[Stock_on_hand]]&gt;Table3[[#This Row],[Reorder_point]],(Table3[[#This Row],[Stock_on_hand]]-Table3[[#This Row],[Reorder_point]])*Table3[[#This Row],[AverageCostPerUnit]],0)</f>
        <v>46850.028639999997</v>
      </c>
    </row>
    <row r="147" spans="1:23" x14ac:dyDescent="0.3">
      <c r="A147" s="1">
        <v>45677</v>
      </c>
      <c r="B147" t="str">
        <f>TEXT(Table3[[#This Row],[date]],"mmm")</f>
        <v>Jan</v>
      </c>
      <c r="C147" t="str">
        <f>TEXT(Table3[[#This Row],[date]],"ddd")</f>
        <v>Mon</v>
      </c>
      <c r="D147" s="2" t="s">
        <v>17</v>
      </c>
      <c r="E147" s="2" t="s">
        <v>278</v>
      </c>
      <c r="F147" s="2" t="s">
        <v>160</v>
      </c>
      <c r="G147" s="2" t="s">
        <v>161</v>
      </c>
      <c r="H147" s="2" t="s">
        <v>73</v>
      </c>
      <c r="I147" s="3">
        <v>67.41</v>
      </c>
      <c r="J147" s="5">
        <v>8</v>
      </c>
      <c r="K147" s="3">
        <v>539.28</v>
      </c>
      <c r="L147" s="3">
        <v>371.89</v>
      </c>
      <c r="M147" s="3">
        <v>167.39</v>
      </c>
      <c r="N147" s="10">
        <f>Table3[[#This Row],[profit]]/Table3[[#This Row],[revenue]]</f>
        <v>0.31039534193739798</v>
      </c>
      <c r="O147" s="2" t="s">
        <v>13</v>
      </c>
      <c r="P147" s="2" t="str">
        <f>_xlfn.XLOOKUP(O147,Sales_reps!A:A,Sales_reps!B:B)</f>
        <v>Rep 5</v>
      </c>
      <c r="Q147" s="5">
        <f>_xlfn.XLOOKUP(F147,Inventory!A:A,Inventory!E:E)</f>
        <v>279</v>
      </c>
      <c r="R147" s="5">
        <f>_xlfn.XLOOKUP(F147,Inventory!A:A,Inventory!F:F)</f>
        <v>90</v>
      </c>
      <c r="S147" t="str">
        <f>IF(Table3[[#This Row],[Reorder_point]]&gt;=Table3[[#This Row],[Stock_on_hand]],"Reorder","Sufficient Stock")</f>
        <v>Sufficient Stock</v>
      </c>
      <c r="T147" s="4">
        <f>_xlfn.XLOOKUP(F147,Pivot!A:A,Pivot!C:C)</f>
        <v>1.7348066298342542</v>
      </c>
      <c r="U147" s="5">
        <f>Table3[[#This Row],[Stock_on_hand]]/Table3[[#This Row],[ADS_Rate]]</f>
        <v>160.82484076433121</v>
      </c>
      <c r="V147" s="16">
        <f>_xlfn.XLOOKUP(F147,Pivot!E:E,Pivot!H:H)</f>
        <v>213.5890445859873</v>
      </c>
      <c r="W147" s="3">
        <f>IF(Table3[[#This Row],[Stock_on_hand]]&gt;Table3[[#This Row],[Reorder_point]],(Table3[[#This Row],[Stock_on_hand]]-Table3[[#This Row],[Reorder_point]])*Table3[[#This Row],[AverageCostPerUnit]],0)</f>
        <v>40368.329426751596</v>
      </c>
    </row>
    <row r="148" spans="1:23" x14ac:dyDescent="0.3">
      <c r="A148" s="1">
        <v>45677</v>
      </c>
      <c r="B148" t="str">
        <f>TEXT(Table3[[#This Row],[date]],"mmm")</f>
        <v>Jan</v>
      </c>
      <c r="C148" t="str">
        <f>TEXT(Table3[[#This Row],[date]],"ddd")</f>
        <v>Mon</v>
      </c>
      <c r="D148" s="2" t="s">
        <v>27</v>
      </c>
      <c r="E148" s="2" t="s">
        <v>282</v>
      </c>
      <c r="F148" s="2" t="s">
        <v>122</v>
      </c>
      <c r="G148" s="2" t="s">
        <v>123</v>
      </c>
      <c r="H148" s="2" t="s">
        <v>56</v>
      </c>
      <c r="I148" s="3">
        <v>121.43</v>
      </c>
      <c r="J148" s="5">
        <v>35</v>
      </c>
      <c r="K148" s="3">
        <v>4250.05</v>
      </c>
      <c r="L148" s="3">
        <v>2177.56</v>
      </c>
      <c r="M148" s="3">
        <v>2072.4899999999998</v>
      </c>
      <c r="N148" s="10">
        <f>Table3[[#This Row],[profit]]/Table3[[#This Row],[revenue]]</f>
        <v>0.48763896895330638</v>
      </c>
      <c r="O148" s="2" t="s">
        <v>30</v>
      </c>
      <c r="P148" s="2" t="str">
        <f>_xlfn.XLOOKUP(O148,Sales_reps!A:A,Sales_reps!B:B)</f>
        <v>Rep 12</v>
      </c>
      <c r="Q148" s="5">
        <f>_xlfn.XLOOKUP(F148,Inventory!A:A,Inventory!E:E)</f>
        <v>451</v>
      </c>
      <c r="R148" s="5">
        <f>_xlfn.XLOOKUP(F148,Inventory!A:A,Inventory!F:F)</f>
        <v>154</v>
      </c>
      <c r="S148" t="str">
        <f>IF(Table3[[#This Row],[Reorder_point]]&gt;=Table3[[#This Row],[Stock_on_hand]],"Reorder","Sufficient Stock")</f>
        <v>Sufficient Stock</v>
      </c>
      <c r="T148" s="4">
        <f>_xlfn.XLOOKUP(F148,Pivot!A:A,Pivot!C:C)</f>
        <v>2.0773480662983426</v>
      </c>
      <c r="U148" s="5">
        <f>Table3[[#This Row],[Stock_on_hand]]/Table3[[#This Row],[ADS_Rate]]</f>
        <v>217.10372340425531</v>
      </c>
      <c r="V148" s="16">
        <f>_xlfn.XLOOKUP(F148,Pivot!E:E,Pivot!H:H)</f>
        <v>170.89151595744681</v>
      </c>
      <c r="W148" s="3">
        <f>IF(Table3[[#This Row],[Stock_on_hand]]&gt;Table3[[#This Row],[Reorder_point]],(Table3[[#This Row],[Stock_on_hand]]-Table3[[#This Row],[Reorder_point]])*Table3[[#This Row],[AverageCostPerUnit]],0)</f>
        <v>50754.780239361702</v>
      </c>
    </row>
    <row r="149" spans="1:23" x14ac:dyDescent="0.3">
      <c r="A149" s="1">
        <v>45677</v>
      </c>
      <c r="B149" t="str">
        <f>TEXT(Table3[[#This Row],[date]],"mmm")</f>
        <v>Jan</v>
      </c>
      <c r="C149" t="str">
        <f>TEXT(Table3[[#This Row],[date]],"ddd")</f>
        <v>Mon</v>
      </c>
      <c r="D149" s="2" t="s">
        <v>5</v>
      </c>
      <c r="E149" s="2" t="s">
        <v>276</v>
      </c>
      <c r="F149" s="2" t="s">
        <v>190</v>
      </c>
      <c r="G149" s="2" t="s">
        <v>191</v>
      </c>
      <c r="H149" s="2" t="s">
        <v>73</v>
      </c>
      <c r="I149" s="3">
        <v>92.4</v>
      </c>
      <c r="J149" s="5">
        <v>14</v>
      </c>
      <c r="K149" s="3">
        <v>1293.5999999999999</v>
      </c>
      <c r="L149" s="3">
        <v>859.65</v>
      </c>
      <c r="M149" s="3">
        <v>433.95</v>
      </c>
      <c r="N149" s="10">
        <f>Table3[[#This Row],[profit]]/Table3[[#This Row],[revenue]]</f>
        <v>0.33545918367346939</v>
      </c>
      <c r="O149" s="2" t="s">
        <v>6</v>
      </c>
      <c r="P149" s="2" t="str">
        <f>_xlfn.XLOOKUP(O149,Sales_reps!A:A,Sales_reps!B:B)</f>
        <v>Rep 2</v>
      </c>
      <c r="Q149" s="5">
        <f>_xlfn.XLOOKUP(F149,Inventory!A:A,Inventory!E:E)</f>
        <v>255</v>
      </c>
      <c r="R149" s="5">
        <f>_xlfn.XLOOKUP(F149,Inventory!A:A,Inventory!F:F)</f>
        <v>61</v>
      </c>
      <c r="S149" t="str">
        <f>IF(Table3[[#This Row],[Reorder_point]]&gt;=Table3[[#This Row],[Stock_on_hand]],"Reorder","Sufficient Stock")</f>
        <v>Sufficient Stock</v>
      </c>
      <c r="T149" s="4">
        <f>_xlfn.XLOOKUP(F149,Pivot!A:A,Pivot!C:C)</f>
        <v>1.8121546961325967</v>
      </c>
      <c r="U149" s="5">
        <f>Table3[[#This Row],[Stock_on_hand]]/Table3[[#This Row],[ADS_Rate]]</f>
        <v>140.71646341463415</v>
      </c>
      <c r="V149" s="16">
        <f>_xlfn.XLOOKUP(F149,Pivot!E:E,Pivot!H:H)</f>
        <v>130.25945121951221</v>
      </c>
      <c r="W149" s="3">
        <f>IF(Table3[[#This Row],[Stock_on_hand]]&gt;Table3[[#This Row],[Reorder_point]],(Table3[[#This Row],[Stock_on_hand]]-Table3[[#This Row],[Reorder_point]])*Table3[[#This Row],[AverageCostPerUnit]],0)</f>
        <v>25270.333536585371</v>
      </c>
    </row>
    <row r="150" spans="1:23" x14ac:dyDescent="0.3">
      <c r="A150" s="1">
        <v>45677</v>
      </c>
      <c r="B150" t="str">
        <f>TEXT(Table3[[#This Row],[date]],"mmm")</f>
        <v>Jan</v>
      </c>
      <c r="C150" t="str">
        <f>TEXT(Table3[[#This Row],[date]],"ddd")</f>
        <v>Mon</v>
      </c>
      <c r="D150" s="2" t="s">
        <v>17</v>
      </c>
      <c r="E150" s="2" t="s">
        <v>280</v>
      </c>
      <c r="F150" s="2" t="s">
        <v>112</v>
      </c>
      <c r="G150" s="2" t="s">
        <v>113</v>
      </c>
      <c r="H150" s="2" t="s">
        <v>101</v>
      </c>
      <c r="I150" s="3">
        <v>453.6</v>
      </c>
      <c r="J150" s="5">
        <v>10</v>
      </c>
      <c r="K150" s="3">
        <v>4536</v>
      </c>
      <c r="L150" s="3">
        <v>2699.75</v>
      </c>
      <c r="M150" s="3">
        <v>1836.25</v>
      </c>
      <c r="N150" s="10">
        <f>Table3[[#This Row],[profit]]/Table3[[#This Row],[revenue]]</f>
        <v>0.40481701940035275</v>
      </c>
      <c r="O150" s="2" t="s">
        <v>25</v>
      </c>
      <c r="P150" s="2" t="str">
        <f>_xlfn.XLOOKUP(O150,Sales_reps!A:A,Sales_reps!B:B)</f>
        <v>Rep 10</v>
      </c>
      <c r="Q150" s="5">
        <f>_xlfn.XLOOKUP(F150,Inventory!A:A,Inventory!E:E)</f>
        <v>188</v>
      </c>
      <c r="R150" s="5">
        <f>_xlfn.XLOOKUP(F150,Inventory!A:A,Inventory!F:F)</f>
        <v>140</v>
      </c>
      <c r="S150" t="str">
        <f>IF(Table3[[#This Row],[Reorder_point]]&gt;=Table3[[#This Row],[Stock_on_hand]],"Reorder","Sufficient Stock")</f>
        <v>Sufficient Stock</v>
      </c>
      <c r="T150" s="4">
        <f>_xlfn.XLOOKUP(F150,Pivot!A:A,Pivot!C:C)</f>
        <v>1.7348066298342542</v>
      </c>
      <c r="U150" s="5">
        <f>Table3[[#This Row],[Stock_on_hand]]/Table3[[#This Row],[ADS_Rate]]</f>
        <v>108.36942675159236</v>
      </c>
      <c r="V150" s="16">
        <f>_xlfn.XLOOKUP(F150,Pivot!E:E,Pivot!H:H)</f>
        <v>190.52901273885351</v>
      </c>
      <c r="W150" s="3">
        <f>IF(Table3[[#This Row],[Stock_on_hand]]&gt;Table3[[#This Row],[Reorder_point]],(Table3[[#This Row],[Stock_on_hand]]-Table3[[#This Row],[Reorder_point]])*Table3[[#This Row],[AverageCostPerUnit]],0)</f>
        <v>9145.3926114649694</v>
      </c>
    </row>
    <row r="151" spans="1:23" x14ac:dyDescent="0.3">
      <c r="A151" s="1">
        <v>45677</v>
      </c>
      <c r="B151" t="str">
        <f>TEXT(Table3[[#This Row],[date]],"mmm")</f>
        <v>Jan</v>
      </c>
      <c r="C151" t="str">
        <f>TEXT(Table3[[#This Row],[date]],"ddd")</f>
        <v>Mon</v>
      </c>
      <c r="D151" s="2" t="s">
        <v>24</v>
      </c>
      <c r="E151" s="2" t="s">
        <v>285</v>
      </c>
      <c r="F151" s="2" t="s">
        <v>212</v>
      </c>
      <c r="G151" s="2" t="s">
        <v>213</v>
      </c>
      <c r="H151" s="2" t="s">
        <v>60</v>
      </c>
      <c r="I151" s="3">
        <v>75</v>
      </c>
      <c r="J151" s="5">
        <v>22</v>
      </c>
      <c r="K151" s="3">
        <v>1650</v>
      </c>
      <c r="L151" s="3">
        <v>860.5</v>
      </c>
      <c r="M151" s="3">
        <v>789.5</v>
      </c>
      <c r="N151" s="10">
        <f>Table3[[#This Row],[profit]]/Table3[[#This Row],[revenue]]</f>
        <v>0.47848484848484846</v>
      </c>
      <c r="O151" s="2" t="s">
        <v>25</v>
      </c>
      <c r="P151" s="2" t="str">
        <f>_xlfn.XLOOKUP(O151,Sales_reps!A:A,Sales_reps!B:B)</f>
        <v>Rep 10</v>
      </c>
      <c r="Q151" s="5">
        <f>_xlfn.XLOOKUP(F151,Inventory!A:A,Inventory!E:E)</f>
        <v>20</v>
      </c>
      <c r="R151" s="5">
        <f>_xlfn.XLOOKUP(F151,Inventory!A:A,Inventory!F:F)</f>
        <v>123</v>
      </c>
      <c r="S151" t="str">
        <f>IF(Table3[[#This Row],[Reorder_point]]&gt;=Table3[[#This Row],[Stock_on_hand]],"Reorder","Sufficient Stock")</f>
        <v>Reorder</v>
      </c>
      <c r="T151" s="4">
        <f>_xlfn.XLOOKUP(F151,Pivot!A:A,Pivot!C:C)</f>
        <v>1.0994475138121547</v>
      </c>
      <c r="U151" s="5">
        <f>Table3[[#This Row],[Stock_on_hand]]/Table3[[#This Row],[ADS_Rate]]</f>
        <v>18.190954773869347</v>
      </c>
      <c r="V151" s="16">
        <f>_xlfn.XLOOKUP(F151,Pivot!E:E,Pivot!H:H)</f>
        <v>163.90492462311559</v>
      </c>
      <c r="W151" s="3">
        <f>IF(Table3[[#This Row],[Stock_on_hand]]&gt;Table3[[#This Row],[Reorder_point]],(Table3[[#This Row],[Stock_on_hand]]-Table3[[#This Row],[Reorder_point]])*Table3[[#This Row],[AverageCostPerUnit]],0)</f>
        <v>0</v>
      </c>
    </row>
    <row r="152" spans="1:23" x14ac:dyDescent="0.3">
      <c r="A152" s="1">
        <v>45677</v>
      </c>
      <c r="B152" t="str">
        <f>TEXT(Table3[[#This Row],[date]],"mmm")</f>
        <v>Jan</v>
      </c>
      <c r="C152" t="str">
        <f>TEXT(Table3[[#This Row],[date]],"ddd")</f>
        <v>Mon</v>
      </c>
      <c r="D152" s="2" t="s">
        <v>17</v>
      </c>
      <c r="E152" s="2" t="s">
        <v>273</v>
      </c>
      <c r="F152" s="2" t="s">
        <v>93</v>
      </c>
      <c r="G152" s="2" t="s">
        <v>94</v>
      </c>
      <c r="H152" s="2" t="s">
        <v>73</v>
      </c>
      <c r="I152" s="3">
        <v>492.28</v>
      </c>
      <c r="J152" s="5">
        <v>2</v>
      </c>
      <c r="K152" s="3">
        <v>984.56</v>
      </c>
      <c r="L152" s="3">
        <v>612.78</v>
      </c>
      <c r="M152" s="3">
        <v>371.78</v>
      </c>
      <c r="N152" s="10">
        <f>Table3[[#This Row],[profit]]/Table3[[#This Row],[revenue]]</f>
        <v>0.37761030307954824</v>
      </c>
      <c r="O152" s="2" t="s">
        <v>20</v>
      </c>
      <c r="P152" s="2" t="str">
        <f>_xlfn.XLOOKUP(O152,Sales_reps!A:A,Sales_reps!B:B)</f>
        <v>Rep 8</v>
      </c>
      <c r="Q152" s="5">
        <f>_xlfn.XLOOKUP(F152,Inventory!A:A,Inventory!E:E)</f>
        <v>472</v>
      </c>
      <c r="R152" s="5">
        <f>_xlfn.XLOOKUP(F152,Inventory!A:A,Inventory!F:F)</f>
        <v>64</v>
      </c>
      <c r="S152" t="str">
        <f>IF(Table3[[#This Row],[Reorder_point]]&gt;=Table3[[#This Row],[Stock_on_hand]],"Reorder","Sufficient Stock")</f>
        <v>Sufficient Stock</v>
      </c>
      <c r="T152" s="4">
        <f>_xlfn.XLOOKUP(F152,Pivot!A:A,Pivot!C:C)</f>
        <v>2.1381215469613259</v>
      </c>
      <c r="U152" s="5">
        <f>Table3[[#This Row],[Stock_on_hand]]/Table3[[#This Row],[ADS_Rate]]</f>
        <v>220.75452196382429</v>
      </c>
      <c r="V152" s="16">
        <f>_xlfn.XLOOKUP(F152,Pivot!E:E,Pivot!H:H)</f>
        <v>200.95503875968993</v>
      </c>
      <c r="W152" s="3">
        <f>IF(Table3[[#This Row],[Stock_on_hand]]&gt;Table3[[#This Row],[Reorder_point]],(Table3[[#This Row],[Stock_on_hand]]-Table3[[#This Row],[Reorder_point]])*Table3[[#This Row],[AverageCostPerUnit]],0)</f>
        <v>81989.65581395349</v>
      </c>
    </row>
    <row r="153" spans="1:23" x14ac:dyDescent="0.3">
      <c r="A153" s="1">
        <v>45677</v>
      </c>
      <c r="B153" t="str">
        <f>TEXT(Table3[[#This Row],[date]],"mmm")</f>
        <v>Jan</v>
      </c>
      <c r="C153" t="str">
        <f>TEXT(Table3[[#This Row],[date]],"ddd")</f>
        <v>Mon</v>
      </c>
      <c r="D153" s="2" t="s">
        <v>17</v>
      </c>
      <c r="E153" s="2" t="s">
        <v>283</v>
      </c>
      <c r="F153" s="2" t="s">
        <v>118</v>
      </c>
      <c r="G153" s="2" t="s">
        <v>119</v>
      </c>
      <c r="H153" s="2" t="s">
        <v>73</v>
      </c>
      <c r="I153" s="3">
        <v>64.400000000000006</v>
      </c>
      <c r="J153" s="5">
        <v>40</v>
      </c>
      <c r="K153" s="3">
        <v>2576</v>
      </c>
      <c r="L153" s="3">
        <v>1796.81</v>
      </c>
      <c r="M153" s="3">
        <v>779.19</v>
      </c>
      <c r="N153" s="10">
        <f>Table3[[#This Row],[profit]]/Table3[[#This Row],[revenue]]</f>
        <v>0.30248059006211181</v>
      </c>
      <c r="O153" s="2" t="s">
        <v>28</v>
      </c>
      <c r="P153" s="2" t="str">
        <f>_xlfn.XLOOKUP(O153,Sales_reps!A:A,Sales_reps!B:B)</f>
        <v>Rep 11</v>
      </c>
      <c r="Q153" s="5">
        <f>_xlfn.XLOOKUP(F153,Inventory!A:A,Inventory!E:E)</f>
        <v>365</v>
      </c>
      <c r="R153" s="5">
        <f>_xlfn.XLOOKUP(F153,Inventory!A:A,Inventory!F:F)</f>
        <v>53</v>
      </c>
      <c r="S153" t="str">
        <f>IF(Table3[[#This Row],[Reorder_point]]&gt;=Table3[[#This Row],[Stock_on_hand]],"Reorder","Sufficient Stock")</f>
        <v>Sufficient Stock</v>
      </c>
      <c r="T153" s="4">
        <f>_xlfn.XLOOKUP(F153,Pivot!A:A,Pivot!C:C)</f>
        <v>1.3922651933701657</v>
      </c>
      <c r="U153" s="5">
        <f>Table3[[#This Row],[Stock_on_hand]]/Table3[[#This Row],[ADS_Rate]]</f>
        <v>262.16269841269843</v>
      </c>
      <c r="V153" s="16">
        <f>_xlfn.XLOOKUP(F153,Pivot!E:E,Pivot!H:H)</f>
        <v>124.21837301587303</v>
      </c>
      <c r="W153" s="3">
        <f>IF(Table3[[#This Row],[Stock_on_hand]]&gt;Table3[[#This Row],[Reorder_point]],(Table3[[#This Row],[Stock_on_hand]]-Table3[[#This Row],[Reorder_point]])*Table3[[#This Row],[AverageCostPerUnit]],0)</f>
        <v>38756.132380952382</v>
      </c>
    </row>
    <row r="154" spans="1:23" x14ac:dyDescent="0.3">
      <c r="A154" s="1">
        <v>45677</v>
      </c>
      <c r="B154" t="str">
        <f>TEXT(Table3[[#This Row],[date]],"mmm")</f>
        <v>Jan</v>
      </c>
      <c r="C154" t="str">
        <f>TEXT(Table3[[#This Row],[date]],"ddd")</f>
        <v>Mon</v>
      </c>
      <c r="D154" s="2" t="s">
        <v>17</v>
      </c>
      <c r="E154" s="2" t="s">
        <v>285</v>
      </c>
      <c r="F154" s="2" t="s">
        <v>180</v>
      </c>
      <c r="G154" s="2" t="s">
        <v>181</v>
      </c>
      <c r="H154" s="2" t="s">
        <v>56</v>
      </c>
      <c r="I154" s="3">
        <v>469.39</v>
      </c>
      <c r="J154" s="5">
        <v>8</v>
      </c>
      <c r="K154" s="3">
        <v>3755.12</v>
      </c>
      <c r="L154" s="3">
        <v>2540.44</v>
      </c>
      <c r="M154" s="3">
        <v>1214.68</v>
      </c>
      <c r="N154" s="10">
        <f>Table3[[#This Row],[profit]]/Table3[[#This Row],[revenue]]</f>
        <v>0.32347301817252183</v>
      </c>
      <c r="O154" s="2" t="s">
        <v>42</v>
      </c>
      <c r="P154" s="2" t="str">
        <f>_xlfn.XLOOKUP(O154,Sales_reps!A:A,Sales_reps!B:B)</f>
        <v>Rep 18</v>
      </c>
      <c r="Q154" s="5">
        <f>_xlfn.XLOOKUP(F154,Inventory!A:A,Inventory!E:E)</f>
        <v>489</v>
      </c>
      <c r="R154" s="5">
        <f>_xlfn.XLOOKUP(F154,Inventory!A:A,Inventory!F:F)</f>
        <v>113</v>
      </c>
      <c r="S154" t="str">
        <f>IF(Table3[[#This Row],[Reorder_point]]&gt;=Table3[[#This Row],[Stock_on_hand]],"Reorder","Sufficient Stock")</f>
        <v>Sufficient Stock</v>
      </c>
      <c r="T154" s="4">
        <f>_xlfn.XLOOKUP(F154,Pivot!A:A,Pivot!C:C)</f>
        <v>1.4861878453038675</v>
      </c>
      <c r="U154" s="5">
        <f>Table3[[#This Row],[Stock_on_hand]]/Table3[[#This Row],[ADS_Rate]]</f>
        <v>329.02973977695166</v>
      </c>
      <c r="V154" s="16">
        <f>_xlfn.XLOOKUP(F154,Pivot!E:E,Pivot!H:H)</f>
        <v>191.13044609665431</v>
      </c>
      <c r="W154" s="3">
        <f>IF(Table3[[#This Row],[Stock_on_hand]]&gt;Table3[[#This Row],[Reorder_point]],(Table3[[#This Row],[Stock_on_hand]]-Table3[[#This Row],[Reorder_point]])*Table3[[#This Row],[AverageCostPerUnit]],0)</f>
        <v>71865.04773234202</v>
      </c>
    </row>
    <row r="155" spans="1:23" x14ac:dyDescent="0.3">
      <c r="A155" s="1">
        <v>45677</v>
      </c>
      <c r="B155" t="str">
        <f>TEXT(Table3[[#This Row],[date]],"mmm")</f>
        <v>Jan</v>
      </c>
      <c r="C155" t="str">
        <f>TEXT(Table3[[#This Row],[date]],"ddd")</f>
        <v>Mon</v>
      </c>
      <c r="D155" s="2" t="s">
        <v>17</v>
      </c>
      <c r="E155" s="2" t="s">
        <v>280</v>
      </c>
      <c r="F155" s="2" t="s">
        <v>95</v>
      </c>
      <c r="G155" s="2" t="s">
        <v>96</v>
      </c>
      <c r="H155" s="2" t="s">
        <v>56</v>
      </c>
      <c r="I155" s="3">
        <v>181.22</v>
      </c>
      <c r="J155" s="5">
        <v>43</v>
      </c>
      <c r="K155" s="3">
        <v>7792.46</v>
      </c>
      <c r="L155" s="3">
        <v>4592.03</v>
      </c>
      <c r="M155" s="3">
        <v>3200.43</v>
      </c>
      <c r="N155" s="10">
        <f>Table3[[#This Row],[profit]]/Table3[[#This Row],[revenue]]</f>
        <v>0.41070855673304707</v>
      </c>
      <c r="O155" s="2" t="s">
        <v>28</v>
      </c>
      <c r="P155" s="2" t="str">
        <f>_xlfn.XLOOKUP(O155,Sales_reps!A:A,Sales_reps!B:B)</f>
        <v>Rep 11</v>
      </c>
      <c r="Q155" s="5">
        <f>_xlfn.XLOOKUP(F155,Inventory!A:A,Inventory!E:E)</f>
        <v>101</v>
      </c>
      <c r="R155" s="5">
        <f>_xlfn.XLOOKUP(F155,Inventory!A:A,Inventory!F:F)</f>
        <v>179</v>
      </c>
      <c r="S155" t="str">
        <f>IF(Table3[[#This Row],[Reorder_point]]&gt;=Table3[[#This Row],[Stock_on_hand]],"Reorder","Sufficient Stock")</f>
        <v>Reorder</v>
      </c>
      <c r="T155" s="4">
        <f>_xlfn.XLOOKUP(F155,Pivot!A:A,Pivot!C:C)</f>
        <v>3.9834254143646408</v>
      </c>
      <c r="U155" s="5">
        <f>Table3[[#This Row],[Stock_on_hand]]/Table3[[#This Row],[ADS_Rate]]</f>
        <v>25.35506241331484</v>
      </c>
      <c r="V155" s="16">
        <f>_xlfn.XLOOKUP(F155,Pivot!E:E,Pivot!H:H)</f>
        <v>171.84160887656034</v>
      </c>
      <c r="W155" s="3">
        <f>IF(Table3[[#This Row],[Stock_on_hand]]&gt;Table3[[#This Row],[Reorder_point]],(Table3[[#This Row],[Stock_on_hand]]-Table3[[#This Row],[Reorder_point]])*Table3[[#This Row],[AverageCostPerUnit]],0)</f>
        <v>0</v>
      </c>
    </row>
    <row r="156" spans="1:23" x14ac:dyDescent="0.3">
      <c r="A156" s="1">
        <v>45678</v>
      </c>
      <c r="B156" t="str">
        <f>TEXT(Table3[[#This Row],[date]],"mmm")</f>
        <v>Jan</v>
      </c>
      <c r="C156" t="str">
        <f>TEXT(Table3[[#This Row],[date]],"ddd")</f>
        <v>Tue</v>
      </c>
      <c r="D156" s="2" t="s">
        <v>17</v>
      </c>
      <c r="E156" s="2" t="s">
        <v>275</v>
      </c>
      <c r="F156" s="2" t="s">
        <v>212</v>
      </c>
      <c r="G156" s="2" t="s">
        <v>213</v>
      </c>
      <c r="H156" s="2" t="s">
        <v>60</v>
      </c>
      <c r="I156" s="3">
        <v>351.11</v>
      </c>
      <c r="J156" s="5">
        <v>25</v>
      </c>
      <c r="K156" s="3">
        <v>8777.75</v>
      </c>
      <c r="L156" s="3">
        <v>5472.75</v>
      </c>
      <c r="M156" s="3">
        <v>3305</v>
      </c>
      <c r="N156" s="10">
        <f>Table3[[#This Row],[profit]]/Table3[[#This Row],[revenue]]</f>
        <v>0.37652017886132549</v>
      </c>
      <c r="O156" s="2" t="s">
        <v>18</v>
      </c>
      <c r="P156" s="2" t="str">
        <f>_xlfn.XLOOKUP(O156,Sales_reps!A:A,Sales_reps!B:B)</f>
        <v>Rep 7</v>
      </c>
      <c r="Q156" s="5">
        <f>_xlfn.XLOOKUP(F156,Inventory!A:A,Inventory!E:E)</f>
        <v>20</v>
      </c>
      <c r="R156" s="5">
        <f>_xlfn.XLOOKUP(F156,Inventory!A:A,Inventory!F:F)</f>
        <v>123</v>
      </c>
      <c r="S156" t="str">
        <f>IF(Table3[[#This Row],[Reorder_point]]&gt;=Table3[[#This Row],[Stock_on_hand]],"Reorder","Sufficient Stock")</f>
        <v>Reorder</v>
      </c>
      <c r="T156" s="4">
        <f>_xlfn.XLOOKUP(F156,Pivot!A:A,Pivot!C:C)</f>
        <v>1.0994475138121547</v>
      </c>
      <c r="U156" s="5">
        <f>Table3[[#This Row],[Stock_on_hand]]/Table3[[#This Row],[ADS_Rate]]</f>
        <v>18.190954773869347</v>
      </c>
      <c r="V156" s="16">
        <f>_xlfn.XLOOKUP(F156,Pivot!E:E,Pivot!H:H)</f>
        <v>163.90492462311559</v>
      </c>
      <c r="W156" s="3">
        <f>IF(Table3[[#This Row],[Stock_on_hand]]&gt;Table3[[#This Row],[Reorder_point]],(Table3[[#This Row],[Stock_on_hand]]-Table3[[#This Row],[Reorder_point]])*Table3[[#This Row],[AverageCostPerUnit]],0)</f>
        <v>0</v>
      </c>
    </row>
    <row r="157" spans="1:23" x14ac:dyDescent="0.3">
      <c r="A157" s="1">
        <v>45678</v>
      </c>
      <c r="B157" t="str">
        <f>TEXT(Table3[[#This Row],[date]],"mmm")</f>
        <v>Jan</v>
      </c>
      <c r="C157" t="str">
        <f>TEXT(Table3[[#This Row],[date]],"ddd")</f>
        <v>Tue</v>
      </c>
      <c r="D157" s="2" t="s">
        <v>17</v>
      </c>
      <c r="E157" s="2" t="s">
        <v>273</v>
      </c>
      <c r="F157" s="2" t="s">
        <v>254</v>
      </c>
      <c r="G157" s="2" t="s">
        <v>255</v>
      </c>
      <c r="H157" s="2" t="s">
        <v>64</v>
      </c>
      <c r="I157" s="3">
        <v>465.46</v>
      </c>
      <c r="J157" s="5">
        <v>42</v>
      </c>
      <c r="K157" s="3">
        <v>19549.32</v>
      </c>
      <c r="L157" s="3">
        <v>15161.43</v>
      </c>
      <c r="M157" s="3">
        <v>4387.8900000000003</v>
      </c>
      <c r="N157" s="10">
        <f>Table3[[#This Row],[profit]]/Table3[[#This Row],[revenue]]</f>
        <v>0.22445230831558338</v>
      </c>
      <c r="O157" s="2" t="s">
        <v>46</v>
      </c>
      <c r="P157" s="2" t="str">
        <f>_xlfn.XLOOKUP(O157,Sales_reps!A:A,Sales_reps!B:B)</f>
        <v>Rep 20</v>
      </c>
      <c r="Q157" s="5">
        <f>_xlfn.XLOOKUP(F157,Inventory!A:A,Inventory!E:E)</f>
        <v>228</v>
      </c>
      <c r="R157" s="5">
        <f>_xlfn.XLOOKUP(F157,Inventory!A:A,Inventory!F:F)</f>
        <v>179</v>
      </c>
      <c r="S157" t="str">
        <f>IF(Table3[[#This Row],[Reorder_point]]&gt;=Table3[[#This Row],[Stock_on_hand]],"Reorder","Sufficient Stock")</f>
        <v>Sufficient Stock</v>
      </c>
      <c r="T157" s="4">
        <f>_xlfn.XLOOKUP(F157,Pivot!A:A,Pivot!C:C)</f>
        <v>3.6353591160220993</v>
      </c>
      <c r="U157" s="5">
        <f>Table3[[#This Row],[Stock_on_hand]]/Table3[[#This Row],[ADS_Rate]]</f>
        <v>62.717325227963528</v>
      </c>
      <c r="V157" s="16">
        <f>_xlfn.XLOOKUP(F157,Pivot!E:E,Pivot!H:H)</f>
        <v>194.48913373860182</v>
      </c>
      <c r="W157" s="3">
        <f>IF(Table3[[#This Row],[Stock_on_hand]]&gt;Table3[[#This Row],[Reorder_point]],(Table3[[#This Row],[Stock_on_hand]]-Table3[[#This Row],[Reorder_point]])*Table3[[#This Row],[AverageCostPerUnit]],0)</f>
        <v>9529.9675531914891</v>
      </c>
    </row>
    <row r="158" spans="1:23" x14ac:dyDescent="0.3">
      <c r="A158" s="1">
        <v>45678</v>
      </c>
      <c r="B158" t="str">
        <f>TEXT(Table3[[#This Row],[date]],"mmm")</f>
        <v>Jan</v>
      </c>
      <c r="C158" t="str">
        <f>TEXT(Table3[[#This Row],[date]],"ddd")</f>
        <v>Tue</v>
      </c>
      <c r="D158" s="2" t="s">
        <v>12</v>
      </c>
      <c r="E158" s="2" t="s">
        <v>285</v>
      </c>
      <c r="F158" s="2" t="s">
        <v>104</v>
      </c>
      <c r="G158" s="2" t="s">
        <v>105</v>
      </c>
      <c r="H158" s="2" t="s">
        <v>73</v>
      </c>
      <c r="I158" s="3">
        <v>332</v>
      </c>
      <c r="J158" s="5">
        <v>23</v>
      </c>
      <c r="K158" s="3">
        <v>7636</v>
      </c>
      <c r="L158" s="3">
        <v>4173.07</v>
      </c>
      <c r="M158" s="3">
        <v>3462.93</v>
      </c>
      <c r="N158" s="10">
        <f>Table3[[#This Row],[profit]]/Table3[[#This Row],[revenue]]</f>
        <v>0.45350052383446826</v>
      </c>
      <c r="O158" s="2" t="s">
        <v>15</v>
      </c>
      <c r="P158" s="2" t="str">
        <f>_xlfn.XLOOKUP(O158,Sales_reps!A:A,Sales_reps!B:B)</f>
        <v>Rep 6</v>
      </c>
      <c r="Q158" s="5">
        <f>_xlfn.XLOOKUP(F158,Inventory!A:A,Inventory!E:E)</f>
        <v>239</v>
      </c>
      <c r="R158" s="5">
        <f>_xlfn.XLOOKUP(F158,Inventory!A:A,Inventory!F:F)</f>
        <v>143</v>
      </c>
      <c r="S158" t="str">
        <f>IF(Table3[[#This Row],[Reorder_point]]&gt;=Table3[[#This Row],[Stock_on_hand]],"Reorder","Sufficient Stock")</f>
        <v>Sufficient Stock</v>
      </c>
      <c r="T158" s="4">
        <f>_xlfn.XLOOKUP(F158,Pivot!A:A,Pivot!C:C)</f>
        <v>1.7071823204419889</v>
      </c>
      <c r="U158" s="5">
        <f>Table3[[#This Row],[Stock_on_hand]]/Table3[[#This Row],[ADS_Rate]]</f>
        <v>139.9967637540453</v>
      </c>
      <c r="V158" s="16">
        <f>_xlfn.XLOOKUP(F158,Pivot!E:E,Pivot!H:H)</f>
        <v>194.15064724919091</v>
      </c>
      <c r="W158" s="3">
        <f>IF(Table3[[#This Row],[Stock_on_hand]]&gt;Table3[[#This Row],[Reorder_point]],(Table3[[#This Row],[Stock_on_hand]]-Table3[[#This Row],[Reorder_point]])*Table3[[#This Row],[AverageCostPerUnit]],0)</f>
        <v>18638.462135922327</v>
      </c>
    </row>
    <row r="159" spans="1:23" x14ac:dyDescent="0.3">
      <c r="A159" s="1">
        <v>45678</v>
      </c>
      <c r="B159" t="str">
        <f>TEXT(Table3[[#This Row],[date]],"mmm")</f>
        <v>Jan</v>
      </c>
      <c r="C159" t="str">
        <f>TEXT(Table3[[#This Row],[date]],"ddd")</f>
        <v>Tue</v>
      </c>
      <c r="D159" s="2" t="s">
        <v>17</v>
      </c>
      <c r="E159" s="2" t="s">
        <v>283</v>
      </c>
      <c r="F159" s="2" t="s">
        <v>192</v>
      </c>
      <c r="G159" s="2" t="s">
        <v>193</v>
      </c>
      <c r="H159" s="2" t="s">
        <v>73</v>
      </c>
      <c r="I159" s="3">
        <v>269.77999999999997</v>
      </c>
      <c r="J159" s="5">
        <v>13</v>
      </c>
      <c r="K159" s="3">
        <v>3507.14</v>
      </c>
      <c r="L159" s="3">
        <v>2047.51</v>
      </c>
      <c r="M159" s="3">
        <v>1459.63</v>
      </c>
      <c r="N159" s="10">
        <f>Table3[[#This Row],[profit]]/Table3[[#This Row],[revenue]]</f>
        <v>0.41618811909419073</v>
      </c>
      <c r="O159" s="2" t="s">
        <v>42</v>
      </c>
      <c r="P159" s="2" t="str">
        <f>_xlfn.XLOOKUP(O159,Sales_reps!A:A,Sales_reps!B:B)</f>
        <v>Rep 18</v>
      </c>
      <c r="Q159" s="5">
        <f>_xlfn.XLOOKUP(F159,Inventory!A:A,Inventory!E:E)</f>
        <v>321</v>
      </c>
      <c r="R159" s="5">
        <f>_xlfn.XLOOKUP(F159,Inventory!A:A,Inventory!F:F)</f>
        <v>186</v>
      </c>
      <c r="S159" t="str">
        <f>IF(Table3[[#This Row],[Reorder_point]]&gt;=Table3[[#This Row],[Stock_on_hand]],"Reorder","Sufficient Stock")</f>
        <v>Sufficient Stock</v>
      </c>
      <c r="T159" s="4">
        <f>_xlfn.XLOOKUP(F159,Pivot!A:A,Pivot!C:C)</f>
        <v>2.2541436464088398</v>
      </c>
      <c r="U159" s="5">
        <f>Table3[[#This Row],[Stock_on_hand]]/Table3[[#This Row],[ADS_Rate]]</f>
        <v>142.40441176470588</v>
      </c>
      <c r="V159" s="16">
        <f>_xlfn.XLOOKUP(F159,Pivot!E:E,Pivot!H:H)</f>
        <v>218.83095588235298</v>
      </c>
      <c r="W159" s="3">
        <f>IF(Table3[[#This Row],[Stock_on_hand]]&gt;Table3[[#This Row],[Reorder_point]],(Table3[[#This Row],[Stock_on_hand]]-Table3[[#This Row],[Reorder_point]])*Table3[[#This Row],[AverageCostPerUnit]],0)</f>
        <v>29542.179044117653</v>
      </c>
    </row>
    <row r="160" spans="1:23" x14ac:dyDescent="0.3">
      <c r="A160" s="1">
        <v>45678</v>
      </c>
      <c r="B160" t="str">
        <f>TEXT(Table3[[#This Row],[date]],"mmm")</f>
        <v>Jan</v>
      </c>
      <c r="C160" t="str">
        <f>TEXT(Table3[[#This Row],[date]],"ddd")</f>
        <v>Tue</v>
      </c>
      <c r="D160" s="2" t="s">
        <v>17</v>
      </c>
      <c r="E160" s="2" t="s">
        <v>279</v>
      </c>
      <c r="F160" s="2" t="s">
        <v>210</v>
      </c>
      <c r="G160" s="2" t="s">
        <v>211</v>
      </c>
      <c r="H160" s="2" t="s">
        <v>73</v>
      </c>
      <c r="I160" s="3">
        <v>73.180000000000007</v>
      </c>
      <c r="J160" s="5">
        <v>23</v>
      </c>
      <c r="K160" s="3">
        <v>1683.14</v>
      </c>
      <c r="L160" s="3">
        <v>1007.39</v>
      </c>
      <c r="M160" s="3">
        <v>675.75</v>
      </c>
      <c r="N160" s="10">
        <f>Table3[[#This Row],[profit]]/Table3[[#This Row],[revenue]]</f>
        <v>0.40148175434010241</v>
      </c>
      <c r="O160" s="2" t="s">
        <v>22</v>
      </c>
      <c r="P160" s="2" t="str">
        <f>_xlfn.XLOOKUP(O160,Sales_reps!A:A,Sales_reps!B:B)</f>
        <v>Rep 9</v>
      </c>
      <c r="Q160" s="5">
        <f>_xlfn.XLOOKUP(F160,Inventory!A:A,Inventory!E:E)</f>
        <v>170</v>
      </c>
      <c r="R160" s="5">
        <f>_xlfn.XLOOKUP(F160,Inventory!A:A,Inventory!F:F)</f>
        <v>85</v>
      </c>
      <c r="S160" t="str">
        <f>IF(Table3[[#This Row],[Reorder_point]]&gt;=Table3[[#This Row],[Stock_on_hand]],"Reorder","Sufficient Stock")</f>
        <v>Sufficient Stock</v>
      </c>
      <c r="T160" s="4">
        <f>_xlfn.XLOOKUP(F160,Pivot!A:A,Pivot!C:C)</f>
        <v>1.5966850828729282</v>
      </c>
      <c r="U160" s="5">
        <f>Table3[[#This Row],[Stock_on_hand]]/Table3[[#This Row],[ADS_Rate]]</f>
        <v>106.47058823529412</v>
      </c>
      <c r="V160" s="16">
        <f>_xlfn.XLOOKUP(F160,Pivot!E:E,Pivot!H:H)</f>
        <v>206.92532871972318</v>
      </c>
      <c r="W160" s="3">
        <f>IF(Table3[[#This Row],[Stock_on_hand]]&gt;Table3[[#This Row],[Reorder_point]],(Table3[[#This Row],[Stock_on_hand]]-Table3[[#This Row],[Reorder_point]])*Table3[[#This Row],[AverageCostPerUnit]],0)</f>
        <v>17588.652941176471</v>
      </c>
    </row>
    <row r="161" spans="1:23" x14ac:dyDescent="0.3">
      <c r="A161" s="1">
        <v>45678</v>
      </c>
      <c r="B161" t="str">
        <f>TEXT(Table3[[#This Row],[date]],"mmm")</f>
        <v>Jan</v>
      </c>
      <c r="C161" t="str">
        <f>TEXT(Table3[[#This Row],[date]],"ddd")</f>
        <v>Tue</v>
      </c>
      <c r="D161" s="2" t="s">
        <v>5</v>
      </c>
      <c r="E161" s="2" t="s">
        <v>285</v>
      </c>
      <c r="F161" s="2" t="s">
        <v>224</v>
      </c>
      <c r="G161" s="2" t="s">
        <v>225</v>
      </c>
      <c r="H161" s="2" t="s">
        <v>60</v>
      </c>
      <c r="I161" s="3">
        <v>92.28</v>
      </c>
      <c r="J161" s="5">
        <v>10</v>
      </c>
      <c r="K161" s="3">
        <v>922.8</v>
      </c>
      <c r="L161" s="3">
        <v>472.92</v>
      </c>
      <c r="M161" s="3">
        <v>449.88</v>
      </c>
      <c r="N161" s="10">
        <f>Table3[[#This Row],[profit]]/Table3[[#This Row],[revenue]]</f>
        <v>0.48751625487646294</v>
      </c>
      <c r="O161" s="2" t="s">
        <v>10</v>
      </c>
      <c r="P161" s="2" t="str">
        <f>_xlfn.XLOOKUP(O161,Sales_reps!A:A,Sales_reps!B:B)</f>
        <v>Rep 4</v>
      </c>
      <c r="Q161" s="5">
        <f>_xlfn.XLOOKUP(F161,Inventory!A:A,Inventory!E:E)</f>
        <v>42</v>
      </c>
      <c r="R161" s="5">
        <f>_xlfn.XLOOKUP(F161,Inventory!A:A,Inventory!F:F)</f>
        <v>59</v>
      </c>
      <c r="S161" t="str">
        <f>IF(Table3[[#This Row],[Reorder_point]]&gt;=Table3[[#This Row],[Stock_on_hand]],"Reorder","Sufficient Stock")</f>
        <v>Reorder</v>
      </c>
      <c r="T161" s="4">
        <f>_xlfn.XLOOKUP(F161,Pivot!A:A,Pivot!C:C)</f>
        <v>1.6906077348066297</v>
      </c>
      <c r="U161" s="5">
        <f>Table3[[#This Row],[Stock_on_hand]]/Table3[[#This Row],[ADS_Rate]]</f>
        <v>24.843137254901961</v>
      </c>
      <c r="V161" s="16">
        <f>_xlfn.XLOOKUP(F161,Pivot!E:E,Pivot!H:H)</f>
        <v>182.07738562091507</v>
      </c>
      <c r="W161" s="3">
        <f>IF(Table3[[#This Row],[Stock_on_hand]]&gt;Table3[[#This Row],[Reorder_point]],(Table3[[#This Row],[Stock_on_hand]]-Table3[[#This Row],[Reorder_point]])*Table3[[#This Row],[AverageCostPerUnit]],0)</f>
        <v>0</v>
      </c>
    </row>
    <row r="162" spans="1:23" x14ac:dyDescent="0.3">
      <c r="A162" s="1">
        <v>45678</v>
      </c>
      <c r="B162" t="str">
        <f>TEXT(Table3[[#This Row],[date]],"mmm")</f>
        <v>Jan</v>
      </c>
      <c r="C162" t="str">
        <f>TEXT(Table3[[#This Row],[date]],"ddd")</f>
        <v>Tue</v>
      </c>
      <c r="D162" s="2" t="s">
        <v>12</v>
      </c>
      <c r="E162" s="2" t="s">
        <v>280</v>
      </c>
      <c r="F162" s="2" t="s">
        <v>180</v>
      </c>
      <c r="G162" s="2" t="s">
        <v>181</v>
      </c>
      <c r="H162" s="2" t="s">
        <v>56</v>
      </c>
      <c r="I162" s="3">
        <v>166.14</v>
      </c>
      <c r="J162" s="5">
        <v>18</v>
      </c>
      <c r="K162" s="3">
        <v>2990.52</v>
      </c>
      <c r="L162" s="3">
        <v>2177.36</v>
      </c>
      <c r="M162" s="3">
        <v>813.16</v>
      </c>
      <c r="N162" s="10">
        <f>Table3[[#This Row],[profit]]/Table3[[#This Row],[revenue]]</f>
        <v>0.27191257707689631</v>
      </c>
      <c r="O162" s="2" t="s">
        <v>8</v>
      </c>
      <c r="P162" s="2" t="str">
        <f>_xlfn.XLOOKUP(O162,Sales_reps!A:A,Sales_reps!B:B)</f>
        <v>Rep 3</v>
      </c>
      <c r="Q162" s="5">
        <f>_xlfn.XLOOKUP(F162,Inventory!A:A,Inventory!E:E)</f>
        <v>489</v>
      </c>
      <c r="R162" s="5">
        <f>_xlfn.XLOOKUP(F162,Inventory!A:A,Inventory!F:F)</f>
        <v>113</v>
      </c>
      <c r="S162" t="str">
        <f>IF(Table3[[#This Row],[Reorder_point]]&gt;=Table3[[#This Row],[Stock_on_hand]],"Reorder","Sufficient Stock")</f>
        <v>Sufficient Stock</v>
      </c>
      <c r="T162" s="4">
        <f>_xlfn.XLOOKUP(F162,Pivot!A:A,Pivot!C:C)</f>
        <v>1.4861878453038675</v>
      </c>
      <c r="U162" s="5">
        <f>Table3[[#This Row],[Stock_on_hand]]/Table3[[#This Row],[ADS_Rate]]</f>
        <v>329.02973977695166</v>
      </c>
      <c r="V162" s="16">
        <f>_xlfn.XLOOKUP(F162,Pivot!E:E,Pivot!H:H)</f>
        <v>191.13044609665431</v>
      </c>
      <c r="W162" s="3">
        <f>IF(Table3[[#This Row],[Stock_on_hand]]&gt;Table3[[#This Row],[Reorder_point]],(Table3[[#This Row],[Stock_on_hand]]-Table3[[#This Row],[Reorder_point]])*Table3[[#This Row],[AverageCostPerUnit]],0)</f>
        <v>71865.04773234202</v>
      </c>
    </row>
    <row r="163" spans="1:23" x14ac:dyDescent="0.3">
      <c r="A163" s="1">
        <v>45678</v>
      </c>
      <c r="B163" t="str">
        <f>TEXT(Table3[[#This Row],[date]],"mmm")</f>
        <v>Jan</v>
      </c>
      <c r="C163" t="str">
        <f>TEXT(Table3[[#This Row],[date]],"ddd")</f>
        <v>Tue</v>
      </c>
      <c r="D163" s="2" t="s">
        <v>12</v>
      </c>
      <c r="E163" s="2" t="s">
        <v>271</v>
      </c>
      <c r="F163" s="2" t="s">
        <v>142</v>
      </c>
      <c r="G163" s="2" t="s">
        <v>143</v>
      </c>
      <c r="H163" s="2" t="s">
        <v>73</v>
      </c>
      <c r="I163" s="3">
        <v>376.35</v>
      </c>
      <c r="J163" s="5">
        <v>24</v>
      </c>
      <c r="K163" s="3">
        <v>9032.4</v>
      </c>
      <c r="L163" s="3">
        <v>6996.71</v>
      </c>
      <c r="M163" s="3">
        <v>2035.69</v>
      </c>
      <c r="N163" s="10">
        <f>Table3[[#This Row],[profit]]/Table3[[#This Row],[revenue]]</f>
        <v>0.22537642265621541</v>
      </c>
      <c r="O163" s="2" t="s">
        <v>18</v>
      </c>
      <c r="P163" s="2" t="str">
        <f>_xlfn.XLOOKUP(O163,Sales_reps!A:A,Sales_reps!B:B)</f>
        <v>Rep 7</v>
      </c>
      <c r="Q163" s="5">
        <f>_xlfn.XLOOKUP(F163,Inventory!A:A,Inventory!E:E)</f>
        <v>4</v>
      </c>
      <c r="R163" s="5">
        <f>_xlfn.XLOOKUP(F163,Inventory!A:A,Inventory!F:F)</f>
        <v>151</v>
      </c>
      <c r="S163" t="str">
        <f>IF(Table3[[#This Row],[Reorder_point]]&gt;=Table3[[#This Row],[Stock_on_hand]],"Reorder","Sufficient Stock")</f>
        <v>Reorder</v>
      </c>
      <c r="T163" s="4">
        <f>_xlfn.XLOOKUP(F163,Pivot!A:A,Pivot!C:C)</f>
        <v>2.8508287292817678</v>
      </c>
      <c r="U163" s="5">
        <f>Table3[[#This Row],[Stock_on_hand]]/Table3[[#This Row],[ADS_Rate]]</f>
        <v>1.4031007751937985</v>
      </c>
      <c r="V163" s="16">
        <f>_xlfn.XLOOKUP(F163,Pivot!E:E,Pivot!H:H)</f>
        <v>141.50271317829458</v>
      </c>
      <c r="W163" s="3">
        <f>IF(Table3[[#This Row],[Stock_on_hand]]&gt;Table3[[#This Row],[Reorder_point]],(Table3[[#This Row],[Stock_on_hand]]-Table3[[#This Row],[Reorder_point]])*Table3[[#This Row],[AverageCostPerUnit]],0)</f>
        <v>0</v>
      </c>
    </row>
    <row r="164" spans="1:23" x14ac:dyDescent="0.3">
      <c r="A164" s="1">
        <v>45678</v>
      </c>
      <c r="B164" t="str">
        <f>TEXT(Table3[[#This Row],[date]],"mmm")</f>
        <v>Jan</v>
      </c>
      <c r="C164" t="str">
        <f>TEXT(Table3[[#This Row],[date]],"ddd")</f>
        <v>Tue</v>
      </c>
      <c r="D164" s="2" t="s">
        <v>17</v>
      </c>
      <c r="E164" s="2" t="s">
        <v>280</v>
      </c>
      <c r="F164" s="2" t="s">
        <v>126</v>
      </c>
      <c r="G164" s="2" t="s">
        <v>127</v>
      </c>
      <c r="H164" s="2" t="s">
        <v>56</v>
      </c>
      <c r="I164" s="3">
        <v>58.29</v>
      </c>
      <c r="J164" s="5">
        <v>38</v>
      </c>
      <c r="K164" s="3">
        <v>2215.02</v>
      </c>
      <c r="L164" s="3">
        <v>1235.3399999999999</v>
      </c>
      <c r="M164" s="3">
        <v>979.68</v>
      </c>
      <c r="N164" s="10">
        <f>Table3[[#This Row],[profit]]/Table3[[#This Row],[revenue]]</f>
        <v>0.44228946014031473</v>
      </c>
      <c r="O164" s="2" t="s">
        <v>10</v>
      </c>
      <c r="P164" s="2" t="str">
        <f>_xlfn.XLOOKUP(O164,Sales_reps!A:A,Sales_reps!B:B)</f>
        <v>Rep 4</v>
      </c>
      <c r="Q164" s="5">
        <f>_xlfn.XLOOKUP(F164,Inventory!A:A,Inventory!E:E)</f>
        <v>76</v>
      </c>
      <c r="R164" s="5">
        <f>_xlfn.XLOOKUP(F164,Inventory!A:A,Inventory!F:F)</f>
        <v>136</v>
      </c>
      <c r="S164" t="str">
        <f>IF(Table3[[#This Row],[Reorder_point]]&gt;=Table3[[#This Row],[Stock_on_hand]],"Reorder","Sufficient Stock")</f>
        <v>Reorder</v>
      </c>
      <c r="T164" s="4">
        <f>_xlfn.XLOOKUP(F164,Pivot!A:A,Pivot!C:C)</f>
        <v>2.3591160220994474</v>
      </c>
      <c r="U164" s="5">
        <f>Table3[[#This Row],[Stock_on_hand]]/Table3[[#This Row],[ADS_Rate]]</f>
        <v>32.215456674473067</v>
      </c>
      <c r="V164" s="16">
        <f>_xlfn.XLOOKUP(F164,Pivot!E:E,Pivot!H:H)</f>
        <v>164.18552693208429</v>
      </c>
      <c r="W164" s="3">
        <f>IF(Table3[[#This Row],[Stock_on_hand]]&gt;Table3[[#This Row],[Reorder_point]],(Table3[[#This Row],[Stock_on_hand]]-Table3[[#This Row],[Reorder_point]])*Table3[[#This Row],[AverageCostPerUnit]],0)</f>
        <v>0</v>
      </c>
    </row>
    <row r="165" spans="1:23" x14ac:dyDescent="0.3">
      <c r="A165" s="1">
        <v>45678</v>
      </c>
      <c r="B165" t="str">
        <f>TEXT(Table3[[#This Row],[date]],"mmm")</f>
        <v>Jan</v>
      </c>
      <c r="C165" t="str">
        <f>TEXT(Table3[[#This Row],[date]],"ddd")</f>
        <v>Tue</v>
      </c>
      <c r="D165" s="2" t="s">
        <v>17</v>
      </c>
      <c r="E165" s="2" t="s">
        <v>272</v>
      </c>
      <c r="F165" s="2" t="s">
        <v>202</v>
      </c>
      <c r="G165" s="2" t="s">
        <v>203</v>
      </c>
      <c r="H165" s="2" t="s">
        <v>56</v>
      </c>
      <c r="I165" s="3">
        <v>442.97</v>
      </c>
      <c r="J165" s="5">
        <v>12</v>
      </c>
      <c r="K165" s="3">
        <v>5315.64</v>
      </c>
      <c r="L165" s="3">
        <v>3658.61</v>
      </c>
      <c r="M165" s="3">
        <v>1657.03</v>
      </c>
      <c r="N165" s="10">
        <f>Table3[[#This Row],[profit]]/Table3[[#This Row],[revenue]]</f>
        <v>0.31172728025223678</v>
      </c>
      <c r="O165" s="2" t="s">
        <v>34</v>
      </c>
      <c r="P165" s="2" t="str">
        <f>_xlfn.XLOOKUP(O165,Sales_reps!A:A,Sales_reps!B:B)</f>
        <v>Rep 14</v>
      </c>
      <c r="Q165" s="5">
        <f>_xlfn.XLOOKUP(F165,Inventory!A:A,Inventory!E:E)</f>
        <v>457</v>
      </c>
      <c r="R165" s="5">
        <f>_xlfn.XLOOKUP(F165,Inventory!A:A,Inventory!F:F)</f>
        <v>195</v>
      </c>
      <c r="S165" t="str">
        <f>IF(Table3[[#This Row],[Reorder_point]]&gt;=Table3[[#This Row],[Stock_on_hand]],"Reorder","Sufficient Stock")</f>
        <v>Sufficient Stock</v>
      </c>
      <c r="T165" s="4">
        <f>_xlfn.XLOOKUP(F165,Pivot!A:A,Pivot!C:C)</f>
        <v>2.0441988950276242</v>
      </c>
      <c r="U165" s="5">
        <f>Table3[[#This Row],[Stock_on_hand]]/Table3[[#This Row],[ADS_Rate]]</f>
        <v>223.55945945945948</v>
      </c>
      <c r="V165" s="16">
        <f>_xlfn.XLOOKUP(F165,Pivot!E:E,Pivot!H:H)</f>
        <v>148.73581081081082</v>
      </c>
      <c r="W165" s="3">
        <f>IF(Table3[[#This Row],[Stock_on_hand]]&gt;Table3[[#This Row],[Reorder_point]],(Table3[[#This Row],[Stock_on_hand]]-Table3[[#This Row],[Reorder_point]])*Table3[[#This Row],[AverageCostPerUnit]],0)</f>
        <v>38968.782432432432</v>
      </c>
    </row>
    <row r="166" spans="1:23" x14ac:dyDescent="0.3">
      <c r="A166" s="1">
        <v>45679</v>
      </c>
      <c r="B166" t="str">
        <f>TEXT(Table3[[#This Row],[date]],"mmm")</f>
        <v>Jan</v>
      </c>
      <c r="C166" t="str">
        <f>TEXT(Table3[[#This Row],[date]],"ddd")</f>
        <v>Wed</v>
      </c>
      <c r="D166" s="2" t="s">
        <v>17</v>
      </c>
      <c r="E166" s="2" t="s">
        <v>284</v>
      </c>
      <c r="F166" s="2" t="s">
        <v>260</v>
      </c>
      <c r="G166" s="2" t="s">
        <v>261</v>
      </c>
      <c r="H166" s="2" t="s">
        <v>73</v>
      </c>
      <c r="I166" s="3">
        <v>20.98</v>
      </c>
      <c r="J166" s="5">
        <v>41</v>
      </c>
      <c r="K166" s="3">
        <v>860.18</v>
      </c>
      <c r="L166" s="3">
        <v>546.47</v>
      </c>
      <c r="M166" s="3">
        <v>313.70999999999998</v>
      </c>
      <c r="N166" s="10">
        <f>Table3[[#This Row],[profit]]/Table3[[#This Row],[revenue]]</f>
        <v>0.36470273663651792</v>
      </c>
      <c r="O166" s="2" t="s">
        <v>3</v>
      </c>
      <c r="P166" s="2" t="str">
        <f>_xlfn.XLOOKUP(O166,Sales_reps!A:A,Sales_reps!B:B)</f>
        <v>Rep 1</v>
      </c>
      <c r="Q166" s="5">
        <f>_xlfn.XLOOKUP(F166,Inventory!A:A,Inventory!E:E)</f>
        <v>159</v>
      </c>
      <c r="R166" s="5">
        <f>_xlfn.XLOOKUP(F166,Inventory!A:A,Inventory!F:F)</f>
        <v>87</v>
      </c>
      <c r="S166" t="str">
        <f>IF(Table3[[#This Row],[Reorder_point]]&gt;=Table3[[#This Row],[Stock_on_hand]],"Reorder","Sufficient Stock")</f>
        <v>Sufficient Stock</v>
      </c>
      <c r="T166" s="4">
        <f>_xlfn.XLOOKUP(F166,Pivot!A:A,Pivot!C:C)</f>
        <v>3.3204419889502761</v>
      </c>
      <c r="U166" s="5">
        <f>Table3[[#This Row],[Stock_on_hand]]/Table3[[#This Row],[ADS_Rate]]</f>
        <v>47.885191347753747</v>
      </c>
      <c r="V166" s="16">
        <f>_xlfn.XLOOKUP(F166,Pivot!E:E,Pivot!H:H)</f>
        <v>126.12717138103163</v>
      </c>
      <c r="W166" s="3">
        <f>IF(Table3[[#This Row],[Stock_on_hand]]&gt;Table3[[#This Row],[Reorder_point]],(Table3[[#This Row],[Stock_on_hand]]-Table3[[#This Row],[Reorder_point]])*Table3[[#This Row],[AverageCostPerUnit]],0)</f>
        <v>9081.1563394342775</v>
      </c>
    </row>
    <row r="167" spans="1:23" x14ac:dyDescent="0.3">
      <c r="A167" s="1">
        <v>45679</v>
      </c>
      <c r="B167" t="str">
        <f>TEXT(Table3[[#This Row],[date]],"mmm")</f>
        <v>Jan</v>
      </c>
      <c r="C167" t="str">
        <f>TEXT(Table3[[#This Row],[date]],"ddd")</f>
        <v>Wed</v>
      </c>
      <c r="D167" s="2" t="s">
        <v>27</v>
      </c>
      <c r="E167" s="2" t="s">
        <v>271</v>
      </c>
      <c r="F167" s="2" t="s">
        <v>110</v>
      </c>
      <c r="G167" s="2" t="s">
        <v>111</v>
      </c>
      <c r="H167" s="2" t="s">
        <v>101</v>
      </c>
      <c r="I167" s="3">
        <v>39.96</v>
      </c>
      <c r="J167" s="5">
        <v>48</v>
      </c>
      <c r="K167" s="3">
        <v>1918.08</v>
      </c>
      <c r="L167" s="3">
        <v>1137.99</v>
      </c>
      <c r="M167" s="3">
        <v>780.09</v>
      </c>
      <c r="N167" s="10">
        <f>Table3[[#This Row],[profit]]/Table3[[#This Row],[revenue]]</f>
        <v>0.40670357857857858</v>
      </c>
      <c r="O167" s="2" t="s">
        <v>32</v>
      </c>
      <c r="P167" s="2" t="str">
        <f>_xlfn.XLOOKUP(O167,Sales_reps!A:A,Sales_reps!B:B)</f>
        <v>Rep 13</v>
      </c>
      <c r="Q167" s="5">
        <f>_xlfn.XLOOKUP(F167,Inventory!A:A,Inventory!E:E)</f>
        <v>306</v>
      </c>
      <c r="R167" s="5">
        <f>_xlfn.XLOOKUP(F167,Inventory!A:A,Inventory!F:F)</f>
        <v>197</v>
      </c>
      <c r="S167" t="str">
        <f>IF(Table3[[#This Row],[Reorder_point]]&gt;=Table3[[#This Row],[Stock_on_hand]],"Reorder","Sufficient Stock")</f>
        <v>Sufficient Stock</v>
      </c>
      <c r="T167" s="4">
        <f>_xlfn.XLOOKUP(F167,Pivot!A:A,Pivot!C:C)</f>
        <v>2.298342541436464</v>
      </c>
      <c r="U167" s="5">
        <f>Table3[[#This Row],[Stock_on_hand]]/Table3[[#This Row],[ADS_Rate]]</f>
        <v>133.13942307692309</v>
      </c>
      <c r="V167" s="16">
        <f>_xlfn.XLOOKUP(F167,Pivot!E:E,Pivot!H:H)</f>
        <v>144.58235576923079</v>
      </c>
      <c r="W167" s="3">
        <f>IF(Table3[[#This Row],[Stock_on_hand]]&gt;Table3[[#This Row],[Reorder_point]],(Table3[[#This Row],[Stock_on_hand]]-Table3[[#This Row],[Reorder_point]])*Table3[[#This Row],[AverageCostPerUnit]],0)</f>
        <v>15759.476778846156</v>
      </c>
    </row>
    <row r="168" spans="1:23" x14ac:dyDescent="0.3">
      <c r="A168" s="1">
        <v>45679</v>
      </c>
      <c r="B168" t="str">
        <f>TEXT(Table3[[#This Row],[date]],"mmm")</f>
        <v>Jan</v>
      </c>
      <c r="C168" t="str">
        <f>TEXT(Table3[[#This Row],[date]],"ddd")</f>
        <v>Wed</v>
      </c>
      <c r="D168" s="2" t="s">
        <v>27</v>
      </c>
      <c r="E168" s="2" t="s">
        <v>273</v>
      </c>
      <c r="F168" s="2" t="s">
        <v>174</v>
      </c>
      <c r="G168" s="2" t="s">
        <v>175</v>
      </c>
      <c r="H168" s="2" t="s">
        <v>101</v>
      </c>
      <c r="I168" s="3">
        <v>33.82</v>
      </c>
      <c r="J168" s="5">
        <v>36</v>
      </c>
      <c r="K168" s="3">
        <v>1217.52</v>
      </c>
      <c r="L168" s="3">
        <v>652.77</v>
      </c>
      <c r="M168" s="3">
        <v>564.75</v>
      </c>
      <c r="N168" s="10">
        <f>Table3[[#This Row],[profit]]/Table3[[#This Row],[revenue]]</f>
        <v>0.46385274985215852</v>
      </c>
      <c r="O168" s="2" t="s">
        <v>6</v>
      </c>
      <c r="P168" s="2" t="str">
        <f>_xlfn.XLOOKUP(O168,Sales_reps!A:A,Sales_reps!B:B)</f>
        <v>Rep 2</v>
      </c>
      <c r="Q168" s="5">
        <f>_xlfn.XLOOKUP(F168,Inventory!A:A,Inventory!E:E)</f>
        <v>455</v>
      </c>
      <c r="R168" s="5">
        <f>_xlfn.XLOOKUP(F168,Inventory!A:A,Inventory!F:F)</f>
        <v>66</v>
      </c>
      <c r="S168" t="str">
        <f>IF(Table3[[#This Row],[Reorder_point]]&gt;=Table3[[#This Row],[Stock_on_hand]],"Reorder","Sufficient Stock")</f>
        <v>Sufficient Stock</v>
      </c>
      <c r="T168" s="4">
        <f>_xlfn.XLOOKUP(F168,Pivot!A:A,Pivot!C:C)</f>
        <v>1.9060773480662982</v>
      </c>
      <c r="U168" s="5">
        <f>Table3[[#This Row],[Stock_on_hand]]/Table3[[#This Row],[ADS_Rate]]</f>
        <v>238.71014492753625</v>
      </c>
      <c r="V168" s="16">
        <f>_xlfn.XLOOKUP(F168,Pivot!E:E,Pivot!H:H)</f>
        <v>187.19002898550721</v>
      </c>
      <c r="W168" s="3">
        <f>IF(Table3[[#This Row],[Stock_on_hand]]&gt;Table3[[#This Row],[Reorder_point]],(Table3[[#This Row],[Stock_on_hand]]-Table3[[#This Row],[Reorder_point]])*Table3[[#This Row],[AverageCostPerUnit]],0)</f>
        <v>72816.9212753623</v>
      </c>
    </row>
    <row r="169" spans="1:23" x14ac:dyDescent="0.3">
      <c r="A169" s="1">
        <v>45679</v>
      </c>
      <c r="B169" t="str">
        <f>TEXT(Table3[[#This Row],[date]],"mmm")</f>
        <v>Jan</v>
      </c>
      <c r="C169" t="str">
        <f>TEXT(Table3[[#This Row],[date]],"ddd")</f>
        <v>Wed</v>
      </c>
      <c r="D169" s="2" t="s">
        <v>27</v>
      </c>
      <c r="E169" s="2" t="s">
        <v>276</v>
      </c>
      <c r="F169" s="2" t="s">
        <v>142</v>
      </c>
      <c r="G169" s="2" t="s">
        <v>143</v>
      </c>
      <c r="H169" s="2" t="s">
        <v>73</v>
      </c>
      <c r="I169" s="3">
        <v>410.18</v>
      </c>
      <c r="J169" s="5">
        <v>27</v>
      </c>
      <c r="K169" s="3">
        <v>11074.86</v>
      </c>
      <c r="L169" s="3">
        <v>7208.77</v>
      </c>
      <c r="M169" s="3">
        <v>3866.09</v>
      </c>
      <c r="N169" s="10">
        <f>Table3[[#This Row],[profit]]/Table3[[#This Row],[revenue]]</f>
        <v>0.34908703134847752</v>
      </c>
      <c r="O169" s="2" t="s">
        <v>30</v>
      </c>
      <c r="P169" s="2" t="str">
        <f>_xlfn.XLOOKUP(O169,Sales_reps!A:A,Sales_reps!B:B)</f>
        <v>Rep 12</v>
      </c>
      <c r="Q169" s="5">
        <f>_xlfn.XLOOKUP(F169,Inventory!A:A,Inventory!E:E)</f>
        <v>4</v>
      </c>
      <c r="R169" s="5">
        <f>_xlfn.XLOOKUP(F169,Inventory!A:A,Inventory!F:F)</f>
        <v>151</v>
      </c>
      <c r="S169" t="str">
        <f>IF(Table3[[#This Row],[Reorder_point]]&gt;=Table3[[#This Row],[Stock_on_hand]],"Reorder","Sufficient Stock")</f>
        <v>Reorder</v>
      </c>
      <c r="T169" s="4">
        <f>_xlfn.XLOOKUP(F169,Pivot!A:A,Pivot!C:C)</f>
        <v>2.8508287292817678</v>
      </c>
      <c r="U169" s="5">
        <f>Table3[[#This Row],[Stock_on_hand]]/Table3[[#This Row],[ADS_Rate]]</f>
        <v>1.4031007751937985</v>
      </c>
      <c r="V169" s="16">
        <f>_xlfn.XLOOKUP(F169,Pivot!E:E,Pivot!H:H)</f>
        <v>141.50271317829458</v>
      </c>
      <c r="W169" s="3">
        <f>IF(Table3[[#This Row],[Stock_on_hand]]&gt;Table3[[#This Row],[Reorder_point]],(Table3[[#This Row],[Stock_on_hand]]-Table3[[#This Row],[Reorder_point]])*Table3[[#This Row],[AverageCostPerUnit]],0)</f>
        <v>0</v>
      </c>
    </row>
    <row r="170" spans="1:23" x14ac:dyDescent="0.3">
      <c r="A170" s="1">
        <v>45679</v>
      </c>
      <c r="B170" t="str">
        <f>TEXT(Table3[[#This Row],[date]],"mmm")</f>
        <v>Jan</v>
      </c>
      <c r="C170" t="str">
        <f>TEXT(Table3[[#This Row],[date]],"ddd")</f>
        <v>Wed</v>
      </c>
      <c r="D170" s="2" t="s">
        <v>17</v>
      </c>
      <c r="E170" s="2" t="s">
        <v>283</v>
      </c>
      <c r="F170" s="2" t="s">
        <v>81</v>
      </c>
      <c r="G170" s="2" t="s">
        <v>82</v>
      </c>
      <c r="H170" s="2" t="s">
        <v>60</v>
      </c>
      <c r="I170" s="3">
        <v>378.79</v>
      </c>
      <c r="J170" s="5">
        <v>34</v>
      </c>
      <c r="K170" s="3">
        <v>12878.86</v>
      </c>
      <c r="L170" s="3">
        <v>9924.9500000000007</v>
      </c>
      <c r="M170" s="3">
        <v>2953.91</v>
      </c>
      <c r="N170" s="10">
        <f>Table3[[#This Row],[profit]]/Table3[[#This Row],[revenue]]</f>
        <v>0.22936113910703274</v>
      </c>
      <c r="O170" s="2" t="s">
        <v>3</v>
      </c>
      <c r="P170" s="2" t="str">
        <f>_xlfn.XLOOKUP(O170,Sales_reps!A:A,Sales_reps!B:B)</f>
        <v>Rep 1</v>
      </c>
      <c r="Q170" s="5">
        <f>_xlfn.XLOOKUP(F170,Inventory!A:A,Inventory!E:E)</f>
        <v>400</v>
      </c>
      <c r="R170" s="5">
        <f>_xlfn.XLOOKUP(F170,Inventory!A:A,Inventory!F:F)</f>
        <v>67</v>
      </c>
      <c r="S170" t="str">
        <f>IF(Table3[[#This Row],[Reorder_point]]&gt;=Table3[[#This Row],[Stock_on_hand]],"Reorder","Sufficient Stock")</f>
        <v>Sufficient Stock</v>
      </c>
      <c r="T170" s="4">
        <f>_xlfn.XLOOKUP(F170,Pivot!A:A,Pivot!C:C)</f>
        <v>1.7790055248618784</v>
      </c>
      <c r="U170" s="5">
        <f>Table3[[#This Row],[Stock_on_hand]]/Table3[[#This Row],[ADS_Rate]]</f>
        <v>224.84472049689441</v>
      </c>
      <c r="V170" s="16">
        <f>_xlfn.XLOOKUP(F170,Pivot!E:E,Pivot!H:H)</f>
        <v>145.31583850931676</v>
      </c>
      <c r="W170" s="3">
        <f>IF(Table3[[#This Row],[Stock_on_hand]]&gt;Table3[[#This Row],[Reorder_point]],(Table3[[#This Row],[Stock_on_hand]]-Table3[[#This Row],[Reorder_point]])*Table3[[#This Row],[AverageCostPerUnit]],0)</f>
        <v>48390.17422360248</v>
      </c>
    </row>
    <row r="171" spans="1:23" x14ac:dyDescent="0.3">
      <c r="A171" s="1">
        <v>45679</v>
      </c>
      <c r="B171" t="str">
        <f>TEXT(Table3[[#This Row],[date]],"mmm")</f>
        <v>Jan</v>
      </c>
      <c r="C171" t="str">
        <f>TEXT(Table3[[#This Row],[date]],"ddd")</f>
        <v>Wed</v>
      </c>
      <c r="D171" s="2" t="s">
        <v>5</v>
      </c>
      <c r="E171" s="2" t="s">
        <v>282</v>
      </c>
      <c r="F171" s="2" t="s">
        <v>118</v>
      </c>
      <c r="G171" s="2" t="s">
        <v>119</v>
      </c>
      <c r="H171" s="2" t="s">
        <v>73</v>
      </c>
      <c r="I171" s="3">
        <v>451.76</v>
      </c>
      <c r="J171" s="5">
        <v>20</v>
      </c>
      <c r="K171" s="3">
        <v>9035.2000000000007</v>
      </c>
      <c r="L171" s="3">
        <v>7131.12</v>
      </c>
      <c r="M171" s="3">
        <v>1904.08</v>
      </c>
      <c r="N171" s="10">
        <f>Table3[[#This Row],[profit]]/Table3[[#This Row],[revenue]]</f>
        <v>0.2107402160439171</v>
      </c>
      <c r="O171" s="2" t="s">
        <v>32</v>
      </c>
      <c r="P171" s="2" t="str">
        <f>_xlfn.XLOOKUP(O171,Sales_reps!A:A,Sales_reps!B:B)</f>
        <v>Rep 13</v>
      </c>
      <c r="Q171" s="5">
        <f>_xlfn.XLOOKUP(F171,Inventory!A:A,Inventory!E:E)</f>
        <v>365</v>
      </c>
      <c r="R171" s="5">
        <f>_xlfn.XLOOKUP(F171,Inventory!A:A,Inventory!F:F)</f>
        <v>53</v>
      </c>
      <c r="S171" t="str">
        <f>IF(Table3[[#This Row],[Reorder_point]]&gt;=Table3[[#This Row],[Stock_on_hand]],"Reorder","Sufficient Stock")</f>
        <v>Sufficient Stock</v>
      </c>
      <c r="T171" s="4">
        <f>_xlfn.XLOOKUP(F171,Pivot!A:A,Pivot!C:C)</f>
        <v>1.3922651933701657</v>
      </c>
      <c r="U171" s="5">
        <f>Table3[[#This Row],[Stock_on_hand]]/Table3[[#This Row],[ADS_Rate]]</f>
        <v>262.16269841269843</v>
      </c>
      <c r="V171" s="16">
        <f>_xlfn.XLOOKUP(F171,Pivot!E:E,Pivot!H:H)</f>
        <v>124.21837301587303</v>
      </c>
      <c r="W171" s="3">
        <f>IF(Table3[[#This Row],[Stock_on_hand]]&gt;Table3[[#This Row],[Reorder_point]],(Table3[[#This Row],[Stock_on_hand]]-Table3[[#This Row],[Reorder_point]])*Table3[[#This Row],[AverageCostPerUnit]],0)</f>
        <v>38756.132380952382</v>
      </c>
    </row>
    <row r="172" spans="1:23" x14ac:dyDescent="0.3">
      <c r="A172" s="1">
        <v>45679</v>
      </c>
      <c r="B172" t="str">
        <f>TEXT(Table3[[#This Row],[date]],"mmm")</f>
        <v>Jan</v>
      </c>
      <c r="C172" t="str">
        <f>TEXT(Table3[[#This Row],[date]],"ddd")</f>
        <v>Wed</v>
      </c>
      <c r="D172" s="2" t="s">
        <v>17</v>
      </c>
      <c r="E172" s="2" t="s">
        <v>278</v>
      </c>
      <c r="F172" s="2" t="s">
        <v>244</v>
      </c>
      <c r="G172" s="2" t="s">
        <v>245</v>
      </c>
      <c r="H172" s="2" t="s">
        <v>64</v>
      </c>
      <c r="I172" s="3">
        <v>438.62</v>
      </c>
      <c r="J172" s="5">
        <v>8</v>
      </c>
      <c r="K172" s="3">
        <v>3508.96</v>
      </c>
      <c r="L172" s="3">
        <v>2283.12</v>
      </c>
      <c r="M172" s="3">
        <v>1225.8399999999999</v>
      </c>
      <c r="N172" s="10">
        <f>Table3[[#This Row],[profit]]/Table3[[#This Row],[revenue]]</f>
        <v>0.34934567507181613</v>
      </c>
      <c r="O172" s="2" t="s">
        <v>44</v>
      </c>
      <c r="P172" s="2" t="str">
        <f>_xlfn.XLOOKUP(O172,Sales_reps!A:A,Sales_reps!B:B)</f>
        <v>Rep 19</v>
      </c>
      <c r="Q172" s="5">
        <f>_xlfn.XLOOKUP(F172,Inventory!A:A,Inventory!E:E)</f>
        <v>350</v>
      </c>
      <c r="R172" s="5">
        <f>_xlfn.XLOOKUP(F172,Inventory!A:A,Inventory!F:F)</f>
        <v>174</v>
      </c>
      <c r="S172" t="str">
        <f>IF(Table3[[#This Row],[Reorder_point]]&gt;=Table3[[#This Row],[Stock_on_hand]],"Reorder","Sufficient Stock")</f>
        <v>Sufficient Stock</v>
      </c>
      <c r="T172" s="4">
        <f>_xlfn.XLOOKUP(F172,Pivot!A:A,Pivot!C:C)</f>
        <v>2.8232044198895028</v>
      </c>
      <c r="U172" s="5">
        <f>Table3[[#This Row],[Stock_on_hand]]/Table3[[#This Row],[ADS_Rate]]</f>
        <v>123.97260273972603</v>
      </c>
      <c r="V172" s="16">
        <f>_xlfn.XLOOKUP(F172,Pivot!E:E,Pivot!H:H)</f>
        <v>176.50516634050879</v>
      </c>
      <c r="W172" s="3">
        <f>IF(Table3[[#This Row],[Stock_on_hand]]&gt;Table3[[#This Row],[Reorder_point]],(Table3[[#This Row],[Stock_on_hand]]-Table3[[#This Row],[Reorder_point]])*Table3[[#This Row],[AverageCostPerUnit]],0)</f>
        <v>31064.909275929549</v>
      </c>
    </row>
    <row r="173" spans="1:23" x14ac:dyDescent="0.3">
      <c r="A173" s="1">
        <v>45679</v>
      </c>
      <c r="B173" t="str">
        <f>TEXT(Table3[[#This Row],[date]],"mmm")</f>
        <v>Jan</v>
      </c>
      <c r="C173" t="str">
        <f>TEXT(Table3[[#This Row],[date]],"ddd")</f>
        <v>Wed</v>
      </c>
      <c r="D173" s="2" t="s">
        <v>5</v>
      </c>
      <c r="E173" s="2" t="s">
        <v>276</v>
      </c>
      <c r="F173" s="2" t="s">
        <v>122</v>
      </c>
      <c r="G173" s="2" t="s">
        <v>123</v>
      </c>
      <c r="H173" s="2" t="s">
        <v>56</v>
      </c>
      <c r="I173" s="3">
        <v>335.34</v>
      </c>
      <c r="J173" s="5">
        <v>34</v>
      </c>
      <c r="K173" s="3">
        <v>11401.56</v>
      </c>
      <c r="L173" s="3">
        <v>6999.27</v>
      </c>
      <c r="M173" s="3">
        <v>4402.29</v>
      </c>
      <c r="N173" s="10">
        <f>Table3[[#This Row],[profit]]/Table3[[#This Row],[revenue]]</f>
        <v>0.38611295296433124</v>
      </c>
      <c r="O173" s="2" t="s">
        <v>10</v>
      </c>
      <c r="P173" s="2" t="str">
        <f>_xlfn.XLOOKUP(O173,Sales_reps!A:A,Sales_reps!B:B)</f>
        <v>Rep 4</v>
      </c>
      <c r="Q173" s="5">
        <f>_xlfn.XLOOKUP(F173,Inventory!A:A,Inventory!E:E)</f>
        <v>451</v>
      </c>
      <c r="R173" s="5">
        <f>_xlfn.XLOOKUP(F173,Inventory!A:A,Inventory!F:F)</f>
        <v>154</v>
      </c>
      <c r="S173" t="str">
        <f>IF(Table3[[#This Row],[Reorder_point]]&gt;=Table3[[#This Row],[Stock_on_hand]],"Reorder","Sufficient Stock")</f>
        <v>Sufficient Stock</v>
      </c>
      <c r="T173" s="4">
        <f>_xlfn.XLOOKUP(F173,Pivot!A:A,Pivot!C:C)</f>
        <v>2.0773480662983426</v>
      </c>
      <c r="U173" s="5">
        <f>Table3[[#This Row],[Stock_on_hand]]/Table3[[#This Row],[ADS_Rate]]</f>
        <v>217.10372340425531</v>
      </c>
      <c r="V173" s="16">
        <f>_xlfn.XLOOKUP(F173,Pivot!E:E,Pivot!H:H)</f>
        <v>170.89151595744681</v>
      </c>
      <c r="W173" s="3">
        <f>IF(Table3[[#This Row],[Stock_on_hand]]&gt;Table3[[#This Row],[Reorder_point]],(Table3[[#This Row],[Stock_on_hand]]-Table3[[#This Row],[Reorder_point]])*Table3[[#This Row],[AverageCostPerUnit]],0)</f>
        <v>50754.780239361702</v>
      </c>
    </row>
    <row r="174" spans="1:23" x14ac:dyDescent="0.3">
      <c r="A174" s="1">
        <v>45679</v>
      </c>
      <c r="B174" t="str">
        <f>TEXT(Table3[[#This Row],[date]],"mmm")</f>
        <v>Jan</v>
      </c>
      <c r="C174" t="str">
        <f>TEXT(Table3[[#This Row],[date]],"ddd")</f>
        <v>Wed</v>
      </c>
      <c r="D174" s="2" t="s">
        <v>12</v>
      </c>
      <c r="E174" s="2" t="s">
        <v>273</v>
      </c>
      <c r="F174" s="2" t="s">
        <v>250</v>
      </c>
      <c r="G174" s="2" t="s">
        <v>251</v>
      </c>
      <c r="H174" s="2" t="s">
        <v>64</v>
      </c>
      <c r="I174" s="3">
        <v>324.63</v>
      </c>
      <c r="J174" s="5">
        <v>37</v>
      </c>
      <c r="K174" s="3">
        <v>12011.31</v>
      </c>
      <c r="L174" s="3">
        <v>6593.15</v>
      </c>
      <c r="M174" s="3">
        <v>5418.16</v>
      </c>
      <c r="N174" s="10">
        <f>Table3[[#This Row],[profit]]/Table3[[#This Row],[revenue]]</f>
        <v>0.45108818272111867</v>
      </c>
      <c r="O174" s="2" t="s">
        <v>18</v>
      </c>
      <c r="P174" s="2" t="str">
        <f>_xlfn.XLOOKUP(O174,Sales_reps!A:A,Sales_reps!B:B)</f>
        <v>Rep 7</v>
      </c>
      <c r="Q174" s="5">
        <f>_xlfn.XLOOKUP(F174,Inventory!A:A,Inventory!E:E)</f>
        <v>85</v>
      </c>
      <c r="R174" s="5">
        <f>_xlfn.XLOOKUP(F174,Inventory!A:A,Inventory!F:F)</f>
        <v>188</v>
      </c>
      <c r="S174" t="str">
        <f>IF(Table3[[#This Row],[Reorder_point]]&gt;=Table3[[#This Row],[Stock_on_hand]],"Reorder","Sufficient Stock")</f>
        <v>Reorder</v>
      </c>
      <c r="T174" s="4">
        <f>_xlfn.XLOOKUP(F174,Pivot!A:A,Pivot!C:C)</f>
        <v>2.6077348066298343</v>
      </c>
      <c r="U174" s="5">
        <f>Table3[[#This Row],[Stock_on_hand]]/Table3[[#This Row],[ADS_Rate]]</f>
        <v>32.595338983050844</v>
      </c>
      <c r="V174" s="16">
        <f>_xlfn.XLOOKUP(F174,Pivot!E:E,Pivot!H:H)</f>
        <v>158.14478813559322</v>
      </c>
      <c r="W174" s="3">
        <f>IF(Table3[[#This Row],[Stock_on_hand]]&gt;Table3[[#This Row],[Reorder_point]],(Table3[[#This Row],[Stock_on_hand]]-Table3[[#This Row],[Reorder_point]])*Table3[[#This Row],[AverageCostPerUnit]],0)</f>
        <v>0</v>
      </c>
    </row>
    <row r="175" spans="1:23" x14ac:dyDescent="0.3">
      <c r="A175" s="1">
        <v>45679</v>
      </c>
      <c r="B175" t="str">
        <f>TEXT(Table3[[#This Row],[date]],"mmm")</f>
        <v>Jan</v>
      </c>
      <c r="C175" t="str">
        <f>TEXT(Table3[[#This Row],[date]],"ddd")</f>
        <v>Wed</v>
      </c>
      <c r="D175" s="2" t="s">
        <v>24</v>
      </c>
      <c r="E175" s="2" t="s">
        <v>275</v>
      </c>
      <c r="F175" s="2" t="s">
        <v>170</v>
      </c>
      <c r="G175" s="2" t="s">
        <v>171</v>
      </c>
      <c r="H175" s="2" t="s">
        <v>60</v>
      </c>
      <c r="I175" s="3">
        <v>169.47</v>
      </c>
      <c r="J175" s="5">
        <v>15</v>
      </c>
      <c r="K175" s="3">
        <v>2542.0500000000002</v>
      </c>
      <c r="L175" s="3">
        <v>1920.25</v>
      </c>
      <c r="M175" s="3">
        <v>621.79999999999995</v>
      </c>
      <c r="N175" s="10">
        <f>Table3[[#This Row],[profit]]/Table3[[#This Row],[revenue]]</f>
        <v>0.24460573159457916</v>
      </c>
      <c r="O175" s="2" t="s">
        <v>10</v>
      </c>
      <c r="P175" s="2" t="str">
        <f>_xlfn.XLOOKUP(O175,Sales_reps!A:A,Sales_reps!B:B)</f>
        <v>Rep 4</v>
      </c>
      <c r="Q175" s="5">
        <f>_xlfn.XLOOKUP(F175,Inventory!A:A,Inventory!E:E)</f>
        <v>410</v>
      </c>
      <c r="R175" s="5">
        <f>_xlfn.XLOOKUP(F175,Inventory!A:A,Inventory!F:F)</f>
        <v>168</v>
      </c>
      <c r="S175" t="str">
        <f>IF(Table3[[#This Row],[Reorder_point]]&gt;=Table3[[#This Row],[Stock_on_hand]],"Reorder","Sufficient Stock")</f>
        <v>Sufficient Stock</v>
      </c>
      <c r="T175" s="4">
        <f>_xlfn.XLOOKUP(F175,Pivot!A:A,Pivot!C:C)</f>
        <v>1.9834254143646408</v>
      </c>
      <c r="U175" s="5">
        <f>Table3[[#This Row],[Stock_on_hand]]/Table3[[#This Row],[ADS_Rate]]</f>
        <v>206.71309192200559</v>
      </c>
      <c r="V175" s="16">
        <f>_xlfn.XLOOKUP(F175,Pivot!E:E,Pivot!H:H)</f>
        <v>222.89055710306405</v>
      </c>
      <c r="W175" s="3">
        <f>IF(Table3[[#This Row],[Stock_on_hand]]&gt;Table3[[#This Row],[Reorder_point]],(Table3[[#This Row],[Stock_on_hand]]-Table3[[#This Row],[Reorder_point]])*Table3[[#This Row],[AverageCostPerUnit]],0)</f>
        <v>53939.514818941498</v>
      </c>
    </row>
    <row r="176" spans="1:23" x14ac:dyDescent="0.3">
      <c r="A176" s="1">
        <v>45679</v>
      </c>
      <c r="B176" t="str">
        <f>TEXT(Table3[[#This Row],[date]],"mmm")</f>
        <v>Jan</v>
      </c>
      <c r="C176" t="str">
        <f>TEXT(Table3[[#This Row],[date]],"ddd")</f>
        <v>Wed</v>
      </c>
      <c r="D176" s="2" t="s">
        <v>17</v>
      </c>
      <c r="E176" s="2" t="s">
        <v>284</v>
      </c>
      <c r="F176" s="2" t="s">
        <v>238</v>
      </c>
      <c r="G176" s="2" t="s">
        <v>239</v>
      </c>
      <c r="H176" s="2" t="s">
        <v>101</v>
      </c>
      <c r="I176" s="3">
        <v>370.1</v>
      </c>
      <c r="J176" s="5">
        <v>47</v>
      </c>
      <c r="K176" s="3">
        <v>17394.7</v>
      </c>
      <c r="L176" s="3">
        <v>14118.31</v>
      </c>
      <c r="M176" s="3">
        <v>3276.39</v>
      </c>
      <c r="N176" s="10">
        <f>Table3[[#This Row],[profit]]/Table3[[#This Row],[revenue]]</f>
        <v>0.18835564855961873</v>
      </c>
      <c r="O176" s="2" t="s">
        <v>30</v>
      </c>
      <c r="P176" s="2" t="str">
        <f>_xlfn.XLOOKUP(O176,Sales_reps!A:A,Sales_reps!B:B)</f>
        <v>Rep 12</v>
      </c>
      <c r="Q176" s="5">
        <f>_xlfn.XLOOKUP(F176,Inventory!A:A,Inventory!E:E)</f>
        <v>290</v>
      </c>
      <c r="R176" s="5">
        <f>_xlfn.XLOOKUP(F176,Inventory!A:A,Inventory!F:F)</f>
        <v>144</v>
      </c>
      <c r="S176" t="str">
        <f>IF(Table3[[#This Row],[Reorder_point]]&gt;=Table3[[#This Row],[Stock_on_hand]],"Reorder","Sufficient Stock")</f>
        <v>Sufficient Stock</v>
      </c>
      <c r="T176" s="4">
        <f>_xlfn.XLOOKUP(F176,Pivot!A:A,Pivot!C:C)</f>
        <v>1.4751381215469612</v>
      </c>
      <c r="U176" s="5">
        <f>Table3[[#This Row],[Stock_on_hand]]/Table3[[#This Row],[ADS_Rate]]</f>
        <v>196.59176029962549</v>
      </c>
      <c r="V176" s="16">
        <f>_xlfn.XLOOKUP(F176,Pivot!E:E,Pivot!H:H)</f>
        <v>187.97531835205993</v>
      </c>
      <c r="W176" s="3">
        <f>IF(Table3[[#This Row],[Stock_on_hand]]&gt;Table3[[#This Row],[Reorder_point]],(Table3[[#This Row],[Stock_on_hand]]-Table3[[#This Row],[Reorder_point]])*Table3[[#This Row],[AverageCostPerUnit]],0)</f>
        <v>27444.396479400748</v>
      </c>
    </row>
    <row r="177" spans="1:23" x14ac:dyDescent="0.3">
      <c r="A177" s="1">
        <v>45679</v>
      </c>
      <c r="B177" t="str">
        <f>TEXT(Table3[[#This Row],[date]],"mmm")</f>
        <v>Jan</v>
      </c>
      <c r="C177" t="str">
        <f>TEXT(Table3[[#This Row],[date]],"ddd")</f>
        <v>Wed</v>
      </c>
      <c r="D177" s="2" t="s">
        <v>17</v>
      </c>
      <c r="E177" s="2" t="s">
        <v>276</v>
      </c>
      <c r="F177" s="2" t="s">
        <v>190</v>
      </c>
      <c r="G177" s="2" t="s">
        <v>191</v>
      </c>
      <c r="H177" s="2" t="s">
        <v>73</v>
      </c>
      <c r="I177" s="3">
        <v>81.900000000000006</v>
      </c>
      <c r="J177" s="5">
        <v>43</v>
      </c>
      <c r="K177" s="3">
        <v>3521.7</v>
      </c>
      <c r="L177" s="3">
        <v>2646.96</v>
      </c>
      <c r="M177" s="3">
        <v>874.74</v>
      </c>
      <c r="N177" s="10">
        <f>Table3[[#This Row],[profit]]/Table3[[#This Row],[revenue]]</f>
        <v>0.24838572280432747</v>
      </c>
      <c r="O177" s="2" t="s">
        <v>28</v>
      </c>
      <c r="P177" s="2" t="str">
        <f>_xlfn.XLOOKUP(O177,Sales_reps!A:A,Sales_reps!B:B)</f>
        <v>Rep 11</v>
      </c>
      <c r="Q177" s="5">
        <f>_xlfn.XLOOKUP(F177,Inventory!A:A,Inventory!E:E)</f>
        <v>255</v>
      </c>
      <c r="R177" s="5">
        <f>_xlfn.XLOOKUP(F177,Inventory!A:A,Inventory!F:F)</f>
        <v>61</v>
      </c>
      <c r="S177" t="str">
        <f>IF(Table3[[#This Row],[Reorder_point]]&gt;=Table3[[#This Row],[Stock_on_hand]],"Reorder","Sufficient Stock")</f>
        <v>Sufficient Stock</v>
      </c>
      <c r="T177" s="4">
        <f>_xlfn.XLOOKUP(F177,Pivot!A:A,Pivot!C:C)</f>
        <v>1.8121546961325967</v>
      </c>
      <c r="U177" s="5">
        <f>Table3[[#This Row],[Stock_on_hand]]/Table3[[#This Row],[ADS_Rate]]</f>
        <v>140.71646341463415</v>
      </c>
      <c r="V177" s="16">
        <f>_xlfn.XLOOKUP(F177,Pivot!E:E,Pivot!H:H)</f>
        <v>130.25945121951221</v>
      </c>
      <c r="W177" s="3">
        <f>IF(Table3[[#This Row],[Stock_on_hand]]&gt;Table3[[#This Row],[Reorder_point]],(Table3[[#This Row],[Stock_on_hand]]-Table3[[#This Row],[Reorder_point]])*Table3[[#This Row],[AverageCostPerUnit]],0)</f>
        <v>25270.333536585371</v>
      </c>
    </row>
    <row r="178" spans="1:23" x14ac:dyDescent="0.3">
      <c r="A178" s="1">
        <v>45680</v>
      </c>
      <c r="B178" t="str">
        <f>TEXT(Table3[[#This Row],[date]],"mmm")</f>
        <v>Jan</v>
      </c>
      <c r="C178" t="str">
        <f>TEXT(Table3[[#This Row],[date]],"ddd")</f>
        <v>Thu</v>
      </c>
      <c r="D178" s="2" t="s">
        <v>5</v>
      </c>
      <c r="E178" s="2" t="s">
        <v>276</v>
      </c>
      <c r="F178" s="2" t="s">
        <v>150</v>
      </c>
      <c r="G178" s="2" t="s">
        <v>151</v>
      </c>
      <c r="H178" s="2" t="s">
        <v>73</v>
      </c>
      <c r="I178" s="3">
        <v>80.930000000000007</v>
      </c>
      <c r="J178" s="5">
        <v>32</v>
      </c>
      <c r="K178" s="3">
        <v>2589.7600000000002</v>
      </c>
      <c r="L178" s="3">
        <v>1567.01</v>
      </c>
      <c r="M178" s="3">
        <v>1022.75</v>
      </c>
      <c r="N178" s="10">
        <f>Table3[[#This Row],[profit]]/Table3[[#This Row],[revenue]]</f>
        <v>0.39492076485851968</v>
      </c>
      <c r="O178" s="2" t="s">
        <v>13</v>
      </c>
      <c r="P178" s="2" t="str">
        <f>_xlfn.XLOOKUP(O178,Sales_reps!A:A,Sales_reps!B:B)</f>
        <v>Rep 5</v>
      </c>
      <c r="Q178" s="5">
        <f>_xlfn.XLOOKUP(F178,Inventory!A:A,Inventory!E:E)</f>
        <v>268</v>
      </c>
      <c r="R178" s="5">
        <f>_xlfn.XLOOKUP(F178,Inventory!A:A,Inventory!F:F)</f>
        <v>131</v>
      </c>
      <c r="S178" t="str">
        <f>IF(Table3[[#This Row],[Reorder_point]]&gt;=Table3[[#This Row],[Stock_on_hand]],"Reorder","Sufficient Stock")</f>
        <v>Sufficient Stock</v>
      </c>
      <c r="T178" s="4">
        <f>_xlfn.XLOOKUP(F178,Pivot!A:A,Pivot!C:C)</f>
        <v>1.701657458563536</v>
      </c>
      <c r="U178" s="5">
        <f>Table3[[#This Row],[Stock_on_hand]]/Table3[[#This Row],[ADS_Rate]]</f>
        <v>157.49350649350649</v>
      </c>
      <c r="V178" s="16">
        <f>_xlfn.XLOOKUP(F178,Pivot!E:E,Pivot!H:H)</f>
        <v>155.16857142857143</v>
      </c>
      <c r="W178" s="3">
        <f>IF(Table3[[#This Row],[Stock_on_hand]]&gt;Table3[[#This Row],[Reorder_point]],(Table3[[#This Row],[Stock_on_hand]]-Table3[[#This Row],[Reorder_point]])*Table3[[#This Row],[AverageCostPerUnit]],0)</f>
        <v>21258.094285714284</v>
      </c>
    </row>
    <row r="179" spans="1:23" x14ac:dyDescent="0.3">
      <c r="A179" s="1">
        <v>45680</v>
      </c>
      <c r="B179" t="str">
        <f>TEXT(Table3[[#This Row],[date]],"mmm")</f>
        <v>Jan</v>
      </c>
      <c r="C179" t="str">
        <f>TEXT(Table3[[#This Row],[date]],"ddd")</f>
        <v>Thu</v>
      </c>
      <c r="D179" s="2" t="s">
        <v>17</v>
      </c>
      <c r="E179" s="2" t="s">
        <v>272</v>
      </c>
      <c r="F179" s="2" t="s">
        <v>186</v>
      </c>
      <c r="G179" s="2" t="s">
        <v>187</v>
      </c>
      <c r="H179" s="2" t="s">
        <v>56</v>
      </c>
      <c r="I179" s="3">
        <v>178.17</v>
      </c>
      <c r="J179" s="5">
        <v>38</v>
      </c>
      <c r="K179" s="3">
        <v>6770.46</v>
      </c>
      <c r="L179" s="3">
        <v>3597.09</v>
      </c>
      <c r="M179" s="3">
        <v>3173.37</v>
      </c>
      <c r="N179" s="10">
        <f>Table3[[#This Row],[profit]]/Table3[[#This Row],[revenue]]</f>
        <v>0.46870818230962147</v>
      </c>
      <c r="O179" s="2" t="s">
        <v>32</v>
      </c>
      <c r="P179" s="2" t="str">
        <f>_xlfn.XLOOKUP(O179,Sales_reps!A:A,Sales_reps!B:B)</f>
        <v>Rep 13</v>
      </c>
      <c r="Q179" s="5">
        <f>_xlfn.XLOOKUP(F179,Inventory!A:A,Inventory!E:E)</f>
        <v>269</v>
      </c>
      <c r="R179" s="5">
        <f>_xlfn.XLOOKUP(F179,Inventory!A:A,Inventory!F:F)</f>
        <v>137</v>
      </c>
      <c r="S179" t="str">
        <f>IF(Table3[[#This Row],[Reorder_point]]&gt;=Table3[[#This Row],[Stock_on_hand]],"Reorder","Sufficient Stock")</f>
        <v>Sufficient Stock</v>
      </c>
      <c r="T179" s="4">
        <f>_xlfn.XLOOKUP(F179,Pivot!A:A,Pivot!C:C)</f>
        <v>3.3149171270718232</v>
      </c>
      <c r="U179" s="5">
        <f>Table3[[#This Row],[Stock_on_hand]]/Table3[[#This Row],[ADS_Rate]]</f>
        <v>81.148333333333341</v>
      </c>
      <c r="V179" s="16">
        <f>_xlfn.XLOOKUP(F179,Pivot!E:E,Pivot!H:H)</f>
        <v>202.9247</v>
      </c>
      <c r="W179" s="3">
        <f>IF(Table3[[#This Row],[Stock_on_hand]]&gt;Table3[[#This Row],[Reorder_point]],(Table3[[#This Row],[Stock_on_hand]]-Table3[[#This Row],[Reorder_point]])*Table3[[#This Row],[AverageCostPerUnit]],0)</f>
        <v>26786.060399999998</v>
      </c>
    </row>
    <row r="180" spans="1:23" x14ac:dyDescent="0.3">
      <c r="A180" s="1">
        <v>45680</v>
      </c>
      <c r="B180" t="str">
        <f>TEXT(Table3[[#This Row],[date]],"mmm")</f>
        <v>Jan</v>
      </c>
      <c r="C180" t="str">
        <f>TEXT(Table3[[#This Row],[date]],"ddd")</f>
        <v>Thu</v>
      </c>
      <c r="D180" s="2" t="s">
        <v>27</v>
      </c>
      <c r="E180" s="2" t="s">
        <v>280</v>
      </c>
      <c r="F180" s="2" t="s">
        <v>154</v>
      </c>
      <c r="G180" s="2" t="s">
        <v>155</v>
      </c>
      <c r="H180" s="2" t="s">
        <v>101</v>
      </c>
      <c r="I180" s="3">
        <v>27.42</v>
      </c>
      <c r="J180" s="5">
        <v>5</v>
      </c>
      <c r="K180" s="3">
        <v>137.1</v>
      </c>
      <c r="L180" s="3">
        <v>82.33</v>
      </c>
      <c r="M180" s="3">
        <v>54.77</v>
      </c>
      <c r="N180" s="10">
        <f>Table3[[#This Row],[profit]]/Table3[[#This Row],[revenue]]</f>
        <v>0.39948942377826407</v>
      </c>
      <c r="O180" s="2" t="s">
        <v>20</v>
      </c>
      <c r="P180" s="2" t="str">
        <f>_xlfn.XLOOKUP(O180,Sales_reps!A:A,Sales_reps!B:B)</f>
        <v>Rep 8</v>
      </c>
      <c r="Q180" s="5">
        <f>_xlfn.XLOOKUP(F180,Inventory!A:A,Inventory!E:E)</f>
        <v>444</v>
      </c>
      <c r="R180" s="5">
        <f>_xlfn.XLOOKUP(F180,Inventory!A:A,Inventory!F:F)</f>
        <v>53</v>
      </c>
      <c r="S180" t="str">
        <f>IF(Table3[[#This Row],[Reorder_point]]&gt;=Table3[[#This Row],[Stock_on_hand]],"Reorder","Sufficient Stock")</f>
        <v>Sufficient Stock</v>
      </c>
      <c r="T180" s="4">
        <f>_xlfn.XLOOKUP(F180,Pivot!A:A,Pivot!C:C)</f>
        <v>2.0552486187845305</v>
      </c>
      <c r="U180" s="5">
        <f>Table3[[#This Row],[Stock_on_hand]]/Table3[[#This Row],[ADS_Rate]]</f>
        <v>216.03225806451613</v>
      </c>
      <c r="V180" s="16">
        <f>_xlfn.XLOOKUP(F180,Pivot!E:E,Pivot!H:H)</f>
        <v>142.85685483870967</v>
      </c>
      <c r="W180" s="3">
        <f>IF(Table3[[#This Row],[Stock_on_hand]]&gt;Table3[[#This Row],[Reorder_point]],(Table3[[#This Row],[Stock_on_hand]]-Table3[[#This Row],[Reorder_point]])*Table3[[#This Row],[AverageCostPerUnit]],0)</f>
        <v>55857.030241935478</v>
      </c>
    </row>
    <row r="181" spans="1:23" x14ac:dyDescent="0.3">
      <c r="A181" s="1">
        <v>45680</v>
      </c>
      <c r="B181" t="str">
        <f>TEXT(Table3[[#This Row],[date]],"mmm")</f>
        <v>Jan</v>
      </c>
      <c r="C181" t="str">
        <f>TEXT(Table3[[#This Row],[date]],"ddd")</f>
        <v>Thu</v>
      </c>
      <c r="D181" s="2" t="s">
        <v>24</v>
      </c>
      <c r="E181" s="2" t="s">
        <v>273</v>
      </c>
      <c r="F181" s="2" t="s">
        <v>150</v>
      </c>
      <c r="G181" s="2" t="s">
        <v>151</v>
      </c>
      <c r="H181" s="2" t="s">
        <v>73</v>
      </c>
      <c r="I181" s="3">
        <v>143.61000000000001</v>
      </c>
      <c r="J181" s="5">
        <v>14</v>
      </c>
      <c r="K181" s="3">
        <v>2010.54</v>
      </c>
      <c r="L181" s="3">
        <v>1267.56</v>
      </c>
      <c r="M181" s="3">
        <v>742.98</v>
      </c>
      <c r="N181" s="10">
        <f>Table3[[#This Row],[profit]]/Table3[[#This Row],[revenue]]</f>
        <v>0.36954251096720286</v>
      </c>
      <c r="O181" s="2" t="s">
        <v>18</v>
      </c>
      <c r="P181" s="2" t="str">
        <f>_xlfn.XLOOKUP(O181,Sales_reps!A:A,Sales_reps!B:B)</f>
        <v>Rep 7</v>
      </c>
      <c r="Q181" s="5">
        <f>_xlfn.XLOOKUP(F181,Inventory!A:A,Inventory!E:E)</f>
        <v>268</v>
      </c>
      <c r="R181" s="5">
        <f>_xlfn.XLOOKUP(F181,Inventory!A:A,Inventory!F:F)</f>
        <v>131</v>
      </c>
      <c r="S181" t="str">
        <f>IF(Table3[[#This Row],[Reorder_point]]&gt;=Table3[[#This Row],[Stock_on_hand]],"Reorder","Sufficient Stock")</f>
        <v>Sufficient Stock</v>
      </c>
      <c r="T181" s="4">
        <f>_xlfn.XLOOKUP(F181,Pivot!A:A,Pivot!C:C)</f>
        <v>1.701657458563536</v>
      </c>
      <c r="U181" s="5">
        <f>Table3[[#This Row],[Stock_on_hand]]/Table3[[#This Row],[ADS_Rate]]</f>
        <v>157.49350649350649</v>
      </c>
      <c r="V181" s="16">
        <f>_xlfn.XLOOKUP(F181,Pivot!E:E,Pivot!H:H)</f>
        <v>155.16857142857143</v>
      </c>
      <c r="W181" s="3">
        <f>IF(Table3[[#This Row],[Stock_on_hand]]&gt;Table3[[#This Row],[Reorder_point]],(Table3[[#This Row],[Stock_on_hand]]-Table3[[#This Row],[Reorder_point]])*Table3[[#This Row],[AverageCostPerUnit]],0)</f>
        <v>21258.094285714284</v>
      </c>
    </row>
    <row r="182" spans="1:23" x14ac:dyDescent="0.3">
      <c r="A182" s="1">
        <v>45680</v>
      </c>
      <c r="B182" t="str">
        <f>TEXT(Table3[[#This Row],[date]],"mmm")</f>
        <v>Jan</v>
      </c>
      <c r="C182" t="str">
        <f>TEXT(Table3[[#This Row],[date]],"ddd")</f>
        <v>Thu</v>
      </c>
      <c r="D182" s="2" t="s">
        <v>27</v>
      </c>
      <c r="E182" s="2" t="s">
        <v>284</v>
      </c>
      <c r="F182" s="2" t="s">
        <v>254</v>
      </c>
      <c r="G182" s="2" t="s">
        <v>255</v>
      </c>
      <c r="H182" s="2" t="s">
        <v>64</v>
      </c>
      <c r="I182" s="3">
        <v>390.13</v>
      </c>
      <c r="J182" s="5">
        <v>33</v>
      </c>
      <c r="K182" s="3">
        <v>12874.29</v>
      </c>
      <c r="L182" s="3">
        <v>7172.37</v>
      </c>
      <c r="M182" s="3">
        <v>5701.92</v>
      </c>
      <c r="N182" s="10">
        <f>Table3[[#This Row],[profit]]/Table3[[#This Row],[revenue]]</f>
        <v>0.44289199637416898</v>
      </c>
      <c r="O182" s="2" t="s">
        <v>10</v>
      </c>
      <c r="P182" s="2" t="str">
        <f>_xlfn.XLOOKUP(O182,Sales_reps!A:A,Sales_reps!B:B)</f>
        <v>Rep 4</v>
      </c>
      <c r="Q182" s="5">
        <f>_xlfn.XLOOKUP(F182,Inventory!A:A,Inventory!E:E)</f>
        <v>228</v>
      </c>
      <c r="R182" s="5">
        <f>_xlfn.XLOOKUP(F182,Inventory!A:A,Inventory!F:F)</f>
        <v>179</v>
      </c>
      <c r="S182" t="str">
        <f>IF(Table3[[#This Row],[Reorder_point]]&gt;=Table3[[#This Row],[Stock_on_hand]],"Reorder","Sufficient Stock")</f>
        <v>Sufficient Stock</v>
      </c>
      <c r="T182" s="4">
        <f>_xlfn.XLOOKUP(F182,Pivot!A:A,Pivot!C:C)</f>
        <v>3.6353591160220993</v>
      </c>
      <c r="U182" s="5">
        <f>Table3[[#This Row],[Stock_on_hand]]/Table3[[#This Row],[ADS_Rate]]</f>
        <v>62.717325227963528</v>
      </c>
      <c r="V182" s="16">
        <f>_xlfn.XLOOKUP(F182,Pivot!E:E,Pivot!H:H)</f>
        <v>194.48913373860182</v>
      </c>
      <c r="W182" s="3">
        <f>IF(Table3[[#This Row],[Stock_on_hand]]&gt;Table3[[#This Row],[Reorder_point]],(Table3[[#This Row],[Stock_on_hand]]-Table3[[#This Row],[Reorder_point]])*Table3[[#This Row],[AverageCostPerUnit]],0)</f>
        <v>9529.9675531914891</v>
      </c>
    </row>
    <row r="183" spans="1:23" x14ac:dyDescent="0.3">
      <c r="A183" s="1">
        <v>45680</v>
      </c>
      <c r="B183" t="str">
        <f>TEXT(Table3[[#This Row],[date]],"mmm")</f>
        <v>Jan</v>
      </c>
      <c r="C183" t="str">
        <f>TEXT(Table3[[#This Row],[date]],"ddd")</f>
        <v>Thu</v>
      </c>
      <c r="D183" s="2" t="s">
        <v>5</v>
      </c>
      <c r="E183" s="2" t="s">
        <v>276</v>
      </c>
      <c r="F183" s="2" t="s">
        <v>182</v>
      </c>
      <c r="G183" s="2" t="s">
        <v>183</v>
      </c>
      <c r="H183" s="2" t="s">
        <v>73</v>
      </c>
      <c r="I183" s="3">
        <v>281.44</v>
      </c>
      <c r="J183" s="5">
        <v>35</v>
      </c>
      <c r="K183" s="3">
        <v>9850.4</v>
      </c>
      <c r="L183" s="3">
        <v>5636.42</v>
      </c>
      <c r="M183" s="3">
        <v>4213.9799999999996</v>
      </c>
      <c r="N183" s="10">
        <f>Table3[[#This Row],[profit]]/Table3[[#This Row],[revenue]]</f>
        <v>0.42779785592463249</v>
      </c>
      <c r="O183" s="2" t="s">
        <v>25</v>
      </c>
      <c r="P183" s="2" t="str">
        <f>_xlfn.XLOOKUP(O183,Sales_reps!A:A,Sales_reps!B:B)</f>
        <v>Rep 10</v>
      </c>
      <c r="Q183" s="5">
        <f>_xlfn.XLOOKUP(F183,Inventory!A:A,Inventory!E:E)</f>
        <v>280</v>
      </c>
      <c r="R183" s="5">
        <f>_xlfn.XLOOKUP(F183,Inventory!A:A,Inventory!F:F)</f>
        <v>97</v>
      </c>
      <c r="S183" t="str">
        <f>IF(Table3[[#This Row],[Reorder_point]]&gt;=Table3[[#This Row],[Stock_on_hand]],"Reorder","Sufficient Stock")</f>
        <v>Sufficient Stock</v>
      </c>
      <c r="T183" s="4">
        <f>_xlfn.XLOOKUP(F183,Pivot!A:A,Pivot!C:C)</f>
        <v>1.1381215469613259</v>
      </c>
      <c r="U183" s="5">
        <f>Table3[[#This Row],[Stock_on_hand]]/Table3[[#This Row],[ADS_Rate]]</f>
        <v>246.01941747572815</v>
      </c>
      <c r="V183" s="16">
        <f>_xlfn.XLOOKUP(F183,Pivot!E:E,Pivot!H:H)</f>
        <v>123.11640776699031</v>
      </c>
      <c r="W183" s="3">
        <f>IF(Table3[[#This Row],[Stock_on_hand]]&gt;Table3[[#This Row],[Reorder_point]],(Table3[[#This Row],[Stock_on_hand]]-Table3[[#This Row],[Reorder_point]])*Table3[[#This Row],[AverageCostPerUnit]],0)</f>
        <v>22530.302621359227</v>
      </c>
    </row>
    <row r="184" spans="1:23" x14ac:dyDescent="0.3">
      <c r="A184" s="1">
        <v>45680</v>
      </c>
      <c r="B184" t="str">
        <f>TEXT(Table3[[#This Row],[date]],"mmm")</f>
        <v>Jan</v>
      </c>
      <c r="C184" t="str">
        <f>TEXT(Table3[[#This Row],[date]],"ddd")</f>
        <v>Thu</v>
      </c>
      <c r="D184" s="2" t="s">
        <v>17</v>
      </c>
      <c r="E184" s="2" t="s">
        <v>271</v>
      </c>
      <c r="F184" s="2" t="s">
        <v>262</v>
      </c>
      <c r="G184" s="2" t="s">
        <v>263</v>
      </c>
      <c r="H184" s="2" t="s">
        <v>101</v>
      </c>
      <c r="I184" s="3">
        <v>223.38</v>
      </c>
      <c r="J184" s="5">
        <v>47</v>
      </c>
      <c r="K184" s="3">
        <v>10498.86</v>
      </c>
      <c r="L184" s="3">
        <v>6801.28</v>
      </c>
      <c r="M184" s="3">
        <v>3697.58</v>
      </c>
      <c r="N184" s="10">
        <f>Table3[[#This Row],[profit]]/Table3[[#This Row],[revenue]]</f>
        <v>0.35218871382226258</v>
      </c>
      <c r="O184" s="2" t="s">
        <v>42</v>
      </c>
      <c r="P184" s="2" t="str">
        <f>_xlfn.XLOOKUP(O184,Sales_reps!A:A,Sales_reps!B:B)</f>
        <v>Rep 18</v>
      </c>
      <c r="Q184" s="5">
        <f>_xlfn.XLOOKUP(F184,Inventory!A:A,Inventory!E:E)</f>
        <v>69</v>
      </c>
      <c r="R184" s="5">
        <f>_xlfn.XLOOKUP(F184,Inventory!A:A,Inventory!F:F)</f>
        <v>189</v>
      </c>
      <c r="S184" t="str">
        <f>IF(Table3[[#This Row],[Reorder_point]]&gt;=Table3[[#This Row],[Stock_on_hand]],"Reorder","Sufficient Stock")</f>
        <v>Reorder</v>
      </c>
      <c r="T184" s="4">
        <f>_xlfn.XLOOKUP(F184,Pivot!A:A,Pivot!C:C)</f>
        <v>1.9337016574585635</v>
      </c>
      <c r="U184" s="5">
        <f>Table3[[#This Row],[Stock_on_hand]]/Table3[[#This Row],[ADS_Rate]]</f>
        <v>35.682857142857145</v>
      </c>
      <c r="V184" s="16">
        <f>_xlfn.XLOOKUP(F184,Pivot!E:E,Pivot!H:H)</f>
        <v>151.44962857142858</v>
      </c>
      <c r="W184" s="3">
        <f>IF(Table3[[#This Row],[Stock_on_hand]]&gt;Table3[[#This Row],[Reorder_point]],(Table3[[#This Row],[Stock_on_hand]]-Table3[[#This Row],[Reorder_point]])*Table3[[#This Row],[AverageCostPerUnit]],0)</f>
        <v>0</v>
      </c>
    </row>
    <row r="185" spans="1:23" x14ac:dyDescent="0.3">
      <c r="A185" s="1">
        <v>45680</v>
      </c>
      <c r="B185" t="str">
        <f>TEXT(Table3[[#This Row],[date]],"mmm")</f>
        <v>Jan</v>
      </c>
      <c r="C185" t="str">
        <f>TEXT(Table3[[#This Row],[date]],"ddd")</f>
        <v>Thu</v>
      </c>
      <c r="D185" s="2" t="s">
        <v>12</v>
      </c>
      <c r="E185" s="2" t="s">
        <v>284</v>
      </c>
      <c r="F185" s="2" t="s">
        <v>108</v>
      </c>
      <c r="G185" s="2" t="s">
        <v>109</v>
      </c>
      <c r="H185" s="2" t="s">
        <v>56</v>
      </c>
      <c r="I185" s="3">
        <v>340.28</v>
      </c>
      <c r="J185" s="5">
        <v>48</v>
      </c>
      <c r="K185" s="3">
        <v>16333.44</v>
      </c>
      <c r="L185" s="3">
        <v>12331.36</v>
      </c>
      <c r="M185" s="3">
        <v>4002.08</v>
      </c>
      <c r="N185" s="10">
        <f>Table3[[#This Row],[profit]]/Table3[[#This Row],[revenue]]</f>
        <v>0.24502370596763448</v>
      </c>
      <c r="O185" s="2" t="s">
        <v>30</v>
      </c>
      <c r="P185" s="2" t="str">
        <f>_xlfn.XLOOKUP(O185,Sales_reps!A:A,Sales_reps!B:B)</f>
        <v>Rep 12</v>
      </c>
      <c r="Q185" s="5">
        <f>_xlfn.XLOOKUP(F185,Inventory!A:A,Inventory!E:E)</f>
        <v>188</v>
      </c>
      <c r="R185" s="5">
        <f>_xlfn.XLOOKUP(F185,Inventory!A:A,Inventory!F:F)</f>
        <v>173</v>
      </c>
      <c r="S185" t="str">
        <f>IF(Table3[[#This Row],[Reorder_point]]&gt;=Table3[[#This Row],[Stock_on_hand]],"Reorder","Sufficient Stock")</f>
        <v>Sufficient Stock</v>
      </c>
      <c r="T185" s="4">
        <f>_xlfn.XLOOKUP(F185,Pivot!A:A,Pivot!C:C)</f>
        <v>2.1491712707182322</v>
      </c>
      <c r="U185" s="5">
        <f>Table3[[#This Row],[Stock_on_hand]]/Table3[[#This Row],[ADS_Rate]]</f>
        <v>87.47557840616966</v>
      </c>
      <c r="V185" s="16">
        <f>_xlfn.XLOOKUP(F185,Pivot!E:E,Pivot!H:H)</f>
        <v>187.86791773778924</v>
      </c>
      <c r="W185" s="3">
        <f>IF(Table3[[#This Row],[Stock_on_hand]]&gt;Table3[[#This Row],[Reorder_point]],(Table3[[#This Row],[Stock_on_hand]]-Table3[[#This Row],[Reorder_point]])*Table3[[#This Row],[AverageCostPerUnit]],0)</f>
        <v>2818.0187660668385</v>
      </c>
    </row>
    <row r="186" spans="1:23" x14ac:dyDescent="0.3">
      <c r="A186" s="1">
        <v>45680</v>
      </c>
      <c r="B186" t="str">
        <f>TEXT(Table3[[#This Row],[date]],"mmm")</f>
        <v>Jan</v>
      </c>
      <c r="C186" t="str">
        <f>TEXT(Table3[[#This Row],[date]],"ddd")</f>
        <v>Thu</v>
      </c>
      <c r="D186" s="2" t="s">
        <v>17</v>
      </c>
      <c r="E186" s="2" t="s">
        <v>275</v>
      </c>
      <c r="F186" s="2" t="s">
        <v>170</v>
      </c>
      <c r="G186" s="2" t="s">
        <v>171</v>
      </c>
      <c r="H186" s="2" t="s">
        <v>60</v>
      </c>
      <c r="I186" s="3">
        <v>127.22</v>
      </c>
      <c r="J186" s="5">
        <v>30</v>
      </c>
      <c r="K186" s="3">
        <v>3816.6</v>
      </c>
      <c r="L186" s="3">
        <v>2440.9299999999998</v>
      </c>
      <c r="M186" s="3">
        <v>1375.67</v>
      </c>
      <c r="N186" s="10">
        <f>Table3[[#This Row],[profit]]/Table3[[#This Row],[revenue]]</f>
        <v>0.36044385054760786</v>
      </c>
      <c r="O186" s="2" t="s">
        <v>38</v>
      </c>
      <c r="P186" s="2" t="str">
        <f>_xlfn.XLOOKUP(O186,Sales_reps!A:A,Sales_reps!B:B)</f>
        <v>Rep 16</v>
      </c>
      <c r="Q186" s="5">
        <f>_xlfn.XLOOKUP(F186,Inventory!A:A,Inventory!E:E)</f>
        <v>410</v>
      </c>
      <c r="R186" s="5">
        <f>_xlfn.XLOOKUP(F186,Inventory!A:A,Inventory!F:F)</f>
        <v>168</v>
      </c>
      <c r="S186" t="str">
        <f>IF(Table3[[#This Row],[Reorder_point]]&gt;=Table3[[#This Row],[Stock_on_hand]],"Reorder","Sufficient Stock")</f>
        <v>Sufficient Stock</v>
      </c>
      <c r="T186" s="4">
        <f>_xlfn.XLOOKUP(F186,Pivot!A:A,Pivot!C:C)</f>
        <v>1.9834254143646408</v>
      </c>
      <c r="U186" s="5">
        <f>Table3[[#This Row],[Stock_on_hand]]/Table3[[#This Row],[ADS_Rate]]</f>
        <v>206.71309192200559</v>
      </c>
      <c r="V186" s="16">
        <f>_xlfn.XLOOKUP(F186,Pivot!E:E,Pivot!H:H)</f>
        <v>222.89055710306405</v>
      </c>
      <c r="W186" s="3">
        <f>IF(Table3[[#This Row],[Stock_on_hand]]&gt;Table3[[#This Row],[Reorder_point]],(Table3[[#This Row],[Stock_on_hand]]-Table3[[#This Row],[Reorder_point]])*Table3[[#This Row],[AverageCostPerUnit]],0)</f>
        <v>53939.514818941498</v>
      </c>
    </row>
    <row r="187" spans="1:23" x14ac:dyDescent="0.3">
      <c r="A187" s="1">
        <v>45680</v>
      </c>
      <c r="B187" t="str">
        <f>TEXT(Table3[[#This Row],[date]],"mmm")</f>
        <v>Jan</v>
      </c>
      <c r="C187" t="str">
        <f>TEXT(Table3[[#This Row],[date]],"ddd")</f>
        <v>Thu</v>
      </c>
      <c r="D187" s="2" t="s">
        <v>12</v>
      </c>
      <c r="E187" s="2" t="s">
        <v>280</v>
      </c>
      <c r="F187" s="2" t="s">
        <v>232</v>
      </c>
      <c r="G187" s="2" t="s">
        <v>233</v>
      </c>
      <c r="H187" s="2" t="s">
        <v>101</v>
      </c>
      <c r="I187" s="3">
        <v>278.62</v>
      </c>
      <c r="J187" s="5">
        <v>34</v>
      </c>
      <c r="K187" s="3">
        <v>9473.08</v>
      </c>
      <c r="L187" s="3">
        <v>6772.87</v>
      </c>
      <c r="M187" s="3">
        <v>2700.21</v>
      </c>
      <c r="N187" s="10">
        <f>Table3[[#This Row],[profit]]/Table3[[#This Row],[revenue]]</f>
        <v>0.28504034590650562</v>
      </c>
      <c r="O187" s="2" t="s">
        <v>38</v>
      </c>
      <c r="P187" s="2" t="str">
        <f>_xlfn.XLOOKUP(O187,Sales_reps!A:A,Sales_reps!B:B)</f>
        <v>Rep 16</v>
      </c>
      <c r="Q187" s="5">
        <f>_xlfn.XLOOKUP(F187,Inventory!A:A,Inventory!E:E)</f>
        <v>255</v>
      </c>
      <c r="R187" s="5">
        <f>_xlfn.XLOOKUP(F187,Inventory!A:A,Inventory!F:F)</f>
        <v>78</v>
      </c>
      <c r="S187" t="str">
        <f>IF(Table3[[#This Row],[Reorder_point]]&gt;=Table3[[#This Row],[Stock_on_hand]],"Reorder","Sufficient Stock")</f>
        <v>Sufficient Stock</v>
      </c>
      <c r="T187" s="4">
        <f>_xlfn.XLOOKUP(F187,Pivot!A:A,Pivot!C:C)</f>
        <v>2.6353591160220993</v>
      </c>
      <c r="U187" s="5">
        <f>Table3[[#This Row],[Stock_on_hand]]/Table3[[#This Row],[ADS_Rate]]</f>
        <v>96.761006289308185</v>
      </c>
      <c r="V187" s="16">
        <f>_xlfn.XLOOKUP(F187,Pivot!E:E,Pivot!H:H)</f>
        <v>146.7044025157233</v>
      </c>
      <c r="W187" s="3">
        <f>IF(Table3[[#This Row],[Stock_on_hand]]&gt;Table3[[#This Row],[Reorder_point]],(Table3[[#This Row],[Stock_on_hand]]-Table3[[#This Row],[Reorder_point]])*Table3[[#This Row],[AverageCostPerUnit]],0)</f>
        <v>25966.679245283023</v>
      </c>
    </row>
    <row r="188" spans="1:23" x14ac:dyDescent="0.3">
      <c r="A188" s="1">
        <v>45681</v>
      </c>
      <c r="B188" t="str">
        <f>TEXT(Table3[[#This Row],[date]],"mmm")</f>
        <v>Jan</v>
      </c>
      <c r="C188" t="str">
        <f>TEXT(Table3[[#This Row],[date]],"ddd")</f>
        <v>Fri</v>
      </c>
      <c r="D188" s="2" t="s">
        <v>12</v>
      </c>
      <c r="E188" s="2" t="s">
        <v>278</v>
      </c>
      <c r="F188" s="2" t="s">
        <v>236</v>
      </c>
      <c r="G188" s="2" t="s">
        <v>237</v>
      </c>
      <c r="H188" s="2" t="s">
        <v>101</v>
      </c>
      <c r="I188" s="3">
        <v>293.31</v>
      </c>
      <c r="J188" s="5">
        <v>10</v>
      </c>
      <c r="K188" s="3">
        <v>2933.1</v>
      </c>
      <c r="L188" s="3">
        <v>2194.86</v>
      </c>
      <c r="M188" s="3">
        <v>738.24</v>
      </c>
      <c r="N188" s="10">
        <f>Table3[[#This Row],[profit]]/Table3[[#This Row],[revenue]]</f>
        <v>0.25169274828679555</v>
      </c>
      <c r="O188" s="2" t="s">
        <v>20</v>
      </c>
      <c r="P188" s="2" t="str">
        <f>_xlfn.XLOOKUP(O188,Sales_reps!A:A,Sales_reps!B:B)</f>
        <v>Rep 8</v>
      </c>
      <c r="Q188" s="5">
        <f>_xlfn.XLOOKUP(F188,Inventory!A:A,Inventory!E:E)</f>
        <v>32</v>
      </c>
      <c r="R188" s="5">
        <f>_xlfn.XLOOKUP(F188,Inventory!A:A,Inventory!F:F)</f>
        <v>194</v>
      </c>
      <c r="S188" t="str">
        <f>IF(Table3[[#This Row],[Reorder_point]]&gt;=Table3[[#This Row],[Stock_on_hand]],"Reorder","Sufficient Stock")</f>
        <v>Reorder</v>
      </c>
      <c r="T188" s="4">
        <f>_xlfn.XLOOKUP(F188,Pivot!A:A,Pivot!C:C)</f>
        <v>2.0220994475138121</v>
      </c>
      <c r="U188" s="5">
        <f>Table3[[#This Row],[Stock_on_hand]]/Table3[[#This Row],[ADS_Rate]]</f>
        <v>15.825136612021858</v>
      </c>
      <c r="V188" s="16">
        <f>_xlfn.XLOOKUP(F188,Pivot!E:E,Pivot!H:H)</f>
        <v>188.49956284153004</v>
      </c>
      <c r="W188" s="3">
        <f>IF(Table3[[#This Row],[Stock_on_hand]]&gt;Table3[[#This Row],[Reorder_point]],(Table3[[#This Row],[Stock_on_hand]]-Table3[[#This Row],[Reorder_point]])*Table3[[#This Row],[AverageCostPerUnit]],0)</f>
        <v>0</v>
      </c>
    </row>
    <row r="189" spans="1:23" x14ac:dyDescent="0.3">
      <c r="A189" s="1">
        <v>45681</v>
      </c>
      <c r="B189" t="str">
        <f>TEXT(Table3[[#This Row],[date]],"mmm")</f>
        <v>Jan</v>
      </c>
      <c r="C189" t="str">
        <f>TEXT(Table3[[#This Row],[date]],"ddd")</f>
        <v>Fri</v>
      </c>
      <c r="D189" s="2" t="s">
        <v>5</v>
      </c>
      <c r="E189" s="2" t="s">
        <v>282</v>
      </c>
      <c r="F189" s="2" t="s">
        <v>74</v>
      </c>
      <c r="G189" s="2" t="s">
        <v>75</v>
      </c>
      <c r="H189" s="2" t="s">
        <v>64</v>
      </c>
      <c r="I189" s="3">
        <v>109.01</v>
      </c>
      <c r="J189" s="5">
        <v>7</v>
      </c>
      <c r="K189" s="3">
        <v>763.07</v>
      </c>
      <c r="L189" s="3">
        <v>410.95</v>
      </c>
      <c r="M189" s="3">
        <v>352.12</v>
      </c>
      <c r="N189" s="10">
        <f>Table3[[#This Row],[profit]]/Table3[[#This Row],[revenue]]</f>
        <v>0.46145176720353309</v>
      </c>
      <c r="O189" s="2" t="s">
        <v>34</v>
      </c>
      <c r="P189" s="2" t="str">
        <f>_xlfn.XLOOKUP(O189,Sales_reps!A:A,Sales_reps!B:B)</f>
        <v>Rep 14</v>
      </c>
      <c r="Q189" s="5">
        <f>_xlfn.XLOOKUP(F189,Inventory!A:A,Inventory!E:E)</f>
        <v>415</v>
      </c>
      <c r="R189" s="5">
        <f>_xlfn.XLOOKUP(F189,Inventory!A:A,Inventory!F:F)</f>
        <v>67</v>
      </c>
      <c r="S189" t="str">
        <f>IF(Table3[[#This Row],[Reorder_point]]&gt;=Table3[[#This Row],[Stock_on_hand]],"Reorder","Sufficient Stock")</f>
        <v>Sufficient Stock</v>
      </c>
      <c r="T189" s="4">
        <f>_xlfn.XLOOKUP(F189,Pivot!A:A,Pivot!C:C)</f>
        <v>3.3093922651933703</v>
      </c>
      <c r="U189" s="5">
        <f>Table3[[#This Row],[Stock_on_hand]]/Table3[[#This Row],[ADS_Rate]]</f>
        <v>125.40066777963271</v>
      </c>
      <c r="V189" s="16">
        <f>_xlfn.XLOOKUP(F189,Pivot!E:E,Pivot!H:H)</f>
        <v>142.83464106844738</v>
      </c>
      <c r="W189" s="3">
        <f>IF(Table3[[#This Row],[Stock_on_hand]]&gt;Table3[[#This Row],[Reorder_point]],(Table3[[#This Row],[Stock_on_hand]]-Table3[[#This Row],[Reorder_point]])*Table3[[#This Row],[AverageCostPerUnit]],0)</f>
        <v>49706.455091819691</v>
      </c>
    </row>
    <row r="190" spans="1:23" x14ac:dyDescent="0.3">
      <c r="A190" s="1">
        <v>45681</v>
      </c>
      <c r="B190" t="str">
        <f>TEXT(Table3[[#This Row],[date]],"mmm")</f>
        <v>Jan</v>
      </c>
      <c r="C190" t="str">
        <f>TEXT(Table3[[#This Row],[date]],"ddd")</f>
        <v>Fri</v>
      </c>
      <c r="D190" s="2" t="s">
        <v>5</v>
      </c>
      <c r="E190" s="2" t="s">
        <v>284</v>
      </c>
      <c r="F190" s="2" t="s">
        <v>81</v>
      </c>
      <c r="G190" s="2" t="s">
        <v>82</v>
      </c>
      <c r="H190" s="2" t="s">
        <v>60</v>
      </c>
      <c r="I190" s="3">
        <v>346.44</v>
      </c>
      <c r="J190" s="5">
        <v>36</v>
      </c>
      <c r="K190" s="3">
        <v>12471.84</v>
      </c>
      <c r="L190" s="3">
        <v>7602.16</v>
      </c>
      <c r="M190" s="3">
        <v>4869.68</v>
      </c>
      <c r="N190" s="10">
        <f>Table3[[#This Row],[profit]]/Table3[[#This Row],[revenue]]</f>
        <v>0.39045401480455172</v>
      </c>
      <c r="O190" s="2" t="s">
        <v>46</v>
      </c>
      <c r="P190" s="2" t="str">
        <f>_xlfn.XLOOKUP(O190,Sales_reps!A:A,Sales_reps!B:B)</f>
        <v>Rep 20</v>
      </c>
      <c r="Q190" s="5">
        <f>_xlfn.XLOOKUP(F190,Inventory!A:A,Inventory!E:E)</f>
        <v>400</v>
      </c>
      <c r="R190" s="5">
        <f>_xlfn.XLOOKUP(F190,Inventory!A:A,Inventory!F:F)</f>
        <v>67</v>
      </c>
      <c r="S190" t="str">
        <f>IF(Table3[[#This Row],[Reorder_point]]&gt;=Table3[[#This Row],[Stock_on_hand]],"Reorder","Sufficient Stock")</f>
        <v>Sufficient Stock</v>
      </c>
      <c r="T190" s="4">
        <f>_xlfn.XLOOKUP(F190,Pivot!A:A,Pivot!C:C)</f>
        <v>1.7790055248618784</v>
      </c>
      <c r="U190" s="5">
        <f>Table3[[#This Row],[Stock_on_hand]]/Table3[[#This Row],[ADS_Rate]]</f>
        <v>224.84472049689441</v>
      </c>
      <c r="V190" s="16">
        <f>_xlfn.XLOOKUP(F190,Pivot!E:E,Pivot!H:H)</f>
        <v>145.31583850931676</v>
      </c>
      <c r="W190" s="3">
        <f>IF(Table3[[#This Row],[Stock_on_hand]]&gt;Table3[[#This Row],[Reorder_point]],(Table3[[#This Row],[Stock_on_hand]]-Table3[[#This Row],[Reorder_point]])*Table3[[#This Row],[AverageCostPerUnit]],0)</f>
        <v>48390.17422360248</v>
      </c>
    </row>
    <row r="191" spans="1:23" x14ac:dyDescent="0.3">
      <c r="A191" s="1">
        <v>45681</v>
      </c>
      <c r="B191" t="str">
        <f>TEXT(Table3[[#This Row],[date]],"mmm")</f>
        <v>Jan</v>
      </c>
      <c r="C191" t="str">
        <f>TEXT(Table3[[#This Row],[date]],"ddd")</f>
        <v>Fri</v>
      </c>
      <c r="D191" s="2" t="s">
        <v>27</v>
      </c>
      <c r="E191" s="2" t="s">
        <v>275</v>
      </c>
      <c r="F191" s="2" t="s">
        <v>172</v>
      </c>
      <c r="G191" s="2" t="s">
        <v>173</v>
      </c>
      <c r="H191" s="2" t="s">
        <v>64</v>
      </c>
      <c r="I191" s="3">
        <v>43.45</v>
      </c>
      <c r="J191" s="5">
        <v>35</v>
      </c>
      <c r="K191" s="3">
        <v>1520.75</v>
      </c>
      <c r="L191" s="3">
        <v>761.35</v>
      </c>
      <c r="M191" s="3">
        <v>759.4</v>
      </c>
      <c r="N191" s="10">
        <f>Table3[[#This Row],[profit]]/Table3[[#This Row],[revenue]]</f>
        <v>0.49935886897912213</v>
      </c>
      <c r="O191" s="2" t="s">
        <v>6</v>
      </c>
      <c r="P191" s="2" t="str">
        <f>_xlfn.XLOOKUP(O191,Sales_reps!A:A,Sales_reps!B:B)</f>
        <v>Rep 2</v>
      </c>
      <c r="Q191" s="5">
        <f>_xlfn.XLOOKUP(F191,Inventory!A:A,Inventory!E:E)</f>
        <v>111</v>
      </c>
      <c r="R191" s="5">
        <f>_xlfn.XLOOKUP(F191,Inventory!A:A,Inventory!F:F)</f>
        <v>194</v>
      </c>
      <c r="S191" t="str">
        <f>IF(Table3[[#This Row],[Reorder_point]]&gt;=Table3[[#This Row],[Stock_on_hand]],"Reorder","Sufficient Stock")</f>
        <v>Reorder</v>
      </c>
      <c r="T191" s="4">
        <f>_xlfn.XLOOKUP(F191,Pivot!A:A,Pivot!C:C)</f>
        <v>3.5635359116022101</v>
      </c>
      <c r="U191" s="5">
        <f>Table3[[#This Row],[Stock_on_hand]]/Table3[[#This Row],[ADS_Rate]]</f>
        <v>31.148837209302325</v>
      </c>
      <c r="V191" s="16">
        <f>_xlfn.XLOOKUP(F191,Pivot!E:E,Pivot!H:H)</f>
        <v>147.48975193798449</v>
      </c>
      <c r="W191" s="3">
        <f>IF(Table3[[#This Row],[Stock_on_hand]]&gt;Table3[[#This Row],[Reorder_point]],(Table3[[#This Row],[Stock_on_hand]]-Table3[[#This Row],[Reorder_point]])*Table3[[#This Row],[AverageCostPerUnit]],0)</f>
        <v>0</v>
      </c>
    </row>
    <row r="192" spans="1:23" x14ac:dyDescent="0.3">
      <c r="A192" s="1">
        <v>45681</v>
      </c>
      <c r="B192" t="str">
        <f>TEXT(Table3[[#This Row],[date]],"mmm")</f>
        <v>Jan</v>
      </c>
      <c r="C192" t="str">
        <f>TEXT(Table3[[#This Row],[date]],"ddd")</f>
        <v>Fri</v>
      </c>
      <c r="D192" s="2" t="s">
        <v>27</v>
      </c>
      <c r="E192" s="2" t="s">
        <v>277</v>
      </c>
      <c r="F192" s="2" t="s">
        <v>62</v>
      </c>
      <c r="G192" s="2" t="s">
        <v>63</v>
      </c>
      <c r="H192" s="2" t="s">
        <v>64</v>
      </c>
      <c r="I192" s="3">
        <v>319.06</v>
      </c>
      <c r="J192" s="5">
        <v>9</v>
      </c>
      <c r="K192" s="3">
        <v>2871.54</v>
      </c>
      <c r="L192" s="3">
        <v>1711.05</v>
      </c>
      <c r="M192" s="3">
        <v>1160.49</v>
      </c>
      <c r="N192" s="10">
        <f>Table3[[#This Row],[profit]]/Table3[[#This Row],[revenue]]</f>
        <v>0.40413506341544958</v>
      </c>
      <c r="O192" s="2" t="s">
        <v>36</v>
      </c>
      <c r="P192" s="2" t="str">
        <f>_xlfn.XLOOKUP(O192,Sales_reps!A:A,Sales_reps!B:B)</f>
        <v>Rep 15</v>
      </c>
      <c r="Q192" s="5">
        <f>_xlfn.XLOOKUP(F192,Inventory!A:A,Inventory!E:E)</f>
        <v>360</v>
      </c>
      <c r="R192" s="5">
        <f>_xlfn.XLOOKUP(F192,Inventory!A:A,Inventory!F:F)</f>
        <v>58</v>
      </c>
      <c r="S192" t="str">
        <f>IF(Table3[[#This Row],[Reorder_point]]&gt;=Table3[[#This Row],[Stock_on_hand]],"Reorder","Sufficient Stock")</f>
        <v>Sufficient Stock</v>
      </c>
      <c r="T192" s="4">
        <f>_xlfn.XLOOKUP(F192,Pivot!A:A,Pivot!C:C)</f>
        <v>1.6906077348066297</v>
      </c>
      <c r="U192" s="5">
        <f>Table3[[#This Row],[Stock_on_hand]]/Table3[[#This Row],[ADS_Rate]]</f>
        <v>212.94117647058826</v>
      </c>
      <c r="V192" s="16">
        <f>_xlfn.XLOOKUP(F192,Pivot!E:E,Pivot!H:H)</f>
        <v>165.00016339869282</v>
      </c>
      <c r="W192" s="3">
        <f>IF(Table3[[#This Row],[Stock_on_hand]]&gt;Table3[[#This Row],[Reorder_point]],(Table3[[#This Row],[Stock_on_hand]]-Table3[[#This Row],[Reorder_point]])*Table3[[#This Row],[AverageCostPerUnit]],0)</f>
        <v>49830.049346405234</v>
      </c>
    </row>
    <row r="193" spans="1:23" x14ac:dyDescent="0.3">
      <c r="A193" s="1">
        <v>45681</v>
      </c>
      <c r="B193" t="str">
        <f>TEXT(Table3[[#This Row],[date]],"mmm")</f>
        <v>Jan</v>
      </c>
      <c r="C193" t="str">
        <f>TEXT(Table3[[#This Row],[date]],"ddd")</f>
        <v>Fri</v>
      </c>
      <c r="D193" s="2" t="s">
        <v>12</v>
      </c>
      <c r="E193" s="2" t="s">
        <v>285</v>
      </c>
      <c r="F193" s="2" t="s">
        <v>234</v>
      </c>
      <c r="G193" s="2" t="s">
        <v>235</v>
      </c>
      <c r="H193" s="2" t="s">
        <v>101</v>
      </c>
      <c r="I193" s="3">
        <v>348.11</v>
      </c>
      <c r="J193" s="5">
        <v>34</v>
      </c>
      <c r="K193" s="3">
        <v>11835.74</v>
      </c>
      <c r="L193" s="3">
        <v>7374.42</v>
      </c>
      <c r="M193" s="3">
        <v>4461.32</v>
      </c>
      <c r="N193" s="10">
        <f>Table3[[#This Row],[profit]]/Table3[[#This Row],[revenue]]</f>
        <v>0.37693629633635073</v>
      </c>
      <c r="O193" s="2" t="s">
        <v>28</v>
      </c>
      <c r="P193" s="2" t="str">
        <f>_xlfn.XLOOKUP(O193,Sales_reps!A:A,Sales_reps!B:B)</f>
        <v>Rep 11</v>
      </c>
      <c r="Q193" s="5">
        <f>_xlfn.XLOOKUP(F193,Inventory!A:A,Inventory!E:E)</f>
        <v>438</v>
      </c>
      <c r="R193" s="5">
        <f>_xlfn.XLOOKUP(F193,Inventory!A:A,Inventory!F:F)</f>
        <v>119</v>
      </c>
      <c r="S193" t="str">
        <f>IF(Table3[[#This Row],[Reorder_point]]&gt;=Table3[[#This Row],[Stock_on_hand]],"Reorder","Sufficient Stock")</f>
        <v>Sufficient Stock</v>
      </c>
      <c r="T193" s="4">
        <f>_xlfn.XLOOKUP(F193,Pivot!A:A,Pivot!C:C)</f>
        <v>2.3370165745856353</v>
      </c>
      <c r="U193" s="5">
        <f>Table3[[#This Row],[Stock_on_hand]]/Table3[[#This Row],[ADS_Rate]]</f>
        <v>187.41843971631207</v>
      </c>
      <c r="V193" s="16">
        <f>_xlfn.XLOOKUP(F193,Pivot!E:E,Pivot!H:H)</f>
        <v>151.53120567375885</v>
      </c>
      <c r="W193" s="3">
        <f>IF(Table3[[#This Row],[Stock_on_hand]]&gt;Table3[[#This Row],[Reorder_point]],(Table3[[#This Row],[Stock_on_hand]]-Table3[[#This Row],[Reorder_point]])*Table3[[#This Row],[AverageCostPerUnit]],0)</f>
        <v>48338.454609929075</v>
      </c>
    </row>
    <row r="194" spans="1:23" x14ac:dyDescent="0.3">
      <c r="A194" s="1">
        <v>45681</v>
      </c>
      <c r="B194" t="str">
        <f>TEXT(Table3[[#This Row],[date]],"mmm")</f>
        <v>Jan</v>
      </c>
      <c r="C194" t="str">
        <f>TEXT(Table3[[#This Row],[date]],"ddd")</f>
        <v>Fri</v>
      </c>
      <c r="D194" s="2" t="s">
        <v>12</v>
      </c>
      <c r="E194" s="2" t="s">
        <v>277</v>
      </c>
      <c r="F194" s="2" t="s">
        <v>156</v>
      </c>
      <c r="G194" s="2" t="s">
        <v>157</v>
      </c>
      <c r="H194" s="2" t="s">
        <v>73</v>
      </c>
      <c r="I194" s="3">
        <v>85.36</v>
      </c>
      <c r="J194" s="5">
        <v>31</v>
      </c>
      <c r="K194" s="3">
        <v>2646.16</v>
      </c>
      <c r="L194" s="3">
        <v>1378.58</v>
      </c>
      <c r="M194" s="3">
        <v>1267.58</v>
      </c>
      <c r="N194" s="10">
        <f>Table3[[#This Row],[profit]]/Table3[[#This Row],[revenue]]</f>
        <v>0.47902621156694986</v>
      </c>
      <c r="O194" s="2" t="s">
        <v>6</v>
      </c>
      <c r="P194" s="2" t="str">
        <f>_xlfn.XLOOKUP(O194,Sales_reps!A:A,Sales_reps!B:B)</f>
        <v>Rep 2</v>
      </c>
      <c r="Q194" s="5">
        <f>_xlfn.XLOOKUP(F194,Inventory!A:A,Inventory!E:E)</f>
        <v>495</v>
      </c>
      <c r="R194" s="5">
        <f>_xlfn.XLOOKUP(F194,Inventory!A:A,Inventory!F:F)</f>
        <v>183</v>
      </c>
      <c r="S194" t="str">
        <f>IF(Table3[[#This Row],[Reorder_point]]&gt;=Table3[[#This Row],[Stock_on_hand]],"Reorder","Sufficient Stock")</f>
        <v>Sufficient Stock</v>
      </c>
      <c r="T194" s="4">
        <f>_xlfn.XLOOKUP(F194,Pivot!A:A,Pivot!C:C)</f>
        <v>2.7237569060773481</v>
      </c>
      <c r="U194" s="5">
        <f>Table3[[#This Row],[Stock_on_hand]]/Table3[[#This Row],[ADS_Rate]]</f>
        <v>181.7342799188641</v>
      </c>
      <c r="V194" s="16">
        <f>_xlfn.XLOOKUP(F194,Pivot!E:E,Pivot!H:H)</f>
        <v>142.07393509127789</v>
      </c>
      <c r="W194" s="3">
        <f>IF(Table3[[#This Row],[Stock_on_hand]]&gt;Table3[[#This Row],[Reorder_point]],(Table3[[#This Row],[Stock_on_hand]]-Table3[[#This Row],[Reorder_point]])*Table3[[#This Row],[AverageCostPerUnit]],0)</f>
        <v>44327.067748478701</v>
      </c>
    </row>
    <row r="195" spans="1:23" x14ac:dyDescent="0.3">
      <c r="A195" s="1">
        <v>45681</v>
      </c>
      <c r="B195" t="str">
        <f>TEXT(Table3[[#This Row],[date]],"mmm")</f>
        <v>Jan</v>
      </c>
      <c r="C195" t="str">
        <f>TEXT(Table3[[#This Row],[date]],"ddd")</f>
        <v>Fri</v>
      </c>
      <c r="D195" s="2" t="s">
        <v>17</v>
      </c>
      <c r="E195" s="2" t="s">
        <v>280</v>
      </c>
      <c r="F195" s="2" t="s">
        <v>116</v>
      </c>
      <c r="G195" s="2" t="s">
        <v>117</v>
      </c>
      <c r="H195" s="2" t="s">
        <v>64</v>
      </c>
      <c r="I195" s="3">
        <v>329.92</v>
      </c>
      <c r="J195" s="5">
        <v>47</v>
      </c>
      <c r="K195" s="3">
        <v>15506.24</v>
      </c>
      <c r="L195" s="3">
        <v>12718.9</v>
      </c>
      <c r="M195" s="3">
        <v>2787.34</v>
      </c>
      <c r="N195" s="10">
        <f>Table3[[#This Row],[profit]]/Table3[[#This Row],[revenue]]</f>
        <v>0.17975602080194814</v>
      </c>
      <c r="O195" s="2" t="s">
        <v>13</v>
      </c>
      <c r="P195" s="2" t="str">
        <f>_xlfn.XLOOKUP(O195,Sales_reps!A:A,Sales_reps!B:B)</f>
        <v>Rep 5</v>
      </c>
      <c r="Q195" s="5">
        <f>_xlfn.XLOOKUP(F195,Inventory!A:A,Inventory!E:E)</f>
        <v>230</v>
      </c>
      <c r="R195" s="5">
        <f>_xlfn.XLOOKUP(F195,Inventory!A:A,Inventory!F:F)</f>
        <v>70</v>
      </c>
      <c r="S195" t="str">
        <f>IF(Table3[[#This Row],[Reorder_point]]&gt;=Table3[[#This Row],[Stock_on_hand]],"Reorder","Sufficient Stock")</f>
        <v>Sufficient Stock</v>
      </c>
      <c r="T195" s="4">
        <f>_xlfn.XLOOKUP(F195,Pivot!A:A,Pivot!C:C)</f>
        <v>1.4419889502762431</v>
      </c>
      <c r="U195" s="5">
        <f>Table3[[#This Row],[Stock_on_hand]]/Table3[[#This Row],[ADS_Rate]]</f>
        <v>159.50191570881228</v>
      </c>
      <c r="V195" s="16">
        <f>_xlfn.XLOOKUP(F195,Pivot!E:E,Pivot!H:H)</f>
        <v>196.03318007662833</v>
      </c>
      <c r="W195" s="3">
        <f>IF(Table3[[#This Row],[Stock_on_hand]]&gt;Table3[[#This Row],[Reorder_point]],(Table3[[#This Row],[Stock_on_hand]]-Table3[[#This Row],[Reorder_point]])*Table3[[#This Row],[AverageCostPerUnit]],0)</f>
        <v>31365.308812260533</v>
      </c>
    </row>
    <row r="196" spans="1:23" x14ac:dyDescent="0.3">
      <c r="A196" s="1">
        <v>45681</v>
      </c>
      <c r="B196" t="str">
        <f>TEXT(Table3[[#This Row],[date]],"mmm")</f>
        <v>Jan</v>
      </c>
      <c r="C196" t="str">
        <f>TEXT(Table3[[#This Row],[date]],"ddd")</f>
        <v>Fri</v>
      </c>
      <c r="D196" s="2" t="s">
        <v>17</v>
      </c>
      <c r="E196" s="2" t="s">
        <v>273</v>
      </c>
      <c r="F196" s="2" t="s">
        <v>140</v>
      </c>
      <c r="G196" s="2" t="s">
        <v>141</v>
      </c>
      <c r="H196" s="2" t="s">
        <v>101</v>
      </c>
      <c r="I196" s="3">
        <v>153.84</v>
      </c>
      <c r="J196" s="5">
        <v>21</v>
      </c>
      <c r="K196" s="3">
        <v>3230.64</v>
      </c>
      <c r="L196" s="3">
        <v>1943.33</v>
      </c>
      <c r="M196" s="3">
        <v>1287.31</v>
      </c>
      <c r="N196" s="10">
        <f>Table3[[#This Row],[profit]]/Table3[[#This Row],[revenue]]</f>
        <v>0.39846903399945521</v>
      </c>
      <c r="O196" s="2" t="s">
        <v>32</v>
      </c>
      <c r="P196" s="2" t="str">
        <f>_xlfn.XLOOKUP(O196,Sales_reps!A:A,Sales_reps!B:B)</f>
        <v>Rep 13</v>
      </c>
      <c r="Q196" s="5">
        <f>_xlfn.XLOOKUP(F196,Inventory!A:A,Inventory!E:E)</f>
        <v>167</v>
      </c>
      <c r="R196" s="5">
        <f>_xlfn.XLOOKUP(F196,Inventory!A:A,Inventory!F:F)</f>
        <v>119</v>
      </c>
      <c r="S196" t="str">
        <f>IF(Table3[[#This Row],[Reorder_point]]&gt;=Table3[[#This Row],[Stock_on_hand]],"Reorder","Sufficient Stock")</f>
        <v>Sufficient Stock</v>
      </c>
      <c r="T196" s="4">
        <f>_xlfn.XLOOKUP(F196,Pivot!A:A,Pivot!C:C)</f>
        <v>1.7237569060773481</v>
      </c>
      <c r="U196" s="5">
        <f>Table3[[#This Row],[Stock_on_hand]]/Table3[[#This Row],[ADS_Rate]]</f>
        <v>96.881410256410248</v>
      </c>
      <c r="V196" s="16">
        <f>_xlfn.XLOOKUP(F196,Pivot!E:E,Pivot!H:H)</f>
        <v>164.31121794871791</v>
      </c>
      <c r="W196" s="3">
        <f>IF(Table3[[#This Row],[Stock_on_hand]]&gt;Table3[[#This Row],[Reorder_point]],(Table3[[#This Row],[Stock_on_hand]]-Table3[[#This Row],[Reorder_point]])*Table3[[#This Row],[AverageCostPerUnit]],0)</f>
        <v>7886.9384615384597</v>
      </c>
    </row>
    <row r="197" spans="1:23" x14ac:dyDescent="0.3">
      <c r="A197" s="1">
        <v>45681</v>
      </c>
      <c r="B197" t="str">
        <f>TEXT(Table3[[#This Row],[date]],"mmm")</f>
        <v>Jan</v>
      </c>
      <c r="C197" t="str">
        <f>TEXT(Table3[[#This Row],[date]],"ddd")</f>
        <v>Fri</v>
      </c>
      <c r="D197" s="2" t="s">
        <v>27</v>
      </c>
      <c r="E197" s="2" t="s">
        <v>276</v>
      </c>
      <c r="F197" s="2" t="s">
        <v>93</v>
      </c>
      <c r="G197" s="2" t="s">
        <v>94</v>
      </c>
      <c r="H197" s="2" t="s">
        <v>73</v>
      </c>
      <c r="I197" s="3">
        <v>135.69</v>
      </c>
      <c r="J197" s="5">
        <v>20</v>
      </c>
      <c r="K197" s="3">
        <v>2713.8</v>
      </c>
      <c r="L197" s="3">
        <v>1419.97</v>
      </c>
      <c r="M197" s="3">
        <v>1293.83</v>
      </c>
      <c r="N197" s="10">
        <f>Table3[[#This Row],[profit]]/Table3[[#This Row],[revenue]]</f>
        <v>0.47675952538875371</v>
      </c>
      <c r="O197" s="2" t="s">
        <v>38</v>
      </c>
      <c r="P197" s="2" t="str">
        <f>_xlfn.XLOOKUP(O197,Sales_reps!A:A,Sales_reps!B:B)</f>
        <v>Rep 16</v>
      </c>
      <c r="Q197" s="5">
        <f>_xlfn.XLOOKUP(F197,Inventory!A:A,Inventory!E:E)</f>
        <v>472</v>
      </c>
      <c r="R197" s="5">
        <f>_xlfn.XLOOKUP(F197,Inventory!A:A,Inventory!F:F)</f>
        <v>64</v>
      </c>
      <c r="S197" t="str">
        <f>IF(Table3[[#This Row],[Reorder_point]]&gt;=Table3[[#This Row],[Stock_on_hand]],"Reorder","Sufficient Stock")</f>
        <v>Sufficient Stock</v>
      </c>
      <c r="T197" s="4">
        <f>_xlfn.XLOOKUP(F197,Pivot!A:A,Pivot!C:C)</f>
        <v>2.1381215469613259</v>
      </c>
      <c r="U197" s="5">
        <f>Table3[[#This Row],[Stock_on_hand]]/Table3[[#This Row],[ADS_Rate]]</f>
        <v>220.75452196382429</v>
      </c>
      <c r="V197" s="16">
        <f>_xlfn.XLOOKUP(F197,Pivot!E:E,Pivot!H:H)</f>
        <v>200.95503875968993</v>
      </c>
      <c r="W197" s="3">
        <f>IF(Table3[[#This Row],[Stock_on_hand]]&gt;Table3[[#This Row],[Reorder_point]],(Table3[[#This Row],[Stock_on_hand]]-Table3[[#This Row],[Reorder_point]])*Table3[[#This Row],[AverageCostPerUnit]],0)</f>
        <v>81989.65581395349</v>
      </c>
    </row>
    <row r="198" spans="1:23" x14ac:dyDescent="0.3">
      <c r="A198" s="1">
        <v>45682</v>
      </c>
      <c r="B198" t="str">
        <f>TEXT(Table3[[#This Row],[date]],"mmm")</f>
        <v>Jan</v>
      </c>
      <c r="C198" t="str">
        <f>TEXT(Table3[[#This Row],[date]],"ddd")</f>
        <v>Sat</v>
      </c>
      <c r="D198" s="2" t="s">
        <v>27</v>
      </c>
      <c r="E198" s="2" t="s">
        <v>280</v>
      </c>
      <c r="F198" s="2" t="s">
        <v>238</v>
      </c>
      <c r="G198" s="2" t="s">
        <v>239</v>
      </c>
      <c r="H198" s="2" t="s">
        <v>101</v>
      </c>
      <c r="I198" s="3">
        <v>343.38</v>
      </c>
      <c r="J198" s="5">
        <v>4</v>
      </c>
      <c r="K198" s="3">
        <v>1373.52</v>
      </c>
      <c r="L198" s="3">
        <v>794.06</v>
      </c>
      <c r="M198" s="3">
        <v>579.46</v>
      </c>
      <c r="N198" s="10">
        <f>Table3[[#This Row],[profit]]/Table3[[#This Row],[revenue]]</f>
        <v>0.42187955035237934</v>
      </c>
      <c r="O198" s="2" t="s">
        <v>18</v>
      </c>
      <c r="P198" s="2" t="str">
        <f>_xlfn.XLOOKUP(O198,Sales_reps!A:A,Sales_reps!B:B)</f>
        <v>Rep 7</v>
      </c>
      <c r="Q198" s="5">
        <f>_xlfn.XLOOKUP(F198,Inventory!A:A,Inventory!E:E)</f>
        <v>290</v>
      </c>
      <c r="R198" s="5">
        <f>_xlfn.XLOOKUP(F198,Inventory!A:A,Inventory!F:F)</f>
        <v>144</v>
      </c>
      <c r="S198" t="str">
        <f>IF(Table3[[#This Row],[Reorder_point]]&gt;=Table3[[#This Row],[Stock_on_hand]],"Reorder","Sufficient Stock")</f>
        <v>Sufficient Stock</v>
      </c>
      <c r="T198" s="4">
        <f>_xlfn.XLOOKUP(F198,Pivot!A:A,Pivot!C:C)</f>
        <v>1.4751381215469612</v>
      </c>
      <c r="U198" s="5">
        <f>Table3[[#This Row],[Stock_on_hand]]/Table3[[#This Row],[ADS_Rate]]</f>
        <v>196.59176029962549</v>
      </c>
      <c r="V198" s="16">
        <f>_xlfn.XLOOKUP(F198,Pivot!E:E,Pivot!H:H)</f>
        <v>187.97531835205993</v>
      </c>
      <c r="W198" s="3">
        <f>IF(Table3[[#This Row],[Stock_on_hand]]&gt;Table3[[#This Row],[Reorder_point]],(Table3[[#This Row],[Stock_on_hand]]-Table3[[#This Row],[Reorder_point]])*Table3[[#This Row],[AverageCostPerUnit]],0)</f>
        <v>27444.396479400748</v>
      </c>
    </row>
    <row r="199" spans="1:23" x14ac:dyDescent="0.3">
      <c r="A199" s="1">
        <v>45682</v>
      </c>
      <c r="B199" t="str">
        <f>TEXT(Table3[[#This Row],[date]],"mmm")</f>
        <v>Jan</v>
      </c>
      <c r="C199" t="str">
        <f>TEXT(Table3[[#This Row],[date]],"ddd")</f>
        <v>Sat</v>
      </c>
      <c r="D199" s="2" t="s">
        <v>12</v>
      </c>
      <c r="E199" s="2" t="s">
        <v>284</v>
      </c>
      <c r="F199" s="2" t="s">
        <v>174</v>
      </c>
      <c r="G199" s="2" t="s">
        <v>175</v>
      </c>
      <c r="H199" s="2" t="s">
        <v>101</v>
      </c>
      <c r="I199" s="3">
        <v>178.86</v>
      </c>
      <c r="J199" s="5">
        <v>38</v>
      </c>
      <c r="K199" s="3">
        <v>6796.68</v>
      </c>
      <c r="L199" s="3">
        <v>4379.67</v>
      </c>
      <c r="M199" s="3">
        <v>2417.0100000000002</v>
      </c>
      <c r="N199" s="10">
        <f>Table3[[#This Row],[profit]]/Table3[[#This Row],[revenue]]</f>
        <v>0.35561627147371955</v>
      </c>
      <c r="O199" s="2" t="s">
        <v>22</v>
      </c>
      <c r="P199" s="2" t="str">
        <f>_xlfn.XLOOKUP(O199,Sales_reps!A:A,Sales_reps!B:B)</f>
        <v>Rep 9</v>
      </c>
      <c r="Q199" s="5">
        <f>_xlfn.XLOOKUP(F199,Inventory!A:A,Inventory!E:E)</f>
        <v>455</v>
      </c>
      <c r="R199" s="5">
        <f>_xlfn.XLOOKUP(F199,Inventory!A:A,Inventory!F:F)</f>
        <v>66</v>
      </c>
      <c r="S199" t="str">
        <f>IF(Table3[[#This Row],[Reorder_point]]&gt;=Table3[[#This Row],[Stock_on_hand]],"Reorder","Sufficient Stock")</f>
        <v>Sufficient Stock</v>
      </c>
      <c r="T199" s="4">
        <f>_xlfn.XLOOKUP(F199,Pivot!A:A,Pivot!C:C)</f>
        <v>1.9060773480662982</v>
      </c>
      <c r="U199" s="5">
        <f>Table3[[#This Row],[Stock_on_hand]]/Table3[[#This Row],[ADS_Rate]]</f>
        <v>238.71014492753625</v>
      </c>
      <c r="V199" s="16">
        <f>_xlfn.XLOOKUP(F199,Pivot!E:E,Pivot!H:H)</f>
        <v>187.19002898550721</v>
      </c>
      <c r="W199" s="3">
        <f>IF(Table3[[#This Row],[Stock_on_hand]]&gt;Table3[[#This Row],[Reorder_point]],(Table3[[#This Row],[Stock_on_hand]]-Table3[[#This Row],[Reorder_point]])*Table3[[#This Row],[AverageCostPerUnit]],0)</f>
        <v>72816.9212753623</v>
      </c>
    </row>
    <row r="200" spans="1:23" x14ac:dyDescent="0.3">
      <c r="A200" s="1">
        <v>45682</v>
      </c>
      <c r="B200" t="str">
        <f>TEXT(Table3[[#This Row],[date]],"mmm")</f>
        <v>Jan</v>
      </c>
      <c r="C200" t="str">
        <f>TEXT(Table3[[#This Row],[date]],"ddd")</f>
        <v>Sat</v>
      </c>
      <c r="D200" s="2" t="s">
        <v>5</v>
      </c>
      <c r="E200" s="2" t="s">
        <v>271</v>
      </c>
      <c r="F200" s="2" t="s">
        <v>130</v>
      </c>
      <c r="G200" s="2" t="s">
        <v>131</v>
      </c>
      <c r="H200" s="2" t="s">
        <v>101</v>
      </c>
      <c r="I200" s="3">
        <v>498.45</v>
      </c>
      <c r="J200" s="5">
        <v>40</v>
      </c>
      <c r="K200" s="3">
        <v>19938</v>
      </c>
      <c r="L200" s="3">
        <v>12945.96</v>
      </c>
      <c r="M200" s="3">
        <v>6992.04</v>
      </c>
      <c r="N200" s="10">
        <f>Table3[[#This Row],[profit]]/Table3[[#This Row],[revenue]]</f>
        <v>0.35068913632260007</v>
      </c>
      <c r="O200" s="2" t="s">
        <v>42</v>
      </c>
      <c r="P200" s="2" t="str">
        <f>_xlfn.XLOOKUP(O200,Sales_reps!A:A,Sales_reps!B:B)</f>
        <v>Rep 18</v>
      </c>
      <c r="Q200" s="5">
        <f>_xlfn.XLOOKUP(F200,Inventory!A:A,Inventory!E:E)</f>
        <v>397</v>
      </c>
      <c r="R200" s="5">
        <f>_xlfn.XLOOKUP(F200,Inventory!A:A,Inventory!F:F)</f>
        <v>183</v>
      </c>
      <c r="S200" t="str">
        <f>IF(Table3[[#This Row],[Reorder_point]]&gt;=Table3[[#This Row],[Stock_on_hand]],"Reorder","Sufficient Stock")</f>
        <v>Sufficient Stock</v>
      </c>
      <c r="T200" s="4">
        <f>_xlfn.XLOOKUP(F200,Pivot!A:A,Pivot!C:C)</f>
        <v>2.9447513812154695</v>
      </c>
      <c r="U200" s="5">
        <f>Table3[[#This Row],[Stock_on_hand]]/Table3[[#This Row],[ADS_Rate]]</f>
        <v>134.81613508442777</v>
      </c>
      <c r="V200" s="16">
        <f>_xlfn.XLOOKUP(F200,Pivot!E:E,Pivot!H:H)</f>
        <v>151.03679174484051</v>
      </c>
      <c r="W200" s="3">
        <f>IF(Table3[[#This Row],[Stock_on_hand]]&gt;Table3[[#This Row],[Reorder_point]],(Table3[[#This Row],[Stock_on_hand]]-Table3[[#This Row],[Reorder_point]])*Table3[[#This Row],[AverageCostPerUnit]],0)</f>
        <v>32321.873433395871</v>
      </c>
    </row>
    <row r="201" spans="1:23" x14ac:dyDescent="0.3">
      <c r="A201" s="1">
        <v>45682</v>
      </c>
      <c r="B201" t="str">
        <f>TEXT(Table3[[#This Row],[date]],"mmm")</f>
        <v>Jan</v>
      </c>
      <c r="C201" t="str">
        <f>TEXT(Table3[[#This Row],[date]],"ddd")</f>
        <v>Sat</v>
      </c>
      <c r="D201" s="2" t="s">
        <v>17</v>
      </c>
      <c r="E201" s="2" t="s">
        <v>284</v>
      </c>
      <c r="F201" s="2" t="s">
        <v>66</v>
      </c>
      <c r="G201" s="2" t="s">
        <v>67</v>
      </c>
      <c r="H201" s="2" t="s">
        <v>60</v>
      </c>
      <c r="I201" s="3">
        <v>309.74</v>
      </c>
      <c r="J201" s="5">
        <v>45</v>
      </c>
      <c r="K201" s="3">
        <v>13938.3</v>
      </c>
      <c r="L201" s="3">
        <v>7561.53</v>
      </c>
      <c r="M201" s="3">
        <v>6376.77</v>
      </c>
      <c r="N201" s="10">
        <f>Table3[[#This Row],[profit]]/Table3[[#This Row],[revenue]]</f>
        <v>0.45749983857428816</v>
      </c>
      <c r="O201" s="2" t="s">
        <v>15</v>
      </c>
      <c r="P201" s="2" t="str">
        <f>_xlfn.XLOOKUP(O201,Sales_reps!A:A,Sales_reps!B:B)</f>
        <v>Rep 6</v>
      </c>
      <c r="Q201" s="5">
        <f>_xlfn.XLOOKUP(F201,Inventory!A:A,Inventory!E:E)</f>
        <v>331</v>
      </c>
      <c r="R201" s="5">
        <f>_xlfn.XLOOKUP(F201,Inventory!A:A,Inventory!F:F)</f>
        <v>142</v>
      </c>
      <c r="S201" t="str">
        <f>IF(Table3[[#This Row],[Reorder_point]]&gt;=Table3[[#This Row],[Stock_on_hand]],"Reorder","Sufficient Stock")</f>
        <v>Sufficient Stock</v>
      </c>
      <c r="T201" s="4">
        <f>_xlfn.XLOOKUP(F201,Pivot!A:A,Pivot!C:C)</f>
        <v>3.5745856353591159</v>
      </c>
      <c r="U201" s="5">
        <f>Table3[[#This Row],[Stock_on_hand]]/Table3[[#This Row],[ADS_Rate]]</f>
        <v>92.59814528593509</v>
      </c>
      <c r="V201" s="16">
        <f>_xlfn.XLOOKUP(F201,Pivot!E:E,Pivot!H:H)</f>
        <v>209.60302936630598</v>
      </c>
      <c r="W201" s="3">
        <f>IF(Table3[[#This Row],[Stock_on_hand]]&gt;Table3[[#This Row],[Reorder_point]],(Table3[[#This Row],[Stock_on_hand]]-Table3[[#This Row],[Reorder_point]])*Table3[[#This Row],[AverageCostPerUnit]],0)</f>
        <v>39614.972550231832</v>
      </c>
    </row>
    <row r="202" spans="1:23" x14ac:dyDescent="0.3">
      <c r="A202" s="1">
        <v>45682</v>
      </c>
      <c r="B202" t="str">
        <f>TEXT(Table3[[#This Row],[date]],"mmm")</f>
        <v>Jan</v>
      </c>
      <c r="C202" t="str">
        <f>TEXT(Table3[[#This Row],[date]],"ddd")</f>
        <v>Sat</v>
      </c>
      <c r="D202" s="2" t="s">
        <v>27</v>
      </c>
      <c r="E202" s="2" t="s">
        <v>274</v>
      </c>
      <c r="F202" s="2" t="s">
        <v>216</v>
      </c>
      <c r="G202" s="2" t="s">
        <v>217</v>
      </c>
      <c r="H202" s="2" t="s">
        <v>101</v>
      </c>
      <c r="I202" s="3">
        <v>318.70999999999998</v>
      </c>
      <c r="J202" s="5">
        <v>39</v>
      </c>
      <c r="K202" s="3">
        <v>12429.69</v>
      </c>
      <c r="L202" s="3">
        <v>9410.7199999999993</v>
      </c>
      <c r="M202" s="3">
        <v>3018.97</v>
      </c>
      <c r="N202" s="10">
        <f>Table3[[#This Row],[profit]]/Table3[[#This Row],[revenue]]</f>
        <v>0.24288377264437003</v>
      </c>
      <c r="O202" s="2" t="s">
        <v>20</v>
      </c>
      <c r="P202" s="2" t="str">
        <f>_xlfn.XLOOKUP(O202,Sales_reps!A:A,Sales_reps!B:B)</f>
        <v>Rep 8</v>
      </c>
      <c r="Q202" s="5">
        <f>_xlfn.XLOOKUP(F202,Inventory!A:A,Inventory!E:E)</f>
        <v>491</v>
      </c>
      <c r="R202" s="5">
        <f>_xlfn.XLOOKUP(F202,Inventory!A:A,Inventory!F:F)</f>
        <v>128</v>
      </c>
      <c r="S202" t="str">
        <f>IF(Table3[[#This Row],[Reorder_point]]&gt;=Table3[[#This Row],[Stock_on_hand]],"Reorder","Sufficient Stock")</f>
        <v>Sufficient Stock</v>
      </c>
      <c r="T202" s="4">
        <f>_xlfn.XLOOKUP(F202,Pivot!A:A,Pivot!C:C)</f>
        <v>1.580110497237569</v>
      </c>
      <c r="U202" s="5">
        <f>Table3[[#This Row],[Stock_on_hand]]/Table3[[#This Row],[ADS_Rate]]</f>
        <v>310.73776223776224</v>
      </c>
      <c r="V202" s="16">
        <f>_xlfn.XLOOKUP(F202,Pivot!E:E,Pivot!H:H)</f>
        <v>152.67353146853142</v>
      </c>
      <c r="W202" s="3">
        <f>IF(Table3[[#This Row],[Stock_on_hand]]&gt;Table3[[#This Row],[Reorder_point]],(Table3[[#This Row],[Stock_on_hand]]-Table3[[#This Row],[Reorder_point]])*Table3[[#This Row],[AverageCostPerUnit]],0)</f>
        <v>55420.491923076908</v>
      </c>
    </row>
    <row r="203" spans="1:23" x14ac:dyDescent="0.3">
      <c r="A203" s="1">
        <v>45682</v>
      </c>
      <c r="B203" t="str">
        <f>TEXT(Table3[[#This Row],[date]],"mmm")</f>
        <v>Jan</v>
      </c>
      <c r="C203" t="str">
        <f>TEXT(Table3[[#This Row],[date]],"ddd")</f>
        <v>Sat</v>
      </c>
      <c r="D203" s="2" t="s">
        <v>12</v>
      </c>
      <c r="E203" s="2" t="s">
        <v>272</v>
      </c>
      <c r="F203" s="2" t="s">
        <v>126</v>
      </c>
      <c r="G203" s="2" t="s">
        <v>127</v>
      </c>
      <c r="H203" s="2" t="s">
        <v>56</v>
      </c>
      <c r="I203" s="3">
        <v>357.43</v>
      </c>
      <c r="J203" s="5">
        <v>8</v>
      </c>
      <c r="K203" s="3">
        <v>2859.44</v>
      </c>
      <c r="L203" s="3">
        <v>1977.62</v>
      </c>
      <c r="M203" s="3">
        <v>881.82</v>
      </c>
      <c r="N203" s="10">
        <f>Table3[[#This Row],[profit]]/Table3[[#This Row],[revenue]]</f>
        <v>0.30838905519961951</v>
      </c>
      <c r="O203" s="2" t="s">
        <v>42</v>
      </c>
      <c r="P203" s="2" t="str">
        <f>_xlfn.XLOOKUP(O203,Sales_reps!A:A,Sales_reps!B:B)</f>
        <v>Rep 18</v>
      </c>
      <c r="Q203" s="5">
        <f>_xlfn.XLOOKUP(F203,Inventory!A:A,Inventory!E:E)</f>
        <v>76</v>
      </c>
      <c r="R203" s="5">
        <f>_xlfn.XLOOKUP(F203,Inventory!A:A,Inventory!F:F)</f>
        <v>136</v>
      </c>
      <c r="S203" t="str">
        <f>IF(Table3[[#This Row],[Reorder_point]]&gt;=Table3[[#This Row],[Stock_on_hand]],"Reorder","Sufficient Stock")</f>
        <v>Reorder</v>
      </c>
      <c r="T203" s="4">
        <f>_xlfn.XLOOKUP(F203,Pivot!A:A,Pivot!C:C)</f>
        <v>2.3591160220994474</v>
      </c>
      <c r="U203" s="5">
        <f>Table3[[#This Row],[Stock_on_hand]]/Table3[[#This Row],[ADS_Rate]]</f>
        <v>32.215456674473067</v>
      </c>
      <c r="V203" s="16">
        <f>_xlfn.XLOOKUP(F203,Pivot!E:E,Pivot!H:H)</f>
        <v>164.18552693208429</v>
      </c>
      <c r="W203" s="3">
        <f>IF(Table3[[#This Row],[Stock_on_hand]]&gt;Table3[[#This Row],[Reorder_point]],(Table3[[#This Row],[Stock_on_hand]]-Table3[[#This Row],[Reorder_point]])*Table3[[#This Row],[AverageCostPerUnit]],0)</f>
        <v>0</v>
      </c>
    </row>
    <row r="204" spans="1:23" x14ac:dyDescent="0.3">
      <c r="A204" s="1">
        <v>45682</v>
      </c>
      <c r="B204" t="str">
        <f>TEXT(Table3[[#This Row],[date]],"mmm")</f>
        <v>Jan</v>
      </c>
      <c r="C204" t="str">
        <f>TEXT(Table3[[#This Row],[date]],"ddd")</f>
        <v>Sat</v>
      </c>
      <c r="D204" s="2" t="s">
        <v>17</v>
      </c>
      <c r="E204" s="2" t="s">
        <v>273</v>
      </c>
      <c r="F204" s="2" t="s">
        <v>186</v>
      </c>
      <c r="G204" s="2" t="s">
        <v>187</v>
      </c>
      <c r="H204" s="2" t="s">
        <v>56</v>
      </c>
      <c r="I204" s="3">
        <v>248.55</v>
      </c>
      <c r="J204" s="5">
        <v>47</v>
      </c>
      <c r="K204" s="3">
        <v>11681.85</v>
      </c>
      <c r="L204" s="3">
        <v>6162.95</v>
      </c>
      <c r="M204" s="3">
        <v>5518.9</v>
      </c>
      <c r="N204" s="10">
        <f>Table3[[#This Row],[profit]]/Table3[[#This Row],[revenue]]</f>
        <v>0.47243373267076699</v>
      </c>
      <c r="O204" s="2" t="s">
        <v>22</v>
      </c>
      <c r="P204" s="2" t="str">
        <f>_xlfn.XLOOKUP(O204,Sales_reps!A:A,Sales_reps!B:B)</f>
        <v>Rep 9</v>
      </c>
      <c r="Q204" s="5">
        <f>_xlfn.XLOOKUP(F204,Inventory!A:A,Inventory!E:E)</f>
        <v>269</v>
      </c>
      <c r="R204" s="5">
        <f>_xlfn.XLOOKUP(F204,Inventory!A:A,Inventory!F:F)</f>
        <v>137</v>
      </c>
      <c r="S204" t="str">
        <f>IF(Table3[[#This Row],[Reorder_point]]&gt;=Table3[[#This Row],[Stock_on_hand]],"Reorder","Sufficient Stock")</f>
        <v>Sufficient Stock</v>
      </c>
      <c r="T204" s="4">
        <f>_xlfn.XLOOKUP(F204,Pivot!A:A,Pivot!C:C)</f>
        <v>3.3149171270718232</v>
      </c>
      <c r="U204" s="5">
        <f>Table3[[#This Row],[Stock_on_hand]]/Table3[[#This Row],[ADS_Rate]]</f>
        <v>81.148333333333341</v>
      </c>
      <c r="V204" s="16">
        <f>_xlfn.XLOOKUP(F204,Pivot!E:E,Pivot!H:H)</f>
        <v>202.9247</v>
      </c>
      <c r="W204" s="3">
        <f>IF(Table3[[#This Row],[Stock_on_hand]]&gt;Table3[[#This Row],[Reorder_point]],(Table3[[#This Row],[Stock_on_hand]]-Table3[[#This Row],[Reorder_point]])*Table3[[#This Row],[AverageCostPerUnit]],0)</f>
        <v>26786.060399999998</v>
      </c>
    </row>
    <row r="205" spans="1:23" x14ac:dyDescent="0.3">
      <c r="A205" s="1">
        <v>45682</v>
      </c>
      <c r="B205" t="str">
        <f>TEXT(Table3[[#This Row],[date]],"mmm")</f>
        <v>Jan</v>
      </c>
      <c r="C205" t="str">
        <f>TEXT(Table3[[#This Row],[date]],"ddd")</f>
        <v>Sat</v>
      </c>
      <c r="D205" s="2" t="s">
        <v>5</v>
      </c>
      <c r="E205" s="2" t="s">
        <v>283</v>
      </c>
      <c r="F205" s="2" t="s">
        <v>236</v>
      </c>
      <c r="G205" s="2" t="s">
        <v>237</v>
      </c>
      <c r="H205" s="2" t="s">
        <v>101</v>
      </c>
      <c r="I205" s="3">
        <v>143.11000000000001</v>
      </c>
      <c r="J205" s="5">
        <v>21</v>
      </c>
      <c r="K205" s="3">
        <v>3005.31</v>
      </c>
      <c r="L205" s="3">
        <v>1851.13</v>
      </c>
      <c r="M205" s="3">
        <v>1154.18</v>
      </c>
      <c r="N205" s="10">
        <f>Table3[[#This Row],[profit]]/Table3[[#This Row],[revenue]]</f>
        <v>0.38404690364721111</v>
      </c>
      <c r="O205" s="2" t="s">
        <v>6</v>
      </c>
      <c r="P205" s="2" t="str">
        <f>_xlfn.XLOOKUP(O205,Sales_reps!A:A,Sales_reps!B:B)</f>
        <v>Rep 2</v>
      </c>
      <c r="Q205" s="5">
        <f>_xlfn.XLOOKUP(F205,Inventory!A:A,Inventory!E:E)</f>
        <v>32</v>
      </c>
      <c r="R205" s="5">
        <f>_xlfn.XLOOKUP(F205,Inventory!A:A,Inventory!F:F)</f>
        <v>194</v>
      </c>
      <c r="S205" t="str">
        <f>IF(Table3[[#This Row],[Reorder_point]]&gt;=Table3[[#This Row],[Stock_on_hand]],"Reorder","Sufficient Stock")</f>
        <v>Reorder</v>
      </c>
      <c r="T205" s="4">
        <f>_xlfn.XLOOKUP(F205,Pivot!A:A,Pivot!C:C)</f>
        <v>2.0220994475138121</v>
      </c>
      <c r="U205" s="5">
        <f>Table3[[#This Row],[Stock_on_hand]]/Table3[[#This Row],[ADS_Rate]]</f>
        <v>15.825136612021858</v>
      </c>
      <c r="V205" s="16">
        <f>_xlfn.XLOOKUP(F205,Pivot!E:E,Pivot!H:H)</f>
        <v>188.49956284153004</v>
      </c>
      <c r="W205" s="3">
        <f>IF(Table3[[#This Row],[Stock_on_hand]]&gt;Table3[[#This Row],[Reorder_point]],(Table3[[#This Row],[Stock_on_hand]]-Table3[[#This Row],[Reorder_point]])*Table3[[#This Row],[AverageCostPerUnit]],0)</f>
        <v>0</v>
      </c>
    </row>
    <row r="206" spans="1:23" x14ac:dyDescent="0.3">
      <c r="A206" s="1">
        <v>45682</v>
      </c>
      <c r="B206" t="str">
        <f>TEXT(Table3[[#This Row],[date]],"mmm")</f>
        <v>Jan</v>
      </c>
      <c r="C206" t="str">
        <f>TEXT(Table3[[#This Row],[date]],"ddd")</f>
        <v>Sat</v>
      </c>
      <c r="D206" s="2" t="s">
        <v>27</v>
      </c>
      <c r="E206" s="2" t="s">
        <v>278</v>
      </c>
      <c r="F206" s="2" t="s">
        <v>144</v>
      </c>
      <c r="G206" s="2" t="s">
        <v>145</v>
      </c>
      <c r="H206" s="2" t="s">
        <v>56</v>
      </c>
      <c r="I206" s="3">
        <v>141.57</v>
      </c>
      <c r="J206" s="5">
        <v>11</v>
      </c>
      <c r="K206" s="3">
        <v>1557.27</v>
      </c>
      <c r="L206" s="3">
        <v>1215.05</v>
      </c>
      <c r="M206" s="3">
        <v>342.22</v>
      </c>
      <c r="N206" s="10">
        <f>Table3[[#This Row],[profit]]/Table3[[#This Row],[revenue]]</f>
        <v>0.21975636851669911</v>
      </c>
      <c r="O206" s="2" t="s">
        <v>42</v>
      </c>
      <c r="P206" s="2" t="str">
        <f>_xlfn.XLOOKUP(O206,Sales_reps!A:A,Sales_reps!B:B)</f>
        <v>Rep 18</v>
      </c>
      <c r="Q206" s="5">
        <f>_xlfn.XLOOKUP(F206,Inventory!A:A,Inventory!E:E)</f>
        <v>112</v>
      </c>
      <c r="R206" s="5">
        <f>_xlfn.XLOOKUP(F206,Inventory!A:A,Inventory!F:F)</f>
        <v>60</v>
      </c>
      <c r="S206" t="str">
        <f>IF(Table3[[#This Row],[Reorder_point]]&gt;=Table3[[#This Row],[Stock_on_hand]],"Reorder","Sufficient Stock")</f>
        <v>Sufficient Stock</v>
      </c>
      <c r="T206" s="4">
        <f>_xlfn.XLOOKUP(F206,Pivot!A:A,Pivot!C:C)</f>
        <v>2.0883977900552488</v>
      </c>
      <c r="U206" s="5">
        <f>Table3[[#This Row],[Stock_on_hand]]/Table3[[#This Row],[ADS_Rate]]</f>
        <v>53.629629629629626</v>
      </c>
      <c r="V206" s="16">
        <f>_xlfn.XLOOKUP(F206,Pivot!E:E,Pivot!H:H)</f>
        <v>99.967328042328063</v>
      </c>
      <c r="W206" s="3">
        <f>IF(Table3[[#This Row],[Stock_on_hand]]&gt;Table3[[#This Row],[Reorder_point]],(Table3[[#This Row],[Stock_on_hand]]-Table3[[#This Row],[Reorder_point]])*Table3[[#This Row],[AverageCostPerUnit]],0)</f>
        <v>5198.3010582010593</v>
      </c>
    </row>
    <row r="207" spans="1:23" x14ac:dyDescent="0.3">
      <c r="A207" s="1">
        <v>45683</v>
      </c>
      <c r="B207" t="str">
        <f>TEXT(Table3[[#This Row],[date]],"mmm")</f>
        <v>Jan</v>
      </c>
      <c r="C207" t="str">
        <f>TEXT(Table3[[#This Row],[date]],"ddd")</f>
        <v>Sun</v>
      </c>
      <c r="D207" s="2" t="s">
        <v>17</v>
      </c>
      <c r="E207" s="2" t="s">
        <v>281</v>
      </c>
      <c r="F207" s="2" t="s">
        <v>200</v>
      </c>
      <c r="G207" s="2" t="s">
        <v>201</v>
      </c>
      <c r="H207" s="2" t="s">
        <v>56</v>
      </c>
      <c r="I207" s="3">
        <v>33.33</v>
      </c>
      <c r="J207" s="5">
        <v>11</v>
      </c>
      <c r="K207" s="3">
        <v>366.63</v>
      </c>
      <c r="L207" s="3">
        <v>200.13</v>
      </c>
      <c r="M207" s="3">
        <v>166.5</v>
      </c>
      <c r="N207" s="10">
        <f>Table3[[#This Row],[profit]]/Table3[[#This Row],[revenue]]</f>
        <v>0.45413632272318144</v>
      </c>
      <c r="O207" s="2" t="s">
        <v>8</v>
      </c>
      <c r="P207" s="2" t="str">
        <f>_xlfn.XLOOKUP(O207,Sales_reps!A:A,Sales_reps!B:B)</f>
        <v>Rep 3</v>
      </c>
      <c r="Q207" s="5">
        <f>_xlfn.XLOOKUP(F207,Inventory!A:A,Inventory!E:E)</f>
        <v>168</v>
      </c>
      <c r="R207" s="5">
        <f>_xlfn.XLOOKUP(F207,Inventory!A:A,Inventory!F:F)</f>
        <v>59</v>
      </c>
      <c r="S207" t="str">
        <f>IF(Table3[[#This Row],[Reorder_point]]&gt;=Table3[[#This Row],[Stock_on_hand]],"Reorder","Sufficient Stock")</f>
        <v>Sufficient Stock</v>
      </c>
      <c r="T207" s="4">
        <f>_xlfn.XLOOKUP(F207,Pivot!A:A,Pivot!C:C)</f>
        <v>1.6519337016574585</v>
      </c>
      <c r="U207" s="5">
        <f>Table3[[#This Row],[Stock_on_hand]]/Table3[[#This Row],[ADS_Rate]]</f>
        <v>101.6989966555184</v>
      </c>
      <c r="V207" s="16">
        <f>_xlfn.XLOOKUP(F207,Pivot!E:E,Pivot!H:H)</f>
        <v>99.711739130434793</v>
      </c>
      <c r="W207" s="3">
        <f>IF(Table3[[#This Row],[Stock_on_hand]]&gt;Table3[[#This Row],[Reorder_point]],(Table3[[#This Row],[Stock_on_hand]]-Table3[[#This Row],[Reorder_point]])*Table3[[#This Row],[AverageCostPerUnit]],0)</f>
        <v>10868.579565217393</v>
      </c>
    </row>
    <row r="208" spans="1:23" x14ac:dyDescent="0.3">
      <c r="A208" s="1">
        <v>45683</v>
      </c>
      <c r="B208" t="str">
        <f>TEXT(Table3[[#This Row],[date]],"mmm")</f>
        <v>Jan</v>
      </c>
      <c r="C208" t="str">
        <f>TEXT(Table3[[#This Row],[date]],"ddd")</f>
        <v>Sun</v>
      </c>
      <c r="D208" s="2" t="s">
        <v>5</v>
      </c>
      <c r="E208" s="2" t="s">
        <v>274</v>
      </c>
      <c r="F208" s="2" t="s">
        <v>62</v>
      </c>
      <c r="G208" s="2" t="s">
        <v>63</v>
      </c>
      <c r="H208" s="2" t="s">
        <v>64</v>
      </c>
      <c r="I208" s="3">
        <v>442.92</v>
      </c>
      <c r="J208" s="5">
        <v>13</v>
      </c>
      <c r="K208" s="3">
        <v>5757.96</v>
      </c>
      <c r="L208" s="3">
        <v>3493.11</v>
      </c>
      <c r="M208" s="3">
        <v>2264.85</v>
      </c>
      <c r="N208" s="10">
        <f>Table3[[#This Row],[profit]]/Table3[[#This Row],[revenue]]</f>
        <v>0.39334243377862993</v>
      </c>
      <c r="O208" s="2" t="s">
        <v>44</v>
      </c>
      <c r="P208" s="2" t="str">
        <f>_xlfn.XLOOKUP(O208,Sales_reps!A:A,Sales_reps!B:B)</f>
        <v>Rep 19</v>
      </c>
      <c r="Q208" s="5">
        <f>_xlfn.XLOOKUP(F208,Inventory!A:A,Inventory!E:E)</f>
        <v>360</v>
      </c>
      <c r="R208" s="5">
        <f>_xlfn.XLOOKUP(F208,Inventory!A:A,Inventory!F:F)</f>
        <v>58</v>
      </c>
      <c r="S208" t="str">
        <f>IF(Table3[[#This Row],[Reorder_point]]&gt;=Table3[[#This Row],[Stock_on_hand]],"Reorder","Sufficient Stock")</f>
        <v>Sufficient Stock</v>
      </c>
      <c r="T208" s="4">
        <f>_xlfn.XLOOKUP(F208,Pivot!A:A,Pivot!C:C)</f>
        <v>1.6906077348066297</v>
      </c>
      <c r="U208" s="5">
        <f>Table3[[#This Row],[Stock_on_hand]]/Table3[[#This Row],[ADS_Rate]]</f>
        <v>212.94117647058826</v>
      </c>
      <c r="V208" s="16">
        <f>_xlfn.XLOOKUP(F208,Pivot!E:E,Pivot!H:H)</f>
        <v>165.00016339869282</v>
      </c>
      <c r="W208" s="3">
        <f>IF(Table3[[#This Row],[Stock_on_hand]]&gt;Table3[[#This Row],[Reorder_point]],(Table3[[#This Row],[Stock_on_hand]]-Table3[[#This Row],[Reorder_point]])*Table3[[#This Row],[AverageCostPerUnit]],0)</f>
        <v>49830.049346405234</v>
      </c>
    </row>
    <row r="209" spans="1:23" x14ac:dyDescent="0.3">
      <c r="A209" s="1">
        <v>45683</v>
      </c>
      <c r="B209" t="str">
        <f>TEXT(Table3[[#This Row],[date]],"mmm")</f>
        <v>Jan</v>
      </c>
      <c r="C209" t="str">
        <f>TEXT(Table3[[#This Row],[date]],"ddd")</f>
        <v>Sun</v>
      </c>
      <c r="D209" s="2" t="s">
        <v>12</v>
      </c>
      <c r="E209" s="2" t="s">
        <v>281</v>
      </c>
      <c r="F209" s="2" t="s">
        <v>204</v>
      </c>
      <c r="G209" s="2" t="s">
        <v>205</v>
      </c>
      <c r="H209" s="2" t="s">
        <v>101</v>
      </c>
      <c r="I209" s="3">
        <v>308.91000000000003</v>
      </c>
      <c r="J209" s="5">
        <v>37</v>
      </c>
      <c r="K209" s="3">
        <v>11429.67</v>
      </c>
      <c r="L209" s="3">
        <v>9304.91</v>
      </c>
      <c r="M209" s="3">
        <v>2124.7600000000002</v>
      </c>
      <c r="N209" s="10">
        <f>Table3[[#This Row],[profit]]/Table3[[#This Row],[revenue]]</f>
        <v>0.18589863049414376</v>
      </c>
      <c r="O209" s="2" t="s">
        <v>18</v>
      </c>
      <c r="P209" s="2" t="str">
        <f>_xlfn.XLOOKUP(O209,Sales_reps!A:A,Sales_reps!B:B)</f>
        <v>Rep 7</v>
      </c>
      <c r="Q209" s="5">
        <f>_xlfn.XLOOKUP(F209,Inventory!A:A,Inventory!E:E)</f>
        <v>158</v>
      </c>
      <c r="R209" s="5">
        <f>_xlfn.XLOOKUP(F209,Inventory!A:A,Inventory!F:F)</f>
        <v>118</v>
      </c>
      <c r="S209" t="str">
        <f>IF(Table3[[#This Row],[Reorder_point]]&gt;=Table3[[#This Row],[Stock_on_hand]],"Reorder","Sufficient Stock")</f>
        <v>Sufficient Stock</v>
      </c>
      <c r="T209" s="4">
        <f>_xlfn.XLOOKUP(F209,Pivot!A:A,Pivot!C:C)</f>
        <v>1.9447513812154695</v>
      </c>
      <c r="U209" s="5">
        <f>Table3[[#This Row],[Stock_on_hand]]/Table3[[#This Row],[ADS_Rate]]</f>
        <v>81.244318181818187</v>
      </c>
      <c r="V209" s="16">
        <f>_xlfn.XLOOKUP(F209,Pivot!E:E,Pivot!H:H)</f>
        <v>164.3787784090909</v>
      </c>
      <c r="W209" s="3">
        <f>IF(Table3[[#This Row],[Stock_on_hand]]&gt;Table3[[#This Row],[Reorder_point]],(Table3[[#This Row],[Stock_on_hand]]-Table3[[#This Row],[Reorder_point]])*Table3[[#This Row],[AverageCostPerUnit]],0)</f>
        <v>6575.1511363636364</v>
      </c>
    </row>
    <row r="210" spans="1:23" x14ac:dyDescent="0.3">
      <c r="A210" s="1">
        <v>45683</v>
      </c>
      <c r="B210" t="str">
        <f>TEXT(Table3[[#This Row],[date]],"mmm")</f>
        <v>Jan</v>
      </c>
      <c r="C210" t="str">
        <f>TEXT(Table3[[#This Row],[date]],"ddd")</f>
        <v>Sun</v>
      </c>
      <c r="D210" s="2" t="s">
        <v>12</v>
      </c>
      <c r="E210" s="2" t="s">
        <v>277</v>
      </c>
      <c r="F210" s="2" t="s">
        <v>194</v>
      </c>
      <c r="G210" s="2" t="s">
        <v>195</v>
      </c>
      <c r="H210" s="2" t="s">
        <v>56</v>
      </c>
      <c r="I210" s="3">
        <v>11.32</v>
      </c>
      <c r="J210" s="5">
        <v>48</v>
      </c>
      <c r="K210" s="3">
        <v>543.36</v>
      </c>
      <c r="L210" s="3">
        <v>373.18</v>
      </c>
      <c r="M210" s="3">
        <v>170.18</v>
      </c>
      <c r="N210" s="10">
        <f>Table3[[#This Row],[profit]]/Table3[[#This Row],[revenue]]</f>
        <v>0.31319935217903416</v>
      </c>
      <c r="O210" s="2" t="s">
        <v>22</v>
      </c>
      <c r="P210" s="2" t="str">
        <f>_xlfn.XLOOKUP(O210,Sales_reps!A:A,Sales_reps!B:B)</f>
        <v>Rep 9</v>
      </c>
      <c r="Q210" s="5">
        <f>_xlfn.XLOOKUP(F210,Inventory!A:A,Inventory!E:E)</f>
        <v>125</v>
      </c>
      <c r="R210" s="5">
        <f>_xlfn.XLOOKUP(F210,Inventory!A:A,Inventory!F:F)</f>
        <v>181</v>
      </c>
      <c r="S210" t="str">
        <f>IF(Table3[[#This Row],[Reorder_point]]&gt;=Table3[[#This Row],[Stock_on_hand]],"Reorder","Sufficient Stock")</f>
        <v>Reorder</v>
      </c>
      <c r="T210" s="4">
        <f>_xlfn.XLOOKUP(F210,Pivot!A:A,Pivot!C:C)</f>
        <v>1.8729281767955801</v>
      </c>
      <c r="U210" s="5">
        <f>Table3[[#This Row],[Stock_on_hand]]/Table3[[#This Row],[ADS_Rate]]</f>
        <v>66.740412979351035</v>
      </c>
      <c r="V210" s="16">
        <f>_xlfn.XLOOKUP(F210,Pivot!E:E,Pivot!H:H)</f>
        <v>142.94654867256637</v>
      </c>
      <c r="W210" s="3">
        <f>IF(Table3[[#This Row],[Stock_on_hand]]&gt;Table3[[#This Row],[Reorder_point]],(Table3[[#This Row],[Stock_on_hand]]-Table3[[#This Row],[Reorder_point]])*Table3[[#This Row],[AverageCostPerUnit]],0)</f>
        <v>0</v>
      </c>
    </row>
    <row r="211" spans="1:23" x14ac:dyDescent="0.3">
      <c r="A211" s="1">
        <v>45683</v>
      </c>
      <c r="B211" t="str">
        <f>TEXT(Table3[[#This Row],[date]],"mmm")</f>
        <v>Jan</v>
      </c>
      <c r="C211" t="str">
        <f>TEXT(Table3[[#This Row],[date]],"ddd")</f>
        <v>Sun</v>
      </c>
      <c r="D211" s="2" t="s">
        <v>12</v>
      </c>
      <c r="E211" s="2" t="s">
        <v>279</v>
      </c>
      <c r="F211" s="2" t="s">
        <v>260</v>
      </c>
      <c r="G211" s="2" t="s">
        <v>261</v>
      </c>
      <c r="H211" s="2" t="s">
        <v>73</v>
      </c>
      <c r="I211" s="3">
        <v>306.25</v>
      </c>
      <c r="J211" s="5">
        <v>45</v>
      </c>
      <c r="K211" s="3">
        <v>13781.25</v>
      </c>
      <c r="L211" s="3">
        <v>8932.09</v>
      </c>
      <c r="M211" s="3">
        <v>4849.16</v>
      </c>
      <c r="N211" s="10">
        <f>Table3[[#This Row],[profit]]/Table3[[#This Row],[revenue]]</f>
        <v>0.35186648526077097</v>
      </c>
      <c r="O211" s="2" t="s">
        <v>34</v>
      </c>
      <c r="P211" s="2" t="str">
        <f>_xlfn.XLOOKUP(O211,Sales_reps!A:A,Sales_reps!B:B)</f>
        <v>Rep 14</v>
      </c>
      <c r="Q211" s="5">
        <f>_xlfn.XLOOKUP(F211,Inventory!A:A,Inventory!E:E)</f>
        <v>159</v>
      </c>
      <c r="R211" s="5">
        <f>_xlfn.XLOOKUP(F211,Inventory!A:A,Inventory!F:F)</f>
        <v>87</v>
      </c>
      <c r="S211" t="str">
        <f>IF(Table3[[#This Row],[Reorder_point]]&gt;=Table3[[#This Row],[Stock_on_hand]],"Reorder","Sufficient Stock")</f>
        <v>Sufficient Stock</v>
      </c>
      <c r="T211" s="4">
        <f>_xlfn.XLOOKUP(F211,Pivot!A:A,Pivot!C:C)</f>
        <v>3.3204419889502761</v>
      </c>
      <c r="U211" s="5">
        <f>Table3[[#This Row],[Stock_on_hand]]/Table3[[#This Row],[ADS_Rate]]</f>
        <v>47.885191347753747</v>
      </c>
      <c r="V211" s="16">
        <f>_xlfn.XLOOKUP(F211,Pivot!E:E,Pivot!H:H)</f>
        <v>126.12717138103163</v>
      </c>
      <c r="W211" s="3">
        <f>IF(Table3[[#This Row],[Stock_on_hand]]&gt;Table3[[#This Row],[Reorder_point]],(Table3[[#This Row],[Stock_on_hand]]-Table3[[#This Row],[Reorder_point]])*Table3[[#This Row],[AverageCostPerUnit]],0)</f>
        <v>9081.1563394342775</v>
      </c>
    </row>
    <row r="212" spans="1:23" x14ac:dyDescent="0.3">
      <c r="A212" s="1">
        <v>45683</v>
      </c>
      <c r="B212" t="str">
        <f>TEXT(Table3[[#This Row],[date]],"mmm")</f>
        <v>Jan</v>
      </c>
      <c r="C212" t="str">
        <f>TEXT(Table3[[#This Row],[date]],"ddd")</f>
        <v>Sun</v>
      </c>
      <c r="D212" s="2" t="s">
        <v>5</v>
      </c>
      <c r="E212" s="2" t="s">
        <v>278</v>
      </c>
      <c r="F212" s="2" t="s">
        <v>54</v>
      </c>
      <c r="G212" s="2" t="s">
        <v>55</v>
      </c>
      <c r="H212" s="2" t="s">
        <v>56</v>
      </c>
      <c r="I212" s="3">
        <v>453.72</v>
      </c>
      <c r="J212" s="5">
        <v>2</v>
      </c>
      <c r="K212" s="3">
        <v>907.44</v>
      </c>
      <c r="L212" s="3">
        <v>765.05</v>
      </c>
      <c r="M212" s="3">
        <v>142.38999999999999</v>
      </c>
      <c r="N212" s="10">
        <f>Table3[[#This Row],[profit]]/Table3[[#This Row],[revenue]]</f>
        <v>0.1569139557436304</v>
      </c>
      <c r="O212" s="2" t="s">
        <v>25</v>
      </c>
      <c r="P212" s="2" t="str">
        <f>_xlfn.XLOOKUP(O212,Sales_reps!A:A,Sales_reps!B:B)</f>
        <v>Rep 10</v>
      </c>
      <c r="Q212" s="5">
        <f>_xlfn.XLOOKUP(F212,Inventory!A:A,Inventory!E:E)</f>
        <v>18</v>
      </c>
      <c r="R212" s="5">
        <f>_xlfn.XLOOKUP(F212,Inventory!A:A,Inventory!F:F)</f>
        <v>193</v>
      </c>
      <c r="S212" t="str">
        <f>IF(Table3[[#This Row],[Reorder_point]]&gt;=Table3[[#This Row],[Stock_on_hand]],"Reorder","Sufficient Stock")</f>
        <v>Reorder</v>
      </c>
      <c r="T212" s="4">
        <f>_xlfn.XLOOKUP(F212,Pivot!A:A,Pivot!C:C)</f>
        <v>1.7127071823204421</v>
      </c>
      <c r="U212" s="5">
        <f>Table3[[#This Row],[Stock_on_hand]]/Table3[[#This Row],[ADS_Rate]]</f>
        <v>10.509677419354839</v>
      </c>
      <c r="V212" s="16">
        <f>_xlfn.XLOOKUP(F212,Pivot!E:E,Pivot!H:H)</f>
        <v>171.93148387096775</v>
      </c>
      <c r="W212" s="3">
        <f>IF(Table3[[#This Row],[Stock_on_hand]]&gt;Table3[[#This Row],[Reorder_point]],(Table3[[#This Row],[Stock_on_hand]]-Table3[[#This Row],[Reorder_point]])*Table3[[#This Row],[AverageCostPerUnit]],0)</f>
        <v>0</v>
      </c>
    </row>
    <row r="213" spans="1:23" x14ac:dyDescent="0.3">
      <c r="A213" s="1">
        <v>45683</v>
      </c>
      <c r="B213" t="str">
        <f>TEXT(Table3[[#This Row],[date]],"mmm")</f>
        <v>Jan</v>
      </c>
      <c r="C213" t="str">
        <f>TEXT(Table3[[#This Row],[date]],"ddd")</f>
        <v>Sun</v>
      </c>
      <c r="D213" s="2" t="s">
        <v>17</v>
      </c>
      <c r="E213" s="2" t="s">
        <v>281</v>
      </c>
      <c r="F213" s="2" t="s">
        <v>128</v>
      </c>
      <c r="G213" s="2" t="s">
        <v>129</v>
      </c>
      <c r="H213" s="2" t="s">
        <v>56</v>
      </c>
      <c r="I213" s="3">
        <v>189.8</v>
      </c>
      <c r="J213" s="5">
        <v>41</v>
      </c>
      <c r="K213" s="3">
        <v>7781.8</v>
      </c>
      <c r="L213" s="3">
        <v>4778.6099999999997</v>
      </c>
      <c r="M213" s="3">
        <v>3003.19</v>
      </c>
      <c r="N213" s="10">
        <f>Table3[[#This Row],[profit]]/Table3[[#This Row],[revenue]]</f>
        <v>0.38592485029170631</v>
      </c>
      <c r="O213" s="2" t="s">
        <v>20</v>
      </c>
      <c r="P213" s="2" t="str">
        <f>_xlfn.XLOOKUP(O213,Sales_reps!A:A,Sales_reps!B:B)</f>
        <v>Rep 8</v>
      </c>
      <c r="Q213" s="5">
        <f>_xlfn.XLOOKUP(F213,Inventory!A:A,Inventory!E:E)</f>
        <v>89</v>
      </c>
      <c r="R213" s="5">
        <f>_xlfn.XLOOKUP(F213,Inventory!A:A,Inventory!F:F)</f>
        <v>126</v>
      </c>
      <c r="S213" t="str">
        <f>IF(Table3[[#This Row],[Reorder_point]]&gt;=Table3[[#This Row],[Stock_on_hand]],"Reorder","Sufficient Stock")</f>
        <v>Reorder</v>
      </c>
      <c r="T213" s="4">
        <f>_xlfn.XLOOKUP(F213,Pivot!A:A,Pivot!C:C)</f>
        <v>2.6187845303867405</v>
      </c>
      <c r="U213" s="5">
        <f>Table3[[#This Row],[Stock_on_hand]]/Table3[[#This Row],[ADS_Rate]]</f>
        <v>33.985232067510545</v>
      </c>
      <c r="V213" s="16">
        <f>_xlfn.XLOOKUP(F213,Pivot!E:E,Pivot!H:H)</f>
        <v>184.72071729957807</v>
      </c>
      <c r="W213" s="3">
        <f>IF(Table3[[#This Row],[Stock_on_hand]]&gt;Table3[[#This Row],[Reorder_point]],(Table3[[#This Row],[Stock_on_hand]]-Table3[[#This Row],[Reorder_point]])*Table3[[#This Row],[AverageCostPerUnit]],0)</f>
        <v>0</v>
      </c>
    </row>
    <row r="214" spans="1:23" x14ac:dyDescent="0.3">
      <c r="A214" s="1">
        <v>45683</v>
      </c>
      <c r="B214" t="str">
        <f>TEXT(Table3[[#This Row],[date]],"mmm")</f>
        <v>Jan</v>
      </c>
      <c r="C214" t="str">
        <f>TEXT(Table3[[#This Row],[date]],"ddd")</f>
        <v>Sun</v>
      </c>
      <c r="D214" s="2" t="s">
        <v>17</v>
      </c>
      <c r="E214" s="2" t="s">
        <v>279</v>
      </c>
      <c r="F214" s="2" t="s">
        <v>180</v>
      </c>
      <c r="G214" s="2" t="s">
        <v>181</v>
      </c>
      <c r="H214" s="2" t="s">
        <v>56</v>
      </c>
      <c r="I214" s="3">
        <v>339.31</v>
      </c>
      <c r="J214" s="5">
        <v>42</v>
      </c>
      <c r="K214" s="3">
        <v>14251.02</v>
      </c>
      <c r="L214" s="3">
        <v>10587.58</v>
      </c>
      <c r="M214" s="3">
        <v>3663.44</v>
      </c>
      <c r="N214" s="10">
        <f>Table3[[#This Row],[profit]]/Table3[[#This Row],[revenue]]</f>
        <v>0.25706510832207097</v>
      </c>
      <c r="O214" s="2" t="s">
        <v>44</v>
      </c>
      <c r="P214" s="2" t="str">
        <f>_xlfn.XLOOKUP(O214,Sales_reps!A:A,Sales_reps!B:B)</f>
        <v>Rep 19</v>
      </c>
      <c r="Q214" s="5">
        <f>_xlfn.XLOOKUP(F214,Inventory!A:A,Inventory!E:E)</f>
        <v>489</v>
      </c>
      <c r="R214" s="5">
        <f>_xlfn.XLOOKUP(F214,Inventory!A:A,Inventory!F:F)</f>
        <v>113</v>
      </c>
      <c r="S214" t="str">
        <f>IF(Table3[[#This Row],[Reorder_point]]&gt;=Table3[[#This Row],[Stock_on_hand]],"Reorder","Sufficient Stock")</f>
        <v>Sufficient Stock</v>
      </c>
      <c r="T214" s="4">
        <f>_xlfn.XLOOKUP(F214,Pivot!A:A,Pivot!C:C)</f>
        <v>1.4861878453038675</v>
      </c>
      <c r="U214" s="5">
        <f>Table3[[#This Row],[Stock_on_hand]]/Table3[[#This Row],[ADS_Rate]]</f>
        <v>329.02973977695166</v>
      </c>
      <c r="V214" s="16">
        <f>_xlfn.XLOOKUP(F214,Pivot!E:E,Pivot!H:H)</f>
        <v>191.13044609665431</v>
      </c>
      <c r="W214" s="3">
        <f>IF(Table3[[#This Row],[Stock_on_hand]]&gt;Table3[[#This Row],[Reorder_point]],(Table3[[#This Row],[Stock_on_hand]]-Table3[[#This Row],[Reorder_point]])*Table3[[#This Row],[AverageCostPerUnit]],0)</f>
        <v>71865.04773234202</v>
      </c>
    </row>
    <row r="215" spans="1:23" x14ac:dyDescent="0.3">
      <c r="A215" s="1">
        <v>45683</v>
      </c>
      <c r="B215" t="str">
        <f>TEXT(Table3[[#This Row],[date]],"mmm")</f>
        <v>Jan</v>
      </c>
      <c r="C215" t="str">
        <f>TEXT(Table3[[#This Row],[date]],"ddd")</f>
        <v>Sun</v>
      </c>
      <c r="D215" s="2" t="s">
        <v>12</v>
      </c>
      <c r="E215" s="2" t="s">
        <v>282</v>
      </c>
      <c r="F215" s="2" t="s">
        <v>87</v>
      </c>
      <c r="G215" s="2" t="s">
        <v>88</v>
      </c>
      <c r="H215" s="2" t="s">
        <v>60</v>
      </c>
      <c r="I215" s="3">
        <v>181.27</v>
      </c>
      <c r="J215" s="5">
        <v>32</v>
      </c>
      <c r="K215" s="3">
        <v>5800.64</v>
      </c>
      <c r="L215" s="3">
        <v>3761.37</v>
      </c>
      <c r="M215" s="3">
        <v>2039.27</v>
      </c>
      <c r="N215" s="10">
        <f>Table3[[#This Row],[profit]]/Table3[[#This Row],[revenue]]</f>
        <v>0.35155948309152091</v>
      </c>
      <c r="O215" s="2" t="s">
        <v>20</v>
      </c>
      <c r="P215" s="2" t="str">
        <f>_xlfn.XLOOKUP(O215,Sales_reps!A:A,Sales_reps!B:B)</f>
        <v>Rep 8</v>
      </c>
      <c r="Q215" s="5">
        <f>_xlfn.XLOOKUP(F215,Inventory!A:A,Inventory!E:E)</f>
        <v>364</v>
      </c>
      <c r="R215" s="5">
        <f>_xlfn.XLOOKUP(F215,Inventory!A:A,Inventory!F:F)</f>
        <v>148</v>
      </c>
      <c r="S215" t="str">
        <f>IF(Table3[[#This Row],[Reorder_point]]&gt;=Table3[[#This Row],[Stock_on_hand]],"Reorder","Sufficient Stock")</f>
        <v>Sufficient Stock</v>
      </c>
      <c r="T215" s="4">
        <f>_xlfn.XLOOKUP(F215,Pivot!A:A,Pivot!C:C)</f>
        <v>2.4198895027624308</v>
      </c>
      <c r="U215" s="5">
        <f>Table3[[#This Row],[Stock_on_hand]]/Table3[[#This Row],[ADS_Rate]]</f>
        <v>150.42009132420091</v>
      </c>
      <c r="V215" s="16">
        <f>_xlfn.XLOOKUP(F215,Pivot!E:E,Pivot!H:H)</f>
        <v>198.74710045662104</v>
      </c>
      <c r="W215" s="3">
        <f>IF(Table3[[#This Row],[Stock_on_hand]]&gt;Table3[[#This Row],[Reorder_point]],(Table3[[#This Row],[Stock_on_hand]]-Table3[[#This Row],[Reorder_point]])*Table3[[#This Row],[AverageCostPerUnit]],0)</f>
        <v>42929.373698630145</v>
      </c>
    </row>
    <row r="216" spans="1:23" x14ac:dyDescent="0.3">
      <c r="A216" s="1">
        <v>45684</v>
      </c>
      <c r="B216" t="str">
        <f>TEXT(Table3[[#This Row],[date]],"mmm")</f>
        <v>Jan</v>
      </c>
      <c r="C216" t="str">
        <f>TEXT(Table3[[#This Row],[date]],"ddd")</f>
        <v>Mon</v>
      </c>
      <c r="D216" s="2" t="s">
        <v>12</v>
      </c>
      <c r="E216" s="2" t="s">
        <v>277</v>
      </c>
      <c r="F216" s="2" t="s">
        <v>62</v>
      </c>
      <c r="G216" s="2" t="s">
        <v>63</v>
      </c>
      <c r="H216" s="2" t="s">
        <v>64</v>
      </c>
      <c r="I216" s="3">
        <v>308.66000000000003</v>
      </c>
      <c r="J216" s="5">
        <v>31</v>
      </c>
      <c r="K216" s="3">
        <v>9568.4599999999991</v>
      </c>
      <c r="L216" s="3">
        <v>7290.91</v>
      </c>
      <c r="M216" s="3">
        <v>2277.5500000000002</v>
      </c>
      <c r="N216" s="10">
        <f>Table3[[#This Row],[profit]]/Table3[[#This Row],[revenue]]</f>
        <v>0.23802680891177894</v>
      </c>
      <c r="O216" s="2" t="s">
        <v>8</v>
      </c>
      <c r="P216" s="2" t="str">
        <f>_xlfn.XLOOKUP(O216,Sales_reps!A:A,Sales_reps!B:B)</f>
        <v>Rep 3</v>
      </c>
      <c r="Q216" s="5">
        <f>_xlfn.XLOOKUP(F216,Inventory!A:A,Inventory!E:E)</f>
        <v>360</v>
      </c>
      <c r="R216" s="5">
        <f>_xlfn.XLOOKUP(F216,Inventory!A:A,Inventory!F:F)</f>
        <v>58</v>
      </c>
      <c r="S216" t="str">
        <f>IF(Table3[[#This Row],[Reorder_point]]&gt;=Table3[[#This Row],[Stock_on_hand]],"Reorder","Sufficient Stock")</f>
        <v>Sufficient Stock</v>
      </c>
      <c r="T216" s="4">
        <f>_xlfn.XLOOKUP(F216,Pivot!A:A,Pivot!C:C)</f>
        <v>1.6906077348066297</v>
      </c>
      <c r="U216" s="5">
        <f>Table3[[#This Row],[Stock_on_hand]]/Table3[[#This Row],[ADS_Rate]]</f>
        <v>212.94117647058826</v>
      </c>
      <c r="V216" s="16">
        <f>_xlfn.XLOOKUP(F216,Pivot!E:E,Pivot!H:H)</f>
        <v>165.00016339869282</v>
      </c>
      <c r="W216" s="3">
        <f>IF(Table3[[#This Row],[Stock_on_hand]]&gt;Table3[[#This Row],[Reorder_point]],(Table3[[#This Row],[Stock_on_hand]]-Table3[[#This Row],[Reorder_point]])*Table3[[#This Row],[AverageCostPerUnit]],0)</f>
        <v>49830.049346405234</v>
      </c>
    </row>
    <row r="217" spans="1:23" x14ac:dyDescent="0.3">
      <c r="A217" s="1">
        <v>45684</v>
      </c>
      <c r="B217" t="str">
        <f>TEXT(Table3[[#This Row],[date]],"mmm")</f>
        <v>Jan</v>
      </c>
      <c r="C217" t="str">
        <f>TEXT(Table3[[#This Row],[date]],"ddd")</f>
        <v>Mon</v>
      </c>
      <c r="D217" s="2" t="s">
        <v>17</v>
      </c>
      <c r="E217" s="2" t="s">
        <v>273</v>
      </c>
      <c r="F217" s="2" t="s">
        <v>228</v>
      </c>
      <c r="G217" s="2" t="s">
        <v>229</v>
      </c>
      <c r="H217" s="2" t="s">
        <v>60</v>
      </c>
      <c r="I217" s="3">
        <v>419.1</v>
      </c>
      <c r="J217" s="5">
        <v>19</v>
      </c>
      <c r="K217" s="3">
        <v>7962.9</v>
      </c>
      <c r="L217" s="3">
        <v>4164.58</v>
      </c>
      <c r="M217" s="3">
        <v>3798.32</v>
      </c>
      <c r="N217" s="10">
        <f>Table3[[#This Row],[profit]]/Table3[[#This Row],[revenue]]</f>
        <v>0.4770020972258851</v>
      </c>
      <c r="O217" s="2" t="s">
        <v>34</v>
      </c>
      <c r="P217" s="2" t="str">
        <f>_xlfn.XLOOKUP(O217,Sales_reps!A:A,Sales_reps!B:B)</f>
        <v>Rep 14</v>
      </c>
      <c r="Q217" s="5">
        <f>_xlfn.XLOOKUP(F217,Inventory!A:A,Inventory!E:E)</f>
        <v>257</v>
      </c>
      <c r="R217" s="5">
        <f>_xlfn.XLOOKUP(F217,Inventory!A:A,Inventory!F:F)</f>
        <v>54</v>
      </c>
      <c r="S217" t="str">
        <f>IF(Table3[[#This Row],[Reorder_point]]&gt;=Table3[[#This Row],[Stock_on_hand]],"Reorder","Sufficient Stock")</f>
        <v>Sufficient Stock</v>
      </c>
      <c r="T217" s="4">
        <f>_xlfn.XLOOKUP(F217,Pivot!A:A,Pivot!C:C)</f>
        <v>2.0220994475138121</v>
      </c>
      <c r="U217" s="5">
        <f>Table3[[#This Row],[Stock_on_hand]]/Table3[[#This Row],[ADS_Rate]]</f>
        <v>127.09562841530055</v>
      </c>
      <c r="V217" s="16">
        <f>_xlfn.XLOOKUP(F217,Pivot!E:E,Pivot!H:H)</f>
        <v>160.93450819672134</v>
      </c>
      <c r="W217" s="3">
        <f>IF(Table3[[#This Row],[Stock_on_hand]]&gt;Table3[[#This Row],[Reorder_point]],(Table3[[#This Row],[Stock_on_hand]]-Table3[[#This Row],[Reorder_point]])*Table3[[#This Row],[AverageCostPerUnit]],0)</f>
        <v>32669.705163934432</v>
      </c>
    </row>
    <row r="218" spans="1:23" x14ac:dyDescent="0.3">
      <c r="A218" s="1">
        <v>45684</v>
      </c>
      <c r="B218" t="str">
        <f>TEXT(Table3[[#This Row],[date]],"mmm")</f>
        <v>Jan</v>
      </c>
      <c r="C218" t="str">
        <f>TEXT(Table3[[#This Row],[date]],"ddd")</f>
        <v>Mon</v>
      </c>
      <c r="D218" s="2" t="s">
        <v>5</v>
      </c>
      <c r="E218" s="2" t="s">
        <v>271</v>
      </c>
      <c r="F218" s="2" t="s">
        <v>188</v>
      </c>
      <c r="G218" s="2" t="s">
        <v>189</v>
      </c>
      <c r="H218" s="2" t="s">
        <v>60</v>
      </c>
      <c r="I218" s="3">
        <v>208.04</v>
      </c>
      <c r="J218" s="5">
        <v>37</v>
      </c>
      <c r="K218" s="3">
        <v>7697.48</v>
      </c>
      <c r="L218" s="3">
        <v>5099.3100000000004</v>
      </c>
      <c r="M218" s="3">
        <v>2598.17</v>
      </c>
      <c r="N218" s="10">
        <f>Table3[[#This Row],[profit]]/Table3[[#This Row],[revenue]]</f>
        <v>0.3375351413709422</v>
      </c>
      <c r="O218" s="2" t="s">
        <v>10</v>
      </c>
      <c r="P218" s="2" t="str">
        <f>_xlfn.XLOOKUP(O218,Sales_reps!A:A,Sales_reps!B:B)</f>
        <v>Rep 4</v>
      </c>
      <c r="Q218" s="5">
        <f>_xlfn.XLOOKUP(F218,Inventory!A:A,Inventory!E:E)</f>
        <v>232</v>
      </c>
      <c r="R218" s="5">
        <f>_xlfn.XLOOKUP(F218,Inventory!A:A,Inventory!F:F)</f>
        <v>63</v>
      </c>
      <c r="S218" t="str">
        <f>IF(Table3[[#This Row],[Reorder_point]]&gt;=Table3[[#This Row],[Stock_on_hand]],"Reorder","Sufficient Stock")</f>
        <v>Sufficient Stock</v>
      </c>
      <c r="T218" s="4">
        <f>_xlfn.XLOOKUP(F218,Pivot!A:A,Pivot!C:C)</f>
        <v>2.4917127071823204</v>
      </c>
      <c r="U218" s="5">
        <f>Table3[[#This Row],[Stock_on_hand]]/Table3[[#This Row],[ADS_Rate]]</f>
        <v>93.108647450110865</v>
      </c>
      <c r="V218" s="16">
        <f>_xlfn.XLOOKUP(F218,Pivot!E:E,Pivot!H:H)</f>
        <v>147.25665188470066</v>
      </c>
      <c r="W218" s="3">
        <f>IF(Table3[[#This Row],[Stock_on_hand]]&gt;Table3[[#This Row],[Reorder_point]],(Table3[[#This Row],[Stock_on_hand]]-Table3[[#This Row],[Reorder_point]])*Table3[[#This Row],[AverageCostPerUnit]],0)</f>
        <v>24886.374168514412</v>
      </c>
    </row>
    <row r="219" spans="1:23" x14ac:dyDescent="0.3">
      <c r="A219" s="1">
        <v>45684</v>
      </c>
      <c r="B219" t="str">
        <f>TEXT(Table3[[#This Row],[date]],"mmm")</f>
        <v>Jan</v>
      </c>
      <c r="C219" t="str">
        <f>TEXT(Table3[[#This Row],[date]],"ddd")</f>
        <v>Mon</v>
      </c>
      <c r="D219" s="2" t="s">
        <v>27</v>
      </c>
      <c r="E219" s="2" t="s">
        <v>282</v>
      </c>
      <c r="F219" s="2" t="s">
        <v>144</v>
      </c>
      <c r="G219" s="2" t="s">
        <v>145</v>
      </c>
      <c r="H219" s="2" t="s">
        <v>56</v>
      </c>
      <c r="I219" s="3">
        <v>495.25</v>
      </c>
      <c r="J219" s="5">
        <v>8</v>
      </c>
      <c r="K219" s="3">
        <v>3962</v>
      </c>
      <c r="L219" s="3">
        <v>2051.11</v>
      </c>
      <c r="M219" s="3">
        <v>1910.89</v>
      </c>
      <c r="N219" s="10">
        <f>Table3[[#This Row],[profit]]/Table3[[#This Row],[revenue]]</f>
        <v>0.48230439172135287</v>
      </c>
      <c r="O219" s="2" t="s">
        <v>10</v>
      </c>
      <c r="P219" s="2" t="str">
        <f>_xlfn.XLOOKUP(O219,Sales_reps!A:A,Sales_reps!B:B)</f>
        <v>Rep 4</v>
      </c>
      <c r="Q219" s="5">
        <f>_xlfn.XLOOKUP(F219,Inventory!A:A,Inventory!E:E)</f>
        <v>112</v>
      </c>
      <c r="R219" s="5">
        <f>_xlfn.XLOOKUP(F219,Inventory!A:A,Inventory!F:F)</f>
        <v>60</v>
      </c>
      <c r="S219" t="str">
        <f>IF(Table3[[#This Row],[Reorder_point]]&gt;=Table3[[#This Row],[Stock_on_hand]],"Reorder","Sufficient Stock")</f>
        <v>Sufficient Stock</v>
      </c>
      <c r="T219" s="4">
        <f>_xlfn.XLOOKUP(F219,Pivot!A:A,Pivot!C:C)</f>
        <v>2.0883977900552488</v>
      </c>
      <c r="U219" s="5">
        <f>Table3[[#This Row],[Stock_on_hand]]/Table3[[#This Row],[ADS_Rate]]</f>
        <v>53.629629629629626</v>
      </c>
      <c r="V219" s="16">
        <f>_xlfn.XLOOKUP(F219,Pivot!E:E,Pivot!H:H)</f>
        <v>99.967328042328063</v>
      </c>
      <c r="W219" s="3">
        <f>IF(Table3[[#This Row],[Stock_on_hand]]&gt;Table3[[#This Row],[Reorder_point]],(Table3[[#This Row],[Stock_on_hand]]-Table3[[#This Row],[Reorder_point]])*Table3[[#This Row],[AverageCostPerUnit]],0)</f>
        <v>5198.3010582010593</v>
      </c>
    </row>
    <row r="220" spans="1:23" x14ac:dyDescent="0.3">
      <c r="A220" s="1">
        <v>45684</v>
      </c>
      <c r="B220" t="str">
        <f>TEXT(Table3[[#This Row],[date]],"mmm")</f>
        <v>Jan</v>
      </c>
      <c r="C220" t="str">
        <f>TEXT(Table3[[#This Row],[date]],"ddd")</f>
        <v>Mon</v>
      </c>
      <c r="D220" s="2" t="s">
        <v>24</v>
      </c>
      <c r="E220" s="2" t="s">
        <v>273</v>
      </c>
      <c r="F220" s="2" t="s">
        <v>158</v>
      </c>
      <c r="G220" s="2" t="s">
        <v>159</v>
      </c>
      <c r="H220" s="2" t="s">
        <v>60</v>
      </c>
      <c r="I220" s="3">
        <v>498.73</v>
      </c>
      <c r="J220" s="5">
        <v>10</v>
      </c>
      <c r="K220" s="3">
        <v>4987.3</v>
      </c>
      <c r="L220" s="3">
        <v>4044.54</v>
      </c>
      <c r="M220" s="3">
        <v>942.76</v>
      </c>
      <c r="N220" s="10">
        <f>Table3[[#This Row],[profit]]/Table3[[#This Row],[revenue]]</f>
        <v>0.18903214163976501</v>
      </c>
      <c r="O220" s="2" t="s">
        <v>25</v>
      </c>
      <c r="P220" s="2" t="str">
        <f>_xlfn.XLOOKUP(O220,Sales_reps!A:A,Sales_reps!B:B)</f>
        <v>Rep 10</v>
      </c>
      <c r="Q220" s="5">
        <f>_xlfn.XLOOKUP(F220,Inventory!A:A,Inventory!E:E)</f>
        <v>315</v>
      </c>
      <c r="R220" s="5">
        <f>_xlfn.XLOOKUP(F220,Inventory!A:A,Inventory!F:F)</f>
        <v>149</v>
      </c>
      <c r="S220" t="str">
        <f>IF(Table3[[#This Row],[Reorder_point]]&gt;=Table3[[#This Row],[Stock_on_hand]],"Reorder","Sufficient Stock")</f>
        <v>Sufficient Stock</v>
      </c>
      <c r="T220" s="4">
        <f>_xlfn.XLOOKUP(F220,Pivot!A:A,Pivot!C:C)</f>
        <v>2.5193370165745854</v>
      </c>
      <c r="U220" s="5">
        <f>Table3[[#This Row],[Stock_on_hand]]/Table3[[#This Row],[ADS_Rate]]</f>
        <v>125.03289473684211</v>
      </c>
      <c r="V220" s="16">
        <f>_xlfn.XLOOKUP(F220,Pivot!E:E,Pivot!H:H)</f>
        <v>200.06271929824564</v>
      </c>
      <c r="W220" s="3">
        <f>IF(Table3[[#This Row],[Stock_on_hand]]&gt;Table3[[#This Row],[Reorder_point]],(Table3[[#This Row],[Stock_on_hand]]-Table3[[#This Row],[Reorder_point]])*Table3[[#This Row],[AverageCostPerUnit]],0)</f>
        <v>33210.411403508777</v>
      </c>
    </row>
    <row r="221" spans="1:23" x14ac:dyDescent="0.3">
      <c r="A221" s="1">
        <v>45684</v>
      </c>
      <c r="B221" t="str">
        <f>TEXT(Table3[[#This Row],[date]],"mmm")</f>
        <v>Jan</v>
      </c>
      <c r="C221" t="str">
        <f>TEXT(Table3[[#This Row],[date]],"ddd")</f>
        <v>Mon</v>
      </c>
      <c r="D221" s="2" t="s">
        <v>24</v>
      </c>
      <c r="E221" s="2" t="s">
        <v>273</v>
      </c>
      <c r="F221" s="2" t="s">
        <v>106</v>
      </c>
      <c r="G221" s="2" t="s">
        <v>107</v>
      </c>
      <c r="H221" s="2" t="s">
        <v>60</v>
      </c>
      <c r="I221" s="3">
        <v>234.17</v>
      </c>
      <c r="J221" s="5">
        <v>49</v>
      </c>
      <c r="K221" s="3">
        <v>11474.33</v>
      </c>
      <c r="L221" s="3">
        <v>9289.61</v>
      </c>
      <c r="M221" s="3">
        <v>2184.7199999999998</v>
      </c>
      <c r="N221" s="10">
        <f>Table3[[#This Row],[profit]]/Table3[[#This Row],[revenue]]</f>
        <v>0.19040065955920737</v>
      </c>
      <c r="O221" s="2" t="s">
        <v>3</v>
      </c>
      <c r="P221" s="2" t="str">
        <f>_xlfn.XLOOKUP(O221,Sales_reps!A:A,Sales_reps!B:B)</f>
        <v>Rep 1</v>
      </c>
      <c r="Q221" s="5">
        <f>_xlfn.XLOOKUP(F221,Inventory!A:A,Inventory!E:E)</f>
        <v>377</v>
      </c>
      <c r="R221" s="5">
        <f>_xlfn.XLOOKUP(F221,Inventory!A:A,Inventory!F:F)</f>
        <v>165</v>
      </c>
      <c r="S221" t="str">
        <f>IF(Table3[[#This Row],[Reorder_point]]&gt;=Table3[[#This Row],[Stock_on_hand]],"Reorder","Sufficient Stock")</f>
        <v>Sufficient Stock</v>
      </c>
      <c r="T221" s="4">
        <f>_xlfn.XLOOKUP(F221,Pivot!A:A,Pivot!C:C)</f>
        <v>2.2928176795580111</v>
      </c>
      <c r="U221" s="5">
        <f>Table3[[#This Row],[Stock_on_hand]]/Table3[[#This Row],[ADS_Rate]]</f>
        <v>164.4265060240964</v>
      </c>
      <c r="V221" s="16">
        <f>_xlfn.XLOOKUP(F221,Pivot!E:E,Pivot!H:H)</f>
        <v>219.61922891566269</v>
      </c>
      <c r="W221" s="3">
        <f>IF(Table3[[#This Row],[Stock_on_hand]]&gt;Table3[[#This Row],[Reorder_point]],(Table3[[#This Row],[Stock_on_hand]]-Table3[[#This Row],[Reorder_point]])*Table3[[#This Row],[AverageCostPerUnit]],0)</f>
        <v>46559.276530120493</v>
      </c>
    </row>
    <row r="222" spans="1:23" x14ac:dyDescent="0.3">
      <c r="A222" s="1">
        <v>45685</v>
      </c>
      <c r="B222" t="str">
        <f>TEXT(Table3[[#This Row],[date]],"mmm")</f>
        <v>Jan</v>
      </c>
      <c r="C222" t="str">
        <f>TEXT(Table3[[#This Row],[date]],"ddd")</f>
        <v>Tue</v>
      </c>
      <c r="D222" s="2" t="s">
        <v>24</v>
      </c>
      <c r="E222" s="2" t="s">
        <v>271</v>
      </c>
      <c r="F222" s="2" t="s">
        <v>144</v>
      </c>
      <c r="G222" s="2" t="s">
        <v>145</v>
      </c>
      <c r="H222" s="2" t="s">
        <v>56</v>
      </c>
      <c r="I222" s="3">
        <v>388.9</v>
      </c>
      <c r="J222" s="5">
        <v>8</v>
      </c>
      <c r="K222" s="3">
        <v>3111.2</v>
      </c>
      <c r="L222" s="3">
        <v>2462.36</v>
      </c>
      <c r="M222" s="3">
        <v>648.84</v>
      </c>
      <c r="N222" s="10">
        <f>Table3[[#This Row],[profit]]/Table3[[#This Row],[revenue]]</f>
        <v>0.20854975572126513</v>
      </c>
      <c r="O222" s="2" t="s">
        <v>20</v>
      </c>
      <c r="P222" s="2" t="str">
        <f>_xlfn.XLOOKUP(O222,Sales_reps!A:A,Sales_reps!B:B)</f>
        <v>Rep 8</v>
      </c>
      <c r="Q222" s="5">
        <f>_xlfn.XLOOKUP(F222,Inventory!A:A,Inventory!E:E)</f>
        <v>112</v>
      </c>
      <c r="R222" s="5">
        <f>_xlfn.XLOOKUP(F222,Inventory!A:A,Inventory!F:F)</f>
        <v>60</v>
      </c>
      <c r="S222" t="str">
        <f>IF(Table3[[#This Row],[Reorder_point]]&gt;=Table3[[#This Row],[Stock_on_hand]],"Reorder","Sufficient Stock")</f>
        <v>Sufficient Stock</v>
      </c>
      <c r="T222" s="4">
        <f>_xlfn.XLOOKUP(F222,Pivot!A:A,Pivot!C:C)</f>
        <v>2.0883977900552488</v>
      </c>
      <c r="U222" s="5">
        <f>Table3[[#This Row],[Stock_on_hand]]/Table3[[#This Row],[ADS_Rate]]</f>
        <v>53.629629629629626</v>
      </c>
      <c r="V222" s="16">
        <f>_xlfn.XLOOKUP(F222,Pivot!E:E,Pivot!H:H)</f>
        <v>99.967328042328063</v>
      </c>
      <c r="W222" s="3">
        <f>IF(Table3[[#This Row],[Stock_on_hand]]&gt;Table3[[#This Row],[Reorder_point]],(Table3[[#This Row],[Stock_on_hand]]-Table3[[#This Row],[Reorder_point]])*Table3[[#This Row],[AverageCostPerUnit]],0)</f>
        <v>5198.3010582010593</v>
      </c>
    </row>
    <row r="223" spans="1:23" x14ac:dyDescent="0.3">
      <c r="A223" s="1">
        <v>45685</v>
      </c>
      <c r="B223" t="str">
        <f>TEXT(Table3[[#This Row],[date]],"mmm")</f>
        <v>Jan</v>
      </c>
      <c r="C223" t="str">
        <f>TEXT(Table3[[#This Row],[date]],"ddd")</f>
        <v>Tue</v>
      </c>
      <c r="D223" s="2" t="s">
        <v>27</v>
      </c>
      <c r="E223" s="2" t="s">
        <v>273</v>
      </c>
      <c r="F223" s="2" t="s">
        <v>208</v>
      </c>
      <c r="G223" s="2" t="s">
        <v>209</v>
      </c>
      <c r="H223" s="2" t="s">
        <v>60</v>
      </c>
      <c r="I223" s="3">
        <v>388.54</v>
      </c>
      <c r="J223" s="5">
        <v>48</v>
      </c>
      <c r="K223" s="3">
        <v>18649.919999999998</v>
      </c>
      <c r="L223" s="3">
        <v>10055.74</v>
      </c>
      <c r="M223" s="3">
        <v>8594.18</v>
      </c>
      <c r="N223" s="10">
        <f>Table3[[#This Row],[profit]]/Table3[[#This Row],[revenue]]</f>
        <v>0.46081591770903046</v>
      </c>
      <c r="O223" s="2" t="s">
        <v>38</v>
      </c>
      <c r="P223" s="2" t="str">
        <f>_xlfn.XLOOKUP(O223,Sales_reps!A:A,Sales_reps!B:B)</f>
        <v>Rep 16</v>
      </c>
      <c r="Q223" s="5">
        <f>_xlfn.XLOOKUP(F223,Inventory!A:A,Inventory!E:E)</f>
        <v>51</v>
      </c>
      <c r="R223" s="5">
        <f>_xlfn.XLOOKUP(F223,Inventory!A:A,Inventory!F:F)</f>
        <v>71</v>
      </c>
      <c r="S223" t="str">
        <f>IF(Table3[[#This Row],[Reorder_point]]&gt;=Table3[[#This Row],[Stock_on_hand]],"Reorder","Sufficient Stock")</f>
        <v>Reorder</v>
      </c>
      <c r="T223" s="4">
        <f>_xlfn.XLOOKUP(F223,Pivot!A:A,Pivot!C:C)</f>
        <v>2.6077348066298343</v>
      </c>
      <c r="U223" s="5">
        <f>Table3[[#This Row],[Stock_on_hand]]/Table3[[#This Row],[ADS_Rate]]</f>
        <v>19.557203389830509</v>
      </c>
      <c r="V223" s="16">
        <f>_xlfn.XLOOKUP(F223,Pivot!E:E,Pivot!H:H)</f>
        <v>223.37980932203388</v>
      </c>
      <c r="W223" s="3">
        <f>IF(Table3[[#This Row],[Stock_on_hand]]&gt;Table3[[#This Row],[Reorder_point]],(Table3[[#This Row],[Stock_on_hand]]-Table3[[#This Row],[Reorder_point]])*Table3[[#This Row],[AverageCostPerUnit]],0)</f>
        <v>0</v>
      </c>
    </row>
    <row r="224" spans="1:23" x14ac:dyDescent="0.3">
      <c r="A224" s="1">
        <v>45685</v>
      </c>
      <c r="B224" t="str">
        <f>TEXT(Table3[[#This Row],[date]],"mmm")</f>
        <v>Jan</v>
      </c>
      <c r="C224" t="str">
        <f>TEXT(Table3[[#This Row],[date]],"ddd")</f>
        <v>Tue</v>
      </c>
      <c r="D224" s="2" t="s">
        <v>24</v>
      </c>
      <c r="E224" s="2" t="s">
        <v>272</v>
      </c>
      <c r="F224" s="2" t="s">
        <v>104</v>
      </c>
      <c r="G224" s="2" t="s">
        <v>105</v>
      </c>
      <c r="H224" s="2" t="s">
        <v>73</v>
      </c>
      <c r="I224" s="3">
        <v>381.21</v>
      </c>
      <c r="J224" s="5">
        <v>46</v>
      </c>
      <c r="K224" s="3">
        <v>17535.66</v>
      </c>
      <c r="L224" s="3">
        <v>9238.19</v>
      </c>
      <c r="M224" s="3">
        <v>8297.4699999999993</v>
      </c>
      <c r="N224" s="10">
        <f>Table3[[#This Row],[profit]]/Table3[[#This Row],[revenue]]</f>
        <v>0.47317694343982486</v>
      </c>
      <c r="O224" s="2" t="s">
        <v>40</v>
      </c>
      <c r="P224" s="2" t="str">
        <f>_xlfn.XLOOKUP(O224,Sales_reps!A:A,Sales_reps!B:B)</f>
        <v>Rep 17</v>
      </c>
      <c r="Q224" s="5">
        <f>_xlfn.XLOOKUP(F224,Inventory!A:A,Inventory!E:E)</f>
        <v>239</v>
      </c>
      <c r="R224" s="5">
        <f>_xlfn.XLOOKUP(F224,Inventory!A:A,Inventory!F:F)</f>
        <v>143</v>
      </c>
      <c r="S224" t="str">
        <f>IF(Table3[[#This Row],[Reorder_point]]&gt;=Table3[[#This Row],[Stock_on_hand]],"Reorder","Sufficient Stock")</f>
        <v>Sufficient Stock</v>
      </c>
      <c r="T224" s="4">
        <f>_xlfn.XLOOKUP(F224,Pivot!A:A,Pivot!C:C)</f>
        <v>1.7071823204419889</v>
      </c>
      <c r="U224" s="5">
        <f>Table3[[#This Row],[Stock_on_hand]]/Table3[[#This Row],[ADS_Rate]]</f>
        <v>139.9967637540453</v>
      </c>
      <c r="V224" s="16">
        <f>_xlfn.XLOOKUP(F224,Pivot!E:E,Pivot!H:H)</f>
        <v>194.15064724919091</v>
      </c>
      <c r="W224" s="3">
        <f>IF(Table3[[#This Row],[Stock_on_hand]]&gt;Table3[[#This Row],[Reorder_point]],(Table3[[#This Row],[Stock_on_hand]]-Table3[[#This Row],[Reorder_point]])*Table3[[#This Row],[AverageCostPerUnit]],0)</f>
        <v>18638.462135922327</v>
      </c>
    </row>
    <row r="225" spans="1:23" x14ac:dyDescent="0.3">
      <c r="A225" s="1">
        <v>45685</v>
      </c>
      <c r="B225" t="str">
        <f>TEXT(Table3[[#This Row],[date]],"mmm")</f>
        <v>Jan</v>
      </c>
      <c r="C225" t="str">
        <f>TEXT(Table3[[#This Row],[date]],"ddd")</f>
        <v>Tue</v>
      </c>
      <c r="D225" s="2" t="s">
        <v>17</v>
      </c>
      <c r="E225" s="2" t="s">
        <v>273</v>
      </c>
      <c r="F225" s="2" t="s">
        <v>258</v>
      </c>
      <c r="G225" s="2" t="s">
        <v>259</v>
      </c>
      <c r="H225" s="2" t="s">
        <v>73</v>
      </c>
      <c r="I225" s="3">
        <v>457.83</v>
      </c>
      <c r="J225" s="5">
        <v>44</v>
      </c>
      <c r="K225" s="3">
        <v>20144.52</v>
      </c>
      <c r="L225" s="3">
        <v>12589.28</v>
      </c>
      <c r="M225" s="3">
        <v>7555.24</v>
      </c>
      <c r="N225" s="10">
        <f>Table3[[#This Row],[profit]]/Table3[[#This Row],[revenue]]</f>
        <v>0.37505187515016492</v>
      </c>
      <c r="O225" s="2" t="s">
        <v>40</v>
      </c>
      <c r="P225" s="2" t="str">
        <f>_xlfn.XLOOKUP(O225,Sales_reps!A:A,Sales_reps!B:B)</f>
        <v>Rep 17</v>
      </c>
      <c r="Q225" s="5">
        <f>_xlfn.XLOOKUP(F225,Inventory!A:A,Inventory!E:E)</f>
        <v>296</v>
      </c>
      <c r="R225" s="5">
        <f>_xlfn.XLOOKUP(F225,Inventory!A:A,Inventory!F:F)</f>
        <v>116</v>
      </c>
      <c r="S225" t="str">
        <f>IF(Table3[[#This Row],[Reorder_point]]&gt;=Table3[[#This Row],[Stock_on_hand]],"Reorder","Sufficient Stock")</f>
        <v>Sufficient Stock</v>
      </c>
      <c r="T225" s="4">
        <f>_xlfn.XLOOKUP(F225,Pivot!A:A,Pivot!C:C)</f>
        <v>1.729281767955801</v>
      </c>
      <c r="U225" s="5">
        <f>Table3[[#This Row],[Stock_on_hand]]/Table3[[#This Row],[ADS_Rate]]</f>
        <v>171.16932907348243</v>
      </c>
      <c r="V225" s="16">
        <f>_xlfn.XLOOKUP(F225,Pivot!E:E,Pivot!H:H)</f>
        <v>207.01076677316297</v>
      </c>
      <c r="W225" s="3">
        <f>IF(Table3[[#This Row],[Stock_on_hand]]&gt;Table3[[#This Row],[Reorder_point]],(Table3[[#This Row],[Stock_on_hand]]-Table3[[#This Row],[Reorder_point]])*Table3[[#This Row],[AverageCostPerUnit]],0)</f>
        <v>37261.938019169334</v>
      </c>
    </row>
    <row r="226" spans="1:23" x14ac:dyDescent="0.3">
      <c r="A226" s="1">
        <v>45685</v>
      </c>
      <c r="B226" t="str">
        <f>TEXT(Table3[[#This Row],[date]],"mmm")</f>
        <v>Jan</v>
      </c>
      <c r="C226" t="str">
        <f>TEXT(Table3[[#This Row],[date]],"ddd")</f>
        <v>Tue</v>
      </c>
      <c r="D226" s="2" t="s">
        <v>27</v>
      </c>
      <c r="E226" s="2" t="s">
        <v>276</v>
      </c>
      <c r="F226" s="2" t="s">
        <v>138</v>
      </c>
      <c r="G226" s="2" t="s">
        <v>139</v>
      </c>
      <c r="H226" s="2" t="s">
        <v>60</v>
      </c>
      <c r="I226" s="3">
        <v>115.73</v>
      </c>
      <c r="J226" s="5">
        <v>18</v>
      </c>
      <c r="K226" s="3">
        <v>2083.14</v>
      </c>
      <c r="L226" s="3">
        <v>1154.01</v>
      </c>
      <c r="M226" s="3">
        <v>929.13</v>
      </c>
      <c r="N226" s="10">
        <f>Table3[[#This Row],[profit]]/Table3[[#This Row],[revenue]]</f>
        <v>0.44602379100780554</v>
      </c>
      <c r="O226" s="2" t="s">
        <v>46</v>
      </c>
      <c r="P226" s="2" t="str">
        <f>_xlfn.XLOOKUP(O226,Sales_reps!A:A,Sales_reps!B:B)</f>
        <v>Rep 20</v>
      </c>
      <c r="Q226" s="5">
        <f>_xlfn.XLOOKUP(F226,Inventory!A:A,Inventory!E:E)</f>
        <v>78</v>
      </c>
      <c r="R226" s="5">
        <f>_xlfn.XLOOKUP(F226,Inventory!A:A,Inventory!F:F)</f>
        <v>150</v>
      </c>
      <c r="S226" t="str">
        <f>IF(Table3[[#This Row],[Reorder_point]]&gt;=Table3[[#This Row],[Stock_on_hand]],"Reorder","Sufficient Stock")</f>
        <v>Reorder</v>
      </c>
      <c r="T226" s="4">
        <f>_xlfn.XLOOKUP(F226,Pivot!A:A,Pivot!C:C)</f>
        <v>2.596685082872928</v>
      </c>
      <c r="U226" s="5">
        <f>Table3[[#This Row],[Stock_on_hand]]/Table3[[#This Row],[ADS_Rate]]</f>
        <v>30.038297872340429</v>
      </c>
      <c r="V226" s="16">
        <f>_xlfn.XLOOKUP(F226,Pivot!E:E,Pivot!H:H)</f>
        <v>177.40974468085105</v>
      </c>
      <c r="W226" s="3">
        <f>IF(Table3[[#This Row],[Stock_on_hand]]&gt;Table3[[#This Row],[Reorder_point]],(Table3[[#This Row],[Stock_on_hand]]-Table3[[#This Row],[Reorder_point]])*Table3[[#This Row],[AverageCostPerUnit]],0)</f>
        <v>0</v>
      </c>
    </row>
    <row r="227" spans="1:23" x14ac:dyDescent="0.3">
      <c r="A227" s="1">
        <v>45685</v>
      </c>
      <c r="B227" t="str">
        <f>TEXT(Table3[[#This Row],[date]],"mmm")</f>
        <v>Jan</v>
      </c>
      <c r="C227" t="str">
        <f>TEXT(Table3[[#This Row],[date]],"ddd")</f>
        <v>Tue</v>
      </c>
      <c r="D227" s="2" t="s">
        <v>5</v>
      </c>
      <c r="E227" s="2" t="s">
        <v>283</v>
      </c>
      <c r="F227" s="2" t="s">
        <v>146</v>
      </c>
      <c r="G227" s="2" t="s">
        <v>147</v>
      </c>
      <c r="H227" s="2" t="s">
        <v>101</v>
      </c>
      <c r="I227" s="3">
        <v>248.32</v>
      </c>
      <c r="J227" s="5">
        <v>11</v>
      </c>
      <c r="K227" s="3">
        <v>2731.52</v>
      </c>
      <c r="L227" s="3">
        <v>2235.2199999999998</v>
      </c>
      <c r="M227" s="3">
        <v>496.3</v>
      </c>
      <c r="N227" s="10">
        <f>Table3[[#This Row],[profit]]/Table3[[#This Row],[revenue]]</f>
        <v>0.1816937089971884</v>
      </c>
      <c r="O227" s="2" t="s">
        <v>40</v>
      </c>
      <c r="P227" s="2" t="str">
        <f>_xlfn.XLOOKUP(O227,Sales_reps!A:A,Sales_reps!B:B)</f>
        <v>Rep 17</v>
      </c>
      <c r="Q227" s="5">
        <f>_xlfn.XLOOKUP(F227,Inventory!A:A,Inventory!E:E)</f>
        <v>347</v>
      </c>
      <c r="R227" s="5">
        <f>_xlfn.XLOOKUP(F227,Inventory!A:A,Inventory!F:F)</f>
        <v>110</v>
      </c>
      <c r="S227" t="str">
        <f>IF(Table3[[#This Row],[Reorder_point]]&gt;=Table3[[#This Row],[Stock_on_hand]],"Reorder","Sufficient Stock")</f>
        <v>Sufficient Stock</v>
      </c>
      <c r="T227" s="4">
        <f>_xlfn.XLOOKUP(F227,Pivot!A:A,Pivot!C:C)</f>
        <v>1.9116022099447514</v>
      </c>
      <c r="U227" s="5">
        <f>Table3[[#This Row],[Stock_on_hand]]/Table3[[#This Row],[ADS_Rate]]</f>
        <v>181.52312138728323</v>
      </c>
      <c r="V227" s="16">
        <f>_xlfn.XLOOKUP(F227,Pivot!E:E,Pivot!H:H)</f>
        <v>120.45384393063586</v>
      </c>
      <c r="W227" s="3">
        <f>IF(Table3[[#This Row],[Stock_on_hand]]&gt;Table3[[#This Row],[Reorder_point]],(Table3[[#This Row],[Stock_on_hand]]-Table3[[#This Row],[Reorder_point]])*Table3[[#This Row],[AverageCostPerUnit]],0)</f>
        <v>28547.561011560698</v>
      </c>
    </row>
    <row r="228" spans="1:23" x14ac:dyDescent="0.3">
      <c r="A228" s="1">
        <v>45685</v>
      </c>
      <c r="B228" t="str">
        <f>TEXT(Table3[[#This Row],[date]],"mmm")</f>
        <v>Jan</v>
      </c>
      <c r="C228" t="str">
        <f>TEXT(Table3[[#This Row],[date]],"ddd")</f>
        <v>Tue</v>
      </c>
      <c r="D228" s="2" t="s">
        <v>24</v>
      </c>
      <c r="E228" s="2" t="s">
        <v>278</v>
      </c>
      <c r="F228" s="2" t="s">
        <v>254</v>
      </c>
      <c r="G228" s="2" t="s">
        <v>255</v>
      </c>
      <c r="H228" s="2" t="s">
        <v>64</v>
      </c>
      <c r="I228" s="3">
        <v>254.97</v>
      </c>
      <c r="J228" s="5">
        <v>44</v>
      </c>
      <c r="K228" s="3">
        <v>11218.68</v>
      </c>
      <c r="L228" s="3">
        <v>6314.45</v>
      </c>
      <c r="M228" s="3">
        <v>4904.2299999999996</v>
      </c>
      <c r="N228" s="10">
        <f>Table3[[#This Row],[profit]]/Table3[[#This Row],[revenue]]</f>
        <v>0.43714857719446487</v>
      </c>
      <c r="O228" s="2" t="s">
        <v>25</v>
      </c>
      <c r="P228" s="2" t="str">
        <f>_xlfn.XLOOKUP(O228,Sales_reps!A:A,Sales_reps!B:B)</f>
        <v>Rep 10</v>
      </c>
      <c r="Q228" s="5">
        <f>_xlfn.XLOOKUP(F228,Inventory!A:A,Inventory!E:E)</f>
        <v>228</v>
      </c>
      <c r="R228" s="5">
        <f>_xlfn.XLOOKUP(F228,Inventory!A:A,Inventory!F:F)</f>
        <v>179</v>
      </c>
      <c r="S228" t="str">
        <f>IF(Table3[[#This Row],[Reorder_point]]&gt;=Table3[[#This Row],[Stock_on_hand]],"Reorder","Sufficient Stock")</f>
        <v>Sufficient Stock</v>
      </c>
      <c r="T228" s="4">
        <f>_xlfn.XLOOKUP(F228,Pivot!A:A,Pivot!C:C)</f>
        <v>3.6353591160220993</v>
      </c>
      <c r="U228" s="5">
        <f>Table3[[#This Row],[Stock_on_hand]]/Table3[[#This Row],[ADS_Rate]]</f>
        <v>62.717325227963528</v>
      </c>
      <c r="V228" s="16">
        <f>_xlfn.XLOOKUP(F228,Pivot!E:E,Pivot!H:H)</f>
        <v>194.48913373860182</v>
      </c>
      <c r="W228" s="3">
        <f>IF(Table3[[#This Row],[Stock_on_hand]]&gt;Table3[[#This Row],[Reorder_point]],(Table3[[#This Row],[Stock_on_hand]]-Table3[[#This Row],[Reorder_point]])*Table3[[#This Row],[AverageCostPerUnit]],0)</f>
        <v>9529.9675531914891</v>
      </c>
    </row>
    <row r="229" spans="1:23" x14ac:dyDescent="0.3">
      <c r="A229" s="1">
        <v>45685</v>
      </c>
      <c r="B229" t="str">
        <f>TEXT(Table3[[#This Row],[date]],"mmm")</f>
        <v>Jan</v>
      </c>
      <c r="C229" t="str">
        <f>TEXT(Table3[[#This Row],[date]],"ddd")</f>
        <v>Tue</v>
      </c>
      <c r="D229" s="2" t="s">
        <v>17</v>
      </c>
      <c r="E229" s="2" t="s">
        <v>274</v>
      </c>
      <c r="F229" s="2" t="s">
        <v>91</v>
      </c>
      <c r="G229" s="2" t="s">
        <v>92</v>
      </c>
      <c r="H229" s="2" t="s">
        <v>56</v>
      </c>
      <c r="I229" s="3">
        <v>342.44</v>
      </c>
      <c r="J229" s="5">
        <v>24</v>
      </c>
      <c r="K229" s="3">
        <v>8218.56</v>
      </c>
      <c r="L229" s="3">
        <v>6558.76</v>
      </c>
      <c r="M229" s="3">
        <v>1659.8</v>
      </c>
      <c r="N229" s="10">
        <f>Table3[[#This Row],[profit]]/Table3[[#This Row],[revenue]]</f>
        <v>0.20195752053887786</v>
      </c>
      <c r="O229" s="2" t="s">
        <v>38</v>
      </c>
      <c r="P229" s="2" t="str">
        <f>_xlfn.XLOOKUP(O229,Sales_reps!A:A,Sales_reps!B:B)</f>
        <v>Rep 16</v>
      </c>
      <c r="Q229" s="5">
        <f>_xlfn.XLOOKUP(F229,Inventory!A:A,Inventory!E:E)</f>
        <v>272</v>
      </c>
      <c r="R229" s="5">
        <f>_xlfn.XLOOKUP(F229,Inventory!A:A,Inventory!F:F)</f>
        <v>96</v>
      </c>
      <c r="S229" t="str">
        <f>IF(Table3[[#This Row],[Reorder_point]]&gt;=Table3[[#This Row],[Stock_on_hand]],"Reorder","Sufficient Stock")</f>
        <v>Sufficient Stock</v>
      </c>
      <c r="T229" s="4">
        <f>_xlfn.XLOOKUP(F229,Pivot!A:A,Pivot!C:C)</f>
        <v>1.4364640883977902</v>
      </c>
      <c r="U229" s="5">
        <f>Table3[[#This Row],[Stock_on_hand]]/Table3[[#This Row],[ADS_Rate]]</f>
        <v>189.35384615384615</v>
      </c>
      <c r="V229" s="16">
        <f>_xlfn.XLOOKUP(F229,Pivot!E:E,Pivot!H:H)</f>
        <v>192.4608076923077</v>
      </c>
      <c r="W229" s="3">
        <f>IF(Table3[[#This Row],[Stock_on_hand]]&gt;Table3[[#This Row],[Reorder_point]],(Table3[[#This Row],[Stock_on_hand]]-Table3[[#This Row],[Reorder_point]])*Table3[[#This Row],[AverageCostPerUnit]],0)</f>
        <v>33873.102153846157</v>
      </c>
    </row>
    <row r="230" spans="1:23" x14ac:dyDescent="0.3">
      <c r="A230" s="1">
        <v>45685</v>
      </c>
      <c r="B230" t="str">
        <f>TEXT(Table3[[#This Row],[date]],"mmm")</f>
        <v>Jan</v>
      </c>
      <c r="C230" t="str">
        <f>TEXT(Table3[[#This Row],[date]],"ddd")</f>
        <v>Tue</v>
      </c>
      <c r="D230" s="2" t="s">
        <v>12</v>
      </c>
      <c r="E230" s="2" t="s">
        <v>280</v>
      </c>
      <c r="F230" s="2" t="s">
        <v>198</v>
      </c>
      <c r="G230" s="2" t="s">
        <v>199</v>
      </c>
      <c r="H230" s="2" t="s">
        <v>73</v>
      </c>
      <c r="I230" s="3">
        <v>260.62</v>
      </c>
      <c r="J230" s="5">
        <v>4</v>
      </c>
      <c r="K230" s="3">
        <v>1042.48</v>
      </c>
      <c r="L230" s="3">
        <v>806.81</v>
      </c>
      <c r="M230" s="3">
        <v>235.67</v>
      </c>
      <c r="N230" s="10">
        <f>Table3[[#This Row],[profit]]/Table3[[#This Row],[revenue]]</f>
        <v>0.22606668713068834</v>
      </c>
      <c r="O230" s="2" t="s">
        <v>32</v>
      </c>
      <c r="P230" s="2" t="str">
        <f>_xlfn.XLOOKUP(O230,Sales_reps!A:A,Sales_reps!B:B)</f>
        <v>Rep 13</v>
      </c>
      <c r="Q230" s="5">
        <f>_xlfn.XLOOKUP(F230,Inventory!A:A,Inventory!E:E)</f>
        <v>162</v>
      </c>
      <c r="R230" s="5">
        <f>_xlfn.XLOOKUP(F230,Inventory!A:A,Inventory!F:F)</f>
        <v>178</v>
      </c>
      <c r="S230" t="str">
        <f>IF(Table3[[#This Row],[Reorder_point]]&gt;=Table3[[#This Row],[Stock_on_hand]],"Reorder","Sufficient Stock")</f>
        <v>Reorder</v>
      </c>
      <c r="T230" s="4">
        <f>_xlfn.XLOOKUP(F230,Pivot!A:A,Pivot!C:C)</f>
        <v>1.6408839779005524</v>
      </c>
      <c r="U230" s="5">
        <f>Table3[[#This Row],[Stock_on_hand]]/Table3[[#This Row],[ADS_Rate]]</f>
        <v>98.727272727272734</v>
      </c>
      <c r="V230" s="16">
        <f>_xlfn.XLOOKUP(F230,Pivot!E:E,Pivot!H:H)</f>
        <v>127.32447811447813</v>
      </c>
      <c r="W230" s="3">
        <f>IF(Table3[[#This Row],[Stock_on_hand]]&gt;Table3[[#This Row],[Reorder_point]],(Table3[[#This Row],[Stock_on_hand]]-Table3[[#This Row],[Reorder_point]])*Table3[[#This Row],[AverageCostPerUnit]],0)</f>
        <v>0</v>
      </c>
    </row>
    <row r="231" spans="1:23" x14ac:dyDescent="0.3">
      <c r="A231" s="1">
        <v>45685</v>
      </c>
      <c r="B231" t="str">
        <f>TEXT(Table3[[#This Row],[date]],"mmm")</f>
        <v>Jan</v>
      </c>
      <c r="C231" t="str">
        <f>TEXT(Table3[[#This Row],[date]],"ddd")</f>
        <v>Tue</v>
      </c>
      <c r="D231" s="2" t="s">
        <v>5</v>
      </c>
      <c r="E231" s="2" t="s">
        <v>273</v>
      </c>
      <c r="F231" s="2" t="s">
        <v>188</v>
      </c>
      <c r="G231" s="2" t="s">
        <v>189</v>
      </c>
      <c r="H231" s="2" t="s">
        <v>60</v>
      </c>
      <c r="I231" s="3">
        <v>340.58</v>
      </c>
      <c r="J231" s="5">
        <v>39</v>
      </c>
      <c r="K231" s="3">
        <v>13282.62</v>
      </c>
      <c r="L231" s="3">
        <v>9767.19</v>
      </c>
      <c r="M231" s="3">
        <v>3515.43</v>
      </c>
      <c r="N231" s="10">
        <f>Table3[[#This Row],[profit]]/Table3[[#This Row],[revenue]]</f>
        <v>0.26466389914038041</v>
      </c>
      <c r="O231" s="2" t="s">
        <v>32</v>
      </c>
      <c r="P231" s="2" t="str">
        <f>_xlfn.XLOOKUP(O231,Sales_reps!A:A,Sales_reps!B:B)</f>
        <v>Rep 13</v>
      </c>
      <c r="Q231" s="5">
        <f>_xlfn.XLOOKUP(F231,Inventory!A:A,Inventory!E:E)</f>
        <v>232</v>
      </c>
      <c r="R231" s="5">
        <f>_xlfn.XLOOKUP(F231,Inventory!A:A,Inventory!F:F)</f>
        <v>63</v>
      </c>
      <c r="S231" t="str">
        <f>IF(Table3[[#This Row],[Reorder_point]]&gt;=Table3[[#This Row],[Stock_on_hand]],"Reorder","Sufficient Stock")</f>
        <v>Sufficient Stock</v>
      </c>
      <c r="T231" s="4">
        <f>_xlfn.XLOOKUP(F231,Pivot!A:A,Pivot!C:C)</f>
        <v>2.4917127071823204</v>
      </c>
      <c r="U231" s="5">
        <f>Table3[[#This Row],[Stock_on_hand]]/Table3[[#This Row],[ADS_Rate]]</f>
        <v>93.108647450110865</v>
      </c>
      <c r="V231" s="16">
        <f>_xlfn.XLOOKUP(F231,Pivot!E:E,Pivot!H:H)</f>
        <v>147.25665188470066</v>
      </c>
      <c r="W231" s="3">
        <f>IF(Table3[[#This Row],[Stock_on_hand]]&gt;Table3[[#This Row],[Reorder_point]],(Table3[[#This Row],[Stock_on_hand]]-Table3[[#This Row],[Reorder_point]])*Table3[[#This Row],[AverageCostPerUnit]],0)</f>
        <v>24886.374168514412</v>
      </c>
    </row>
    <row r="232" spans="1:23" x14ac:dyDescent="0.3">
      <c r="A232" s="1">
        <v>45685</v>
      </c>
      <c r="B232" t="str">
        <f>TEXT(Table3[[#This Row],[date]],"mmm")</f>
        <v>Jan</v>
      </c>
      <c r="C232" t="str">
        <f>TEXT(Table3[[#This Row],[date]],"ddd")</f>
        <v>Tue</v>
      </c>
      <c r="D232" s="2" t="s">
        <v>12</v>
      </c>
      <c r="E232" s="2" t="s">
        <v>272</v>
      </c>
      <c r="F232" s="2" t="s">
        <v>93</v>
      </c>
      <c r="G232" s="2" t="s">
        <v>94</v>
      </c>
      <c r="H232" s="2" t="s">
        <v>73</v>
      </c>
      <c r="I232" s="3">
        <v>247.28</v>
      </c>
      <c r="J232" s="5">
        <v>32</v>
      </c>
      <c r="K232" s="3">
        <v>7912.96</v>
      </c>
      <c r="L232" s="3">
        <v>5487.74</v>
      </c>
      <c r="M232" s="3">
        <v>2425.2199999999998</v>
      </c>
      <c r="N232" s="10">
        <f>Table3[[#This Row],[profit]]/Table3[[#This Row],[revenue]]</f>
        <v>0.30648707942413456</v>
      </c>
      <c r="O232" s="2" t="s">
        <v>10</v>
      </c>
      <c r="P232" s="2" t="str">
        <f>_xlfn.XLOOKUP(O232,Sales_reps!A:A,Sales_reps!B:B)</f>
        <v>Rep 4</v>
      </c>
      <c r="Q232" s="5">
        <f>_xlfn.XLOOKUP(F232,Inventory!A:A,Inventory!E:E)</f>
        <v>472</v>
      </c>
      <c r="R232" s="5">
        <f>_xlfn.XLOOKUP(F232,Inventory!A:A,Inventory!F:F)</f>
        <v>64</v>
      </c>
      <c r="S232" t="str">
        <f>IF(Table3[[#This Row],[Reorder_point]]&gt;=Table3[[#This Row],[Stock_on_hand]],"Reorder","Sufficient Stock")</f>
        <v>Sufficient Stock</v>
      </c>
      <c r="T232" s="4">
        <f>_xlfn.XLOOKUP(F232,Pivot!A:A,Pivot!C:C)</f>
        <v>2.1381215469613259</v>
      </c>
      <c r="U232" s="5">
        <f>Table3[[#This Row],[Stock_on_hand]]/Table3[[#This Row],[ADS_Rate]]</f>
        <v>220.75452196382429</v>
      </c>
      <c r="V232" s="16">
        <f>_xlfn.XLOOKUP(F232,Pivot!E:E,Pivot!H:H)</f>
        <v>200.95503875968993</v>
      </c>
      <c r="W232" s="3">
        <f>IF(Table3[[#This Row],[Stock_on_hand]]&gt;Table3[[#This Row],[Reorder_point]],(Table3[[#This Row],[Stock_on_hand]]-Table3[[#This Row],[Reorder_point]])*Table3[[#This Row],[AverageCostPerUnit]],0)</f>
        <v>81989.65581395349</v>
      </c>
    </row>
    <row r="233" spans="1:23" x14ac:dyDescent="0.3">
      <c r="A233" s="1">
        <v>45685</v>
      </c>
      <c r="B233" t="str">
        <f>TEXT(Table3[[#This Row],[date]],"mmm")</f>
        <v>Jan</v>
      </c>
      <c r="C233" t="str">
        <f>TEXT(Table3[[#This Row],[date]],"ddd")</f>
        <v>Tue</v>
      </c>
      <c r="D233" s="2" t="s">
        <v>5</v>
      </c>
      <c r="E233" s="2" t="s">
        <v>273</v>
      </c>
      <c r="F233" s="2" t="s">
        <v>106</v>
      </c>
      <c r="G233" s="2" t="s">
        <v>107</v>
      </c>
      <c r="H233" s="2" t="s">
        <v>60</v>
      </c>
      <c r="I233" s="3">
        <v>127.22</v>
      </c>
      <c r="J233" s="5">
        <v>23</v>
      </c>
      <c r="K233" s="3">
        <v>2926.06</v>
      </c>
      <c r="L233" s="3">
        <v>1914.1</v>
      </c>
      <c r="M233" s="3">
        <v>1011.96</v>
      </c>
      <c r="N233" s="10">
        <f>Table3[[#This Row],[profit]]/Table3[[#This Row],[revenue]]</f>
        <v>0.34584389930486731</v>
      </c>
      <c r="O233" s="2" t="s">
        <v>25</v>
      </c>
      <c r="P233" s="2" t="str">
        <f>_xlfn.XLOOKUP(O233,Sales_reps!A:A,Sales_reps!B:B)</f>
        <v>Rep 10</v>
      </c>
      <c r="Q233" s="5">
        <f>_xlfn.XLOOKUP(F233,Inventory!A:A,Inventory!E:E)</f>
        <v>377</v>
      </c>
      <c r="R233" s="5">
        <f>_xlfn.XLOOKUP(F233,Inventory!A:A,Inventory!F:F)</f>
        <v>165</v>
      </c>
      <c r="S233" t="str">
        <f>IF(Table3[[#This Row],[Reorder_point]]&gt;=Table3[[#This Row],[Stock_on_hand]],"Reorder","Sufficient Stock")</f>
        <v>Sufficient Stock</v>
      </c>
      <c r="T233" s="4">
        <f>_xlfn.XLOOKUP(F233,Pivot!A:A,Pivot!C:C)</f>
        <v>2.2928176795580111</v>
      </c>
      <c r="U233" s="5">
        <f>Table3[[#This Row],[Stock_on_hand]]/Table3[[#This Row],[ADS_Rate]]</f>
        <v>164.4265060240964</v>
      </c>
      <c r="V233" s="16">
        <f>_xlfn.XLOOKUP(F233,Pivot!E:E,Pivot!H:H)</f>
        <v>219.61922891566269</v>
      </c>
      <c r="W233" s="3">
        <f>IF(Table3[[#This Row],[Stock_on_hand]]&gt;Table3[[#This Row],[Reorder_point]],(Table3[[#This Row],[Stock_on_hand]]-Table3[[#This Row],[Reorder_point]])*Table3[[#This Row],[AverageCostPerUnit]],0)</f>
        <v>46559.276530120493</v>
      </c>
    </row>
    <row r="234" spans="1:23" x14ac:dyDescent="0.3">
      <c r="A234" s="1">
        <v>45686</v>
      </c>
      <c r="B234" t="str">
        <f>TEXT(Table3[[#This Row],[date]],"mmm")</f>
        <v>Jan</v>
      </c>
      <c r="C234" t="str">
        <f>TEXT(Table3[[#This Row],[date]],"ddd")</f>
        <v>Wed</v>
      </c>
      <c r="D234" s="2" t="s">
        <v>27</v>
      </c>
      <c r="E234" s="2" t="s">
        <v>284</v>
      </c>
      <c r="F234" s="2" t="s">
        <v>186</v>
      </c>
      <c r="G234" s="2" t="s">
        <v>187</v>
      </c>
      <c r="H234" s="2" t="s">
        <v>56</v>
      </c>
      <c r="I234" s="3">
        <v>225.66</v>
      </c>
      <c r="J234" s="5">
        <v>38</v>
      </c>
      <c r="K234" s="3">
        <v>8575.08</v>
      </c>
      <c r="L234" s="3">
        <v>6899.86</v>
      </c>
      <c r="M234" s="3">
        <v>1675.22</v>
      </c>
      <c r="N234" s="10">
        <f>Table3[[#This Row],[profit]]/Table3[[#This Row],[revenue]]</f>
        <v>0.19535911035232326</v>
      </c>
      <c r="O234" s="2" t="s">
        <v>20</v>
      </c>
      <c r="P234" s="2" t="str">
        <f>_xlfn.XLOOKUP(O234,Sales_reps!A:A,Sales_reps!B:B)</f>
        <v>Rep 8</v>
      </c>
      <c r="Q234" s="5">
        <f>_xlfn.XLOOKUP(F234,Inventory!A:A,Inventory!E:E)</f>
        <v>269</v>
      </c>
      <c r="R234" s="5">
        <f>_xlfn.XLOOKUP(F234,Inventory!A:A,Inventory!F:F)</f>
        <v>137</v>
      </c>
      <c r="S234" t="str">
        <f>IF(Table3[[#This Row],[Reorder_point]]&gt;=Table3[[#This Row],[Stock_on_hand]],"Reorder","Sufficient Stock")</f>
        <v>Sufficient Stock</v>
      </c>
      <c r="T234" s="4">
        <f>_xlfn.XLOOKUP(F234,Pivot!A:A,Pivot!C:C)</f>
        <v>3.3149171270718232</v>
      </c>
      <c r="U234" s="5">
        <f>Table3[[#This Row],[Stock_on_hand]]/Table3[[#This Row],[ADS_Rate]]</f>
        <v>81.148333333333341</v>
      </c>
      <c r="V234" s="16">
        <f>_xlfn.XLOOKUP(F234,Pivot!E:E,Pivot!H:H)</f>
        <v>202.9247</v>
      </c>
      <c r="W234" s="3">
        <f>IF(Table3[[#This Row],[Stock_on_hand]]&gt;Table3[[#This Row],[Reorder_point]],(Table3[[#This Row],[Stock_on_hand]]-Table3[[#This Row],[Reorder_point]])*Table3[[#This Row],[AverageCostPerUnit]],0)</f>
        <v>26786.060399999998</v>
      </c>
    </row>
    <row r="235" spans="1:23" x14ac:dyDescent="0.3">
      <c r="A235" s="1">
        <v>45686</v>
      </c>
      <c r="B235" t="str">
        <f>TEXT(Table3[[#This Row],[date]],"mmm")</f>
        <v>Jan</v>
      </c>
      <c r="C235" t="str">
        <f>TEXT(Table3[[#This Row],[date]],"ddd")</f>
        <v>Wed</v>
      </c>
      <c r="D235" s="2" t="s">
        <v>24</v>
      </c>
      <c r="E235" s="2" t="s">
        <v>284</v>
      </c>
      <c r="F235" s="2" t="s">
        <v>87</v>
      </c>
      <c r="G235" s="2" t="s">
        <v>88</v>
      </c>
      <c r="H235" s="2" t="s">
        <v>60</v>
      </c>
      <c r="I235" s="3">
        <v>407.09</v>
      </c>
      <c r="J235" s="5">
        <v>34</v>
      </c>
      <c r="K235" s="3">
        <v>13841.06</v>
      </c>
      <c r="L235" s="3">
        <v>10118.9</v>
      </c>
      <c r="M235" s="3">
        <v>3722.16</v>
      </c>
      <c r="N235" s="10">
        <f>Table3[[#This Row],[profit]]/Table3[[#This Row],[revenue]]</f>
        <v>0.2689215999352651</v>
      </c>
      <c r="O235" s="2" t="s">
        <v>8</v>
      </c>
      <c r="P235" s="2" t="str">
        <f>_xlfn.XLOOKUP(O235,Sales_reps!A:A,Sales_reps!B:B)</f>
        <v>Rep 3</v>
      </c>
      <c r="Q235" s="5">
        <f>_xlfn.XLOOKUP(F235,Inventory!A:A,Inventory!E:E)</f>
        <v>364</v>
      </c>
      <c r="R235" s="5">
        <f>_xlfn.XLOOKUP(F235,Inventory!A:A,Inventory!F:F)</f>
        <v>148</v>
      </c>
      <c r="S235" t="str">
        <f>IF(Table3[[#This Row],[Reorder_point]]&gt;=Table3[[#This Row],[Stock_on_hand]],"Reorder","Sufficient Stock")</f>
        <v>Sufficient Stock</v>
      </c>
      <c r="T235" s="4">
        <f>_xlfn.XLOOKUP(F235,Pivot!A:A,Pivot!C:C)</f>
        <v>2.4198895027624308</v>
      </c>
      <c r="U235" s="5">
        <f>Table3[[#This Row],[Stock_on_hand]]/Table3[[#This Row],[ADS_Rate]]</f>
        <v>150.42009132420091</v>
      </c>
      <c r="V235" s="16">
        <f>_xlfn.XLOOKUP(F235,Pivot!E:E,Pivot!H:H)</f>
        <v>198.74710045662104</v>
      </c>
      <c r="W235" s="3">
        <f>IF(Table3[[#This Row],[Stock_on_hand]]&gt;Table3[[#This Row],[Reorder_point]],(Table3[[#This Row],[Stock_on_hand]]-Table3[[#This Row],[Reorder_point]])*Table3[[#This Row],[AverageCostPerUnit]],0)</f>
        <v>42929.373698630145</v>
      </c>
    </row>
    <row r="236" spans="1:23" x14ac:dyDescent="0.3">
      <c r="A236" s="1">
        <v>45686</v>
      </c>
      <c r="B236" t="str">
        <f>TEXT(Table3[[#This Row],[date]],"mmm")</f>
        <v>Jan</v>
      </c>
      <c r="C236" t="str">
        <f>TEXT(Table3[[#This Row],[date]],"ddd")</f>
        <v>Wed</v>
      </c>
      <c r="D236" s="2" t="s">
        <v>12</v>
      </c>
      <c r="E236" s="2" t="s">
        <v>276</v>
      </c>
      <c r="F236" s="2" t="s">
        <v>254</v>
      </c>
      <c r="G236" s="2" t="s">
        <v>255</v>
      </c>
      <c r="H236" s="2" t="s">
        <v>64</v>
      </c>
      <c r="I236" s="3">
        <v>61.37</v>
      </c>
      <c r="J236" s="5">
        <v>11</v>
      </c>
      <c r="K236" s="3">
        <v>675.07</v>
      </c>
      <c r="L236" s="3">
        <v>417.43</v>
      </c>
      <c r="M236" s="3">
        <v>257.64</v>
      </c>
      <c r="N236" s="10">
        <f>Table3[[#This Row],[profit]]/Table3[[#This Row],[revenue]]</f>
        <v>0.38164931044188005</v>
      </c>
      <c r="O236" s="2" t="s">
        <v>40</v>
      </c>
      <c r="P236" s="2" t="str">
        <f>_xlfn.XLOOKUP(O236,Sales_reps!A:A,Sales_reps!B:B)</f>
        <v>Rep 17</v>
      </c>
      <c r="Q236" s="5">
        <f>_xlfn.XLOOKUP(F236,Inventory!A:A,Inventory!E:E)</f>
        <v>228</v>
      </c>
      <c r="R236" s="5">
        <f>_xlfn.XLOOKUP(F236,Inventory!A:A,Inventory!F:F)</f>
        <v>179</v>
      </c>
      <c r="S236" t="str">
        <f>IF(Table3[[#This Row],[Reorder_point]]&gt;=Table3[[#This Row],[Stock_on_hand]],"Reorder","Sufficient Stock")</f>
        <v>Sufficient Stock</v>
      </c>
      <c r="T236" s="4">
        <f>_xlfn.XLOOKUP(F236,Pivot!A:A,Pivot!C:C)</f>
        <v>3.6353591160220993</v>
      </c>
      <c r="U236" s="5">
        <f>Table3[[#This Row],[Stock_on_hand]]/Table3[[#This Row],[ADS_Rate]]</f>
        <v>62.717325227963528</v>
      </c>
      <c r="V236" s="16">
        <f>_xlfn.XLOOKUP(F236,Pivot!E:E,Pivot!H:H)</f>
        <v>194.48913373860182</v>
      </c>
      <c r="W236" s="3">
        <f>IF(Table3[[#This Row],[Stock_on_hand]]&gt;Table3[[#This Row],[Reorder_point]],(Table3[[#This Row],[Stock_on_hand]]-Table3[[#This Row],[Reorder_point]])*Table3[[#This Row],[AverageCostPerUnit]],0)</f>
        <v>9529.9675531914891</v>
      </c>
    </row>
    <row r="237" spans="1:23" x14ac:dyDescent="0.3">
      <c r="A237" s="1">
        <v>45686</v>
      </c>
      <c r="B237" t="str">
        <f>TEXT(Table3[[#This Row],[date]],"mmm")</f>
        <v>Jan</v>
      </c>
      <c r="C237" t="str">
        <f>TEXT(Table3[[#This Row],[date]],"ddd")</f>
        <v>Wed</v>
      </c>
      <c r="D237" s="2" t="s">
        <v>12</v>
      </c>
      <c r="E237" s="2" t="s">
        <v>271</v>
      </c>
      <c r="F237" s="2" t="s">
        <v>144</v>
      </c>
      <c r="G237" s="2" t="s">
        <v>145</v>
      </c>
      <c r="H237" s="2" t="s">
        <v>56</v>
      </c>
      <c r="I237" s="3">
        <v>15.67</v>
      </c>
      <c r="J237" s="5">
        <v>42</v>
      </c>
      <c r="K237" s="3">
        <v>658.14</v>
      </c>
      <c r="L237" s="3">
        <v>504.03</v>
      </c>
      <c r="M237" s="3">
        <v>154.11000000000001</v>
      </c>
      <c r="N237" s="10">
        <f>Table3[[#This Row],[profit]]/Table3[[#This Row],[revenue]]</f>
        <v>0.2341599051873462</v>
      </c>
      <c r="O237" s="2" t="s">
        <v>28</v>
      </c>
      <c r="P237" s="2" t="str">
        <f>_xlfn.XLOOKUP(O237,Sales_reps!A:A,Sales_reps!B:B)</f>
        <v>Rep 11</v>
      </c>
      <c r="Q237" s="5">
        <f>_xlfn.XLOOKUP(F237,Inventory!A:A,Inventory!E:E)</f>
        <v>112</v>
      </c>
      <c r="R237" s="5">
        <f>_xlfn.XLOOKUP(F237,Inventory!A:A,Inventory!F:F)</f>
        <v>60</v>
      </c>
      <c r="S237" t="str">
        <f>IF(Table3[[#This Row],[Reorder_point]]&gt;=Table3[[#This Row],[Stock_on_hand]],"Reorder","Sufficient Stock")</f>
        <v>Sufficient Stock</v>
      </c>
      <c r="T237" s="4">
        <f>_xlfn.XLOOKUP(F237,Pivot!A:A,Pivot!C:C)</f>
        <v>2.0883977900552488</v>
      </c>
      <c r="U237" s="5">
        <f>Table3[[#This Row],[Stock_on_hand]]/Table3[[#This Row],[ADS_Rate]]</f>
        <v>53.629629629629626</v>
      </c>
      <c r="V237" s="16">
        <f>_xlfn.XLOOKUP(F237,Pivot!E:E,Pivot!H:H)</f>
        <v>99.967328042328063</v>
      </c>
      <c r="W237" s="3">
        <f>IF(Table3[[#This Row],[Stock_on_hand]]&gt;Table3[[#This Row],[Reorder_point]],(Table3[[#This Row],[Stock_on_hand]]-Table3[[#This Row],[Reorder_point]])*Table3[[#This Row],[AverageCostPerUnit]],0)</f>
        <v>5198.3010582010593</v>
      </c>
    </row>
    <row r="238" spans="1:23" x14ac:dyDescent="0.3">
      <c r="A238" s="1">
        <v>45686</v>
      </c>
      <c r="B238" t="str">
        <f>TEXT(Table3[[#This Row],[date]],"mmm")</f>
        <v>Jan</v>
      </c>
      <c r="C238" t="str">
        <f>TEXT(Table3[[#This Row],[date]],"ddd")</f>
        <v>Wed</v>
      </c>
      <c r="D238" s="2" t="s">
        <v>17</v>
      </c>
      <c r="E238" s="2" t="s">
        <v>283</v>
      </c>
      <c r="F238" s="2" t="s">
        <v>138</v>
      </c>
      <c r="G238" s="2" t="s">
        <v>139</v>
      </c>
      <c r="H238" s="2" t="s">
        <v>60</v>
      </c>
      <c r="I238" s="3">
        <v>497.8</v>
      </c>
      <c r="J238" s="5">
        <v>34</v>
      </c>
      <c r="K238" s="3">
        <v>16925.2</v>
      </c>
      <c r="L238" s="3">
        <v>10802.91</v>
      </c>
      <c r="M238" s="3">
        <v>6122.29</v>
      </c>
      <c r="N238" s="10">
        <f>Table3[[#This Row],[profit]]/Table3[[#This Row],[revenue]]</f>
        <v>0.36172630160943442</v>
      </c>
      <c r="O238" s="2" t="s">
        <v>13</v>
      </c>
      <c r="P238" s="2" t="str">
        <f>_xlfn.XLOOKUP(O238,Sales_reps!A:A,Sales_reps!B:B)</f>
        <v>Rep 5</v>
      </c>
      <c r="Q238" s="5">
        <f>_xlfn.XLOOKUP(F238,Inventory!A:A,Inventory!E:E)</f>
        <v>78</v>
      </c>
      <c r="R238" s="5">
        <f>_xlfn.XLOOKUP(F238,Inventory!A:A,Inventory!F:F)</f>
        <v>150</v>
      </c>
      <c r="S238" t="str">
        <f>IF(Table3[[#This Row],[Reorder_point]]&gt;=Table3[[#This Row],[Stock_on_hand]],"Reorder","Sufficient Stock")</f>
        <v>Reorder</v>
      </c>
      <c r="T238" s="4">
        <f>_xlfn.XLOOKUP(F238,Pivot!A:A,Pivot!C:C)</f>
        <v>2.596685082872928</v>
      </c>
      <c r="U238" s="5">
        <f>Table3[[#This Row],[Stock_on_hand]]/Table3[[#This Row],[ADS_Rate]]</f>
        <v>30.038297872340429</v>
      </c>
      <c r="V238" s="16">
        <f>_xlfn.XLOOKUP(F238,Pivot!E:E,Pivot!H:H)</f>
        <v>177.40974468085105</v>
      </c>
      <c r="W238" s="3">
        <f>IF(Table3[[#This Row],[Stock_on_hand]]&gt;Table3[[#This Row],[Reorder_point]],(Table3[[#This Row],[Stock_on_hand]]-Table3[[#This Row],[Reorder_point]])*Table3[[#This Row],[AverageCostPerUnit]],0)</f>
        <v>0</v>
      </c>
    </row>
    <row r="239" spans="1:23" x14ac:dyDescent="0.3">
      <c r="A239" s="1">
        <v>45686</v>
      </c>
      <c r="B239" t="str">
        <f>TEXT(Table3[[#This Row],[date]],"mmm")</f>
        <v>Jan</v>
      </c>
      <c r="C239" t="str">
        <f>TEXT(Table3[[#This Row],[date]],"ddd")</f>
        <v>Wed</v>
      </c>
      <c r="D239" s="2" t="s">
        <v>24</v>
      </c>
      <c r="E239" s="2" t="s">
        <v>274</v>
      </c>
      <c r="F239" s="2" t="s">
        <v>108</v>
      </c>
      <c r="G239" s="2" t="s">
        <v>109</v>
      </c>
      <c r="H239" s="2" t="s">
        <v>56</v>
      </c>
      <c r="I239" s="3">
        <v>248.35</v>
      </c>
      <c r="J239" s="5">
        <v>45</v>
      </c>
      <c r="K239" s="3">
        <v>11175.75</v>
      </c>
      <c r="L239" s="3">
        <v>7601.59</v>
      </c>
      <c r="M239" s="3">
        <v>3574.16</v>
      </c>
      <c r="N239" s="10">
        <f>Table3[[#This Row],[profit]]/Table3[[#This Row],[revenue]]</f>
        <v>0.31981388273717648</v>
      </c>
      <c r="O239" s="2" t="s">
        <v>25</v>
      </c>
      <c r="P239" s="2" t="str">
        <f>_xlfn.XLOOKUP(O239,Sales_reps!A:A,Sales_reps!B:B)</f>
        <v>Rep 10</v>
      </c>
      <c r="Q239" s="5">
        <f>_xlfn.XLOOKUP(F239,Inventory!A:A,Inventory!E:E)</f>
        <v>188</v>
      </c>
      <c r="R239" s="5">
        <f>_xlfn.XLOOKUP(F239,Inventory!A:A,Inventory!F:F)</f>
        <v>173</v>
      </c>
      <c r="S239" t="str">
        <f>IF(Table3[[#This Row],[Reorder_point]]&gt;=Table3[[#This Row],[Stock_on_hand]],"Reorder","Sufficient Stock")</f>
        <v>Sufficient Stock</v>
      </c>
      <c r="T239" s="4">
        <f>_xlfn.XLOOKUP(F239,Pivot!A:A,Pivot!C:C)</f>
        <v>2.1491712707182322</v>
      </c>
      <c r="U239" s="5">
        <f>Table3[[#This Row],[Stock_on_hand]]/Table3[[#This Row],[ADS_Rate]]</f>
        <v>87.47557840616966</v>
      </c>
      <c r="V239" s="16">
        <f>_xlfn.XLOOKUP(F239,Pivot!E:E,Pivot!H:H)</f>
        <v>187.86791773778924</v>
      </c>
      <c r="W239" s="3">
        <f>IF(Table3[[#This Row],[Stock_on_hand]]&gt;Table3[[#This Row],[Reorder_point]],(Table3[[#This Row],[Stock_on_hand]]-Table3[[#This Row],[Reorder_point]])*Table3[[#This Row],[AverageCostPerUnit]],0)</f>
        <v>2818.0187660668385</v>
      </c>
    </row>
    <row r="240" spans="1:23" x14ac:dyDescent="0.3">
      <c r="A240" s="1">
        <v>45686</v>
      </c>
      <c r="B240" t="str">
        <f>TEXT(Table3[[#This Row],[date]],"mmm")</f>
        <v>Jan</v>
      </c>
      <c r="C240" t="str">
        <f>TEXT(Table3[[#This Row],[date]],"ddd")</f>
        <v>Wed</v>
      </c>
      <c r="D240" s="2" t="s">
        <v>17</v>
      </c>
      <c r="E240" s="2" t="s">
        <v>278</v>
      </c>
      <c r="F240" s="2" t="s">
        <v>164</v>
      </c>
      <c r="G240" s="2" t="s">
        <v>165</v>
      </c>
      <c r="H240" s="2" t="s">
        <v>56</v>
      </c>
      <c r="I240" s="3">
        <v>15.03</v>
      </c>
      <c r="J240" s="5">
        <v>30</v>
      </c>
      <c r="K240" s="3">
        <v>450.9</v>
      </c>
      <c r="L240" s="3">
        <v>255.55</v>
      </c>
      <c r="M240" s="3">
        <v>195.35</v>
      </c>
      <c r="N240" s="10">
        <f>Table3[[#This Row],[profit]]/Table3[[#This Row],[revenue]]</f>
        <v>0.43324462186737639</v>
      </c>
      <c r="O240" s="2" t="s">
        <v>34</v>
      </c>
      <c r="P240" s="2" t="str">
        <f>_xlfn.XLOOKUP(O240,Sales_reps!A:A,Sales_reps!B:B)</f>
        <v>Rep 14</v>
      </c>
      <c r="Q240" s="5">
        <f>_xlfn.XLOOKUP(F240,Inventory!A:A,Inventory!E:E)</f>
        <v>324</v>
      </c>
      <c r="R240" s="5">
        <f>_xlfn.XLOOKUP(F240,Inventory!A:A,Inventory!F:F)</f>
        <v>136</v>
      </c>
      <c r="S240" t="str">
        <f>IF(Table3[[#This Row],[Reorder_point]]&gt;=Table3[[#This Row],[Stock_on_hand]],"Reorder","Sufficient Stock")</f>
        <v>Sufficient Stock</v>
      </c>
      <c r="T240" s="4">
        <f>_xlfn.XLOOKUP(F240,Pivot!A:A,Pivot!C:C)</f>
        <v>1.7348066298342542</v>
      </c>
      <c r="U240" s="5">
        <f>Table3[[#This Row],[Stock_on_hand]]/Table3[[#This Row],[ADS_Rate]]</f>
        <v>186.76433121019107</v>
      </c>
      <c r="V240" s="16">
        <f>_xlfn.XLOOKUP(F240,Pivot!E:E,Pivot!H:H)</f>
        <v>151.90401273885354</v>
      </c>
      <c r="W240" s="3">
        <f>IF(Table3[[#This Row],[Stock_on_hand]]&gt;Table3[[#This Row],[Reorder_point]],(Table3[[#This Row],[Stock_on_hand]]-Table3[[#This Row],[Reorder_point]])*Table3[[#This Row],[AverageCostPerUnit]],0)</f>
        <v>28557.954394904464</v>
      </c>
    </row>
    <row r="241" spans="1:23" x14ac:dyDescent="0.3">
      <c r="A241" s="1">
        <v>45686</v>
      </c>
      <c r="B241" t="str">
        <f>TEXT(Table3[[#This Row],[date]],"mmm")</f>
        <v>Jan</v>
      </c>
      <c r="C241" t="str">
        <f>TEXT(Table3[[#This Row],[date]],"ddd")</f>
        <v>Wed</v>
      </c>
      <c r="D241" s="2" t="s">
        <v>5</v>
      </c>
      <c r="E241" s="2" t="s">
        <v>285</v>
      </c>
      <c r="F241" s="2" t="s">
        <v>206</v>
      </c>
      <c r="G241" s="2" t="s">
        <v>207</v>
      </c>
      <c r="H241" s="2" t="s">
        <v>60</v>
      </c>
      <c r="I241" s="3">
        <v>232.9</v>
      </c>
      <c r="J241" s="5">
        <v>48</v>
      </c>
      <c r="K241" s="3">
        <v>11179.2</v>
      </c>
      <c r="L241" s="3">
        <v>8802.19</v>
      </c>
      <c r="M241" s="3">
        <v>2377.0100000000002</v>
      </c>
      <c r="N241" s="10">
        <f>Table3[[#This Row],[profit]]/Table3[[#This Row],[revenue]]</f>
        <v>0.21262791612995563</v>
      </c>
      <c r="O241" s="2" t="s">
        <v>42</v>
      </c>
      <c r="P241" s="2" t="str">
        <f>_xlfn.XLOOKUP(O241,Sales_reps!A:A,Sales_reps!B:B)</f>
        <v>Rep 18</v>
      </c>
      <c r="Q241" s="5">
        <f>_xlfn.XLOOKUP(F241,Inventory!A:A,Inventory!E:E)</f>
        <v>234</v>
      </c>
      <c r="R241" s="5">
        <f>_xlfn.XLOOKUP(F241,Inventory!A:A,Inventory!F:F)</f>
        <v>135</v>
      </c>
      <c r="S241" t="str">
        <f>IF(Table3[[#This Row],[Reorder_point]]&gt;=Table3[[#This Row],[Stock_on_hand]],"Reorder","Sufficient Stock")</f>
        <v>Sufficient Stock</v>
      </c>
      <c r="T241" s="4">
        <f>_xlfn.XLOOKUP(F241,Pivot!A:A,Pivot!C:C)</f>
        <v>2.1823204419889501</v>
      </c>
      <c r="U241" s="5">
        <f>Table3[[#This Row],[Stock_on_hand]]/Table3[[#This Row],[ADS_Rate]]</f>
        <v>107.2253164556962</v>
      </c>
      <c r="V241" s="16">
        <f>_xlfn.XLOOKUP(F241,Pivot!E:E,Pivot!H:H)</f>
        <v>159.33501265822784</v>
      </c>
      <c r="W241" s="3">
        <f>IF(Table3[[#This Row],[Stock_on_hand]]&gt;Table3[[#This Row],[Reorder_point]],(Table3[[#This Row],[Stock_on_hand]]-Table3[[#This Row],[Reorder_point]])*Table3[[#This Row],[AverageCostPerUnit]],0)</f>
        <v>15774.166253164556</v>
      </c>
    </row>
    <row r="242" spans="1:23" x14ac:dyDescent="0.3">
      <c r="A242" s="1">
        <v>45687</v>
      </c>
      <c r="B242" t="str">
        <f>TEXT(Table3[[#This Row],[date]],"mmm")</f>
        <v>Jan</v>
      </c>
      <c r="C242" t="str">
        <f>TEXT(Table3[[#This Row],[date]],"ddd")</f>
        <v>Thu</v>
      </c>
      <c r="D242" s="2" t="s">
        <v>17</v>
      </c>
      <c r="E242" s="2" t="s">
        <v>281</v>
      </c>
      <c r="F242" s="2" t="s">
        <v>196</v>
      </c>
      <c r="G242" s="2" t="s">
        <v>197</v>
      </c>
      <c r="H242" s="2" t="s">
        <v>73</v>
      </c>
      <c r="I242" s="3">
        <v>262.10000000000002</v>
      </c>
      <c r="J242" s="5">
        <v>10</v>
      </c>
      <c r="K242" s="3">
        <v>2621</v>
      </c>
      <c r="L242" s="3">
        <v>1832.94</v>
      </c>
      <c r="M242" s="3">
        <v>788.06</v>
      </c>
      <c r="N242" s="10">
        <f>Table3[[#This Row],[profit]]/Table3[[#This Row],[revenue]]</f>
        <v>0.30067149942769933</v>
      </c>
      <c r="O242" s="2" t="s">
        <v>38</v>
      </c>
      <c r="P242" s="2" t="str">
        <f>_xlfn.XLOOKUP(O242,Sales_reps!A:A,Sales_reps!B:B)</f>
        <v>Rep 16</v>
      </c>
      <c r="Q242" s="5">
        <f>_xlfn.XLOOKUP(F242,Inventory!A:A,Inventory!E:E)</f>
        <v>370</v>
      </c>
      <c r="R242" s="5">
        <f>_xlfn.XLOOKUP(F242,Inventory!A:A,Inventory!F:F)</f>
        <v>57</v>
      </c>
      <c r="S242" t="str">
        <f>IF(Table3[[#This Row],[Reorder_point]]&gt;=Table3[[#This Row],[Stock_on_hand]],"Reorder","Sufficient Stock")</f>
        <v>Sufficient Stock</v>
      </c>
      <c r="T242" s="4">
        <f>_xlfn.XLOOKUP(F242,Pivot!A:A,Pivot!C:C)</f>
        <v>1.9337016574585635</v>
      </c>
      <c r="U242" s="5">
        <f>Table3[[#This Row],[Stock_on_hand]]/Table3[[#This Row],[ADS_Rate]]</f>
        <v>191.34285714285716</v>
      </c>
      <c r="V242" s="16">
        <f>_xlfn.XLOOKUP(F242,Pivot!E:E,Pivot!H:H)</f>
        <v>130.95322857142858</v>
      </c>
      <c r="W242" s="3">
        <f>IF(Table3[[#This Row],[Stock_on_hand]]&gt;Table3[[#This Row],[Reorder_point]],(Table3[[#This Row],[Stock_on_hand]]-Table3[[#This Row],[Reorder_point]])*Table3[[#This Row],[AverageCostPerUnit]],0)</f>
        <v>40988.360542857146</v>
      </c>
    </row>
    <row r="243" spans="1:23" x14ac:dyDescent="0.3">
      <c r="A243" s="1">
        <v>45687</v>
      </c>
      <c r="B243" t="str">
        <f>TEXT(Table3[[#This Row],[date]],"mmm")</f>
        <v>Jan</v>
      </c>
      <c r="C243" t="str">
        <f>TEXT(Table3[[#This Row],[date]],"ddd")</f>
        <v>Thu</v>
      </c>
      <c r="D243" s="2" t="s">
        <v>5</v>
      </c>
      <c r="E243" s="2" t="s">
        <v>283</v>
      </c>
      <c r="F243" s="2" t="s">
        <v>156</v>
      </c>
      <c r="G243" s="2" t="s">
        <v>157</v>
      </c>
      <c r="H243" s="2" t="s">
        <v>73</v>
      </c>
      <c r="I243" s="3">
        <v>67.180000000000007</v>
      </c>
      <c r="J243" s="5">
        <v>39</v>
      </c>
      <c r="K243" s="3">
        <v>2620.02</v>
      </c>
      <c r="L243" s="3">
        <v>1699.55</v>
      </c>
      <c r="M243" s="3">
        <v>920.47</v>
      </c>
      <c r="N243" s="10">
        <f>Table3[[#This Row],[profit]]/Table3[[#This Row],[revenue]]</f>
        <v>0.35132174563552954</v>
      </c>
      <c r="O243" s="2" t="s">
        <v>30</v>
      </c>
      <c r="P243" s="2" t="str">
        <f>_xlfn.XLOOKUP(O243,Sales_reps!A:A,Sales_reps!B:B)</f>
        <v>Rep 12</v>
      </c>
      <c r="Q243" s="5">
        <f>_xlfn.XLOOKUP(F243,Inventory!A:A,Inventory!E:E)</f>
        <v>495</v>
      </c>
      <c r="R243" s="5">
        <f>_xlfn.XLOOKUP(F243,Inventory!A:A,Inventory!F:F)</f>
        <v>183</v>
      </c>
      <c r="S243" t="str">
        <f>IF(Table3[[#This Row],[Reorder_point]]&gt;=Table3[[#This Row],[Stock_on_hand]],"Reorder","Sufficient Stock")</f>
        <v>Sufficient Stock</v>
      </c>
      <c r="T243" s="4">
        <f>_xlfn.XLOOKUP(F243,Pivot!A:A,Pivot!C:C)</f>
        <v>2.7237569060773481</v>
      </c>
      <c r="U243" s="5">
        <f>Table3[[#This Row],[Stock_on_hand]]/Table3[[#This Row],[ADS_Rate]]</f>
        <v>181.7342799188641</v>
      </c>
      <c r="V243" s="16">
        <f>_xlfn.XLOOKUP(F243,Pivot!E:E,Pivot!H:H)</f>
        <v>142.07393509127789</v>
      </c>
      <c r="W243" s="3">
        <f>IF(Table3[[#This Row],[Stock_on_hand]]&gt;Table3[[#This Row],[Reorder_point]],(Table3[[#This Row],[Stock_on_hand]]-Table3[[#This Row],[Reorder_point]])*Table3[[#This Row],[AverageCostPerUnit]],0)</f>
        <v>44327.067748478701</v>
      </c>
    </row>
    <row r="244" spans="1:23" x14ac:dyDescent="0.3">
      <c r="A244" s="1">
        <v>45687</v>
      </c>
      <c r="B244" t="str">
        <f>TEXT(Table3[[#This Row],[date]],"mmm")</f>
        <v>Jan</v>
      </c>
      <c r="C244" t="str">
        <f>TEXT(Table3[[#This Row],[date]],"ddd")</f>
        <v>Thu</v>
      </c>
      <c r="D244" s="2" t="s">
        <v>5</v>
      </c>
      <c r="E244" s="2" t="s">
        <v>275</v>
      </c>
      <c r="F244" s="2" t="s">
        <v>186</v>
      </c>
      <c r="G244" s="2" t="s">
        <v>187</v>
      </c>
      <c r="H244" s="2" t="s">
        <v>56</v>
      </c>
      <c r="I244" s="3">
        <v>451.92</v>
      </c>
      <c r="J244" s="5">
        <v>14</v>
      </c>
      <c r="K244" s="3">
        <v>6326.88</v>
      </c>
      <c r="L244" s="3">
        <v>5267.97</v>
      </c>
      <c r="M244" s="3">
        <v>1058.9100000000001</v>
      </c>
      <c r="N244" s="10">
        <f>Table3[[#This Row],[profit]]/Table3[[#This Row],[revenue]]</f>
        <v>0.16736685380471891</v>
      </c>
      <c r="O244" s="2" t="s">
        <v>30</v>
      </c>
      <c r="P244" s="2" t="str">
        <f>_xlfn.XLOOKUP(O244,Sales_reps!A:A,Sales_reps!B:B)</f>
        <v>Rep 12</v>
      </c>
      <c r="Q244" s="5">
        <f>_xlfn.XLOOKUP(F244,Inventory!A:A,Inventory!E:E)</f>
        <v>269</v>
      </c>
      <c r="R244" s="5">
        <f>_xlfn.XLOOKUP(F244,Inventory!A:A,Inventory!F:F)</f>
        <v>137</v>
      </c>
      <c r="S244" t="str">
        <f>IF(Table3[[#This Row],[Reorder_point]]&gt;=Table3[[#This Row],[Stock_on_hand]],"Reorder","Sufficient Stock")</f>
        <v>Sufficient Stock</v>
      </c>
      <c r="T244" s="4">
        <f>_xlfn.XLOOKUP(F244,Pivot!A:A,Pivot!C:C)</f>
        <v>3.3149171270718232</v>
      </c>
      <c r="U244" s="5">
        <f>Table3[[#This Row],[Stock_on_hand]]/Table3[[#This Row],[ADS_Rate]]</f>
        <v>81.148333333333341</v>
      </c>
      <c r="V244" s="16">
        <f>_xlfn.XLOOKUP(F244,Pivot!E:E,Pivot!H:H)</f>
        <v>202.9247</v>
      </c>
      <c r="W244" s="3">
        <f>IF(Table3[[#This Row],[Stock_on_hand]]&gt;Table3[[#This Row],[Reorder_point]],(Table3[[#This Row],[Stock_on_hand]]-Table3[[#This Row],[Reorder_point]])*Table3[[#This Row],[AverageCostPerUnit]],0)</f>
        <v>26786.060399999998</v>
      </c>
    </row>
    <row r="245" spans="1:23" x14ac:dyDescent="0.3">
      <c r="A245" s="1">
        <v>45687</v>
      </c>
      <c r="B245" t="str">
        <f>TEXT(Table3[[#This Row],[date]],"mmm")</f>
        <v>Jan</v>
      </c>
      <c r="C245" t="str">
        <f>TEXT(Table3[[#This Row],[date]],"ddd")</f>
        <v>Thu</v>
      </c>
      <c r="D245" s="2" t="s">
        <v>12</v>
      </c>
      <c r="E245" s="2" t="s">
        <v>272</v>
      </c>
      <c r="F245" s="2" t="s">
        <v>212</v>
      </c>
      <c r="G245" s="2" t="s">
        <v>213</v>
      </c>
      <c r="H245" s="2" t="s">
        <v>60</v>
      </c>
      <c r="I245" s="3">
        <v>290</v>
      </c>
      <c r="J245" s="5">
        <v>4</v>
      </c>
      <c r="K245" s="3">
        <v>1160</v>
      </c>
      <c r="L245" s="3">
        <v>737.7</v>
      </c>
      <c r="M245" s="3">
        <v>422.3</v>
      </c>
      <c r="N245" s="10">
        <f>Table3[[#This Row],[profit]]/Table3[[#This Row],[revenue]]</f>
        <v>0.36405172413793102</v>
      </c>
      <c r="O245" s="2" t="s">
        <v>25</v>
      </c>
      <c r="P245" s="2" t="str">
        <f>_xlfn.XLOOKUP(O245,Sales_reps!A:A,Sales_reps!B:B)</f>
        <v>Rep 10</v>
      </c>
      <c r="Q245" s="5">
        <f>_xlfn.XLOOKUP(F245,Inventory!A:A,Inventory!E:E)</f>
        <v>20</v>
      </c>
      <c r="R245" s="5">
        <f>_xlfn.XLOOKUP(F245,Inventory!A:A,Inventory!F:F)</f>
        <v>123</v>
      </c>
      <c r="S245" t="str">
        <f>IF(Table3[[#This Row],[Reorder_point]]&gt;=Table3[[#This Row],[Stock_on_hand]],"Reorder","Sufficient Stock")</f>
        <v>Reorder</v>
      </c>
      <c r="T245" s="4">
        <f>_xlfn.XLOOKUP(F245,Pivot!A:A,Pivot!C:C)</f>
        <v>1.0994475138121547</v>
      </c>
      <c r="U245" s="5">
        <f>Table3[[#This Row],[Stock_on_hand]]/Table3[[#This Row],[ADS_Rate]]</f>
        <v>18.190954773869347</v>
      </c>
      <c r="V245" s="16">
        <f>_xlfn.XLOOKUP(F245,Pivot!E:E,Pivot!H:H)</f>
        <v>163.90492462311559</v>
      </c>
      <c r="W245" s="3">
        <f>IF(Table3[[#This Row],[Stock_on_hand]]&gt;Table3[[#This Row],[Reorder_point]],(Table3[[#This Row],[Stock_on_hand]]-Table3[[#This Row],[Reorder_point]])*Table3[[#This Row],[AverageCostPerUnit]],0)</f>
        <v>0</v>
      </c>
    </row>
    <row r="246" spans="1:23" x14ac:dyDescent="0.3">
      <c r="A246" s="1">
        <v>45688</v>
      </c>
      <c r="B246" t="str">
        <f>TEXT(Table3[[#This Row],[date]],"mmm")</f>
        <v>Jan</v>
      </c>
      <c r="C246" t="str">
        <f>TEXT(Table3[[#This Row],[date]],"ddd")</f>
        <v>Fri</v>
      </c>
      <c r="D246" s="2" t="s">
        <v>24</v>
      </c>
      <c r="E246" s="2" t="s">
        <v>285</v>
      </c>
      <c r="F246" s="2" t="s">
        <v>95</v>
      </c>
      <c r="G246" s="2" t="s">
        <v>96</v>
      </c>
      <c r="H246" s="2" t="s">
        <v>56</v>
      </c>
      <c r="I246" s="3">
        <v>319.60000000000002</v>
      </c>
      <c r="J246" s="5">
        <v>32</v>
      </c>
      <c r="K246" s="3">
        <v>10227.200000000001</v>
      </c>
      <c r="L246" s="3">
        <v>6518.76</v>
      </c>
      <c r="M246" s="3">
        <v>3708.44</v>
      </c>
      <c r="N246" s="10">
        <f>Table3[[#This Row],[profit]]/Table3[[#This Row],[revenue]]</f>
        <v>0.36260560075093867</v>
      </c>
      <c r="O246" s="2" t="s">
        <v>40</v>
      </c>
      <c r="P246" s="2" t="str">
        <f>_xlfn.XLOOKUP(O246,Sales_reps!A:A,Sales_reps!B:B)</f>
        <v>Rep 17</v>
      </c>
      <c r="Q246" s="5">
        <f>_xlfn.XLOOKUP(F246,Inventory!A:A,Inventory!E:E)</f>
        <v>101</v>
      </c>
      <c r="R246" s="5">
        <f>_xlfn.XLOOKUP(F246,Inventory!A:A,Inventory!F:F)</f>
        <v>179</v>
      </c>
      <c r="S246" t="str">
        <f>IF(Table3[[#This Row],[Reorder_point]]&gt;=Table3[[#This Row],[Stock_on_hand]],"Reorder","Sufficient Stock")</f>
        <v>Reorder</v>
      </c>
      <c r="T246" s="4">
        <f>_xlfn.XLOOKUP(F246,Pivot!A:A,Pivot!C:C)</f>
        <v>3.9834254143646408</v>
      </c>
      <c r="U246" s="5">
        <f>Table3[[#This Row],[Stock_on_hand]]/Table3[[#This Row],[ADS_Rate]]</f>
        <v>25.35506241331484</v>
      </c>
      <c r="V246" s="16">
        <f>_xlfn.XLOOKUP(F246,Pivot!E:E,Pivot!H:H)</f>
        <v>171.84160887656034</v>
      </c>
      <c r="W246" s="3">
        <f>IF(Table3[[#This Row],[Stock_on_hand]]&gt;Table3[[#This Row],[Reorder_point]],(Table3[[#This Row],[Stock_on_hand]]-Table3[[#This Row],[Reorder_point]])*Table3[[#This Row],[AverageCostPerUnit]],0)</f>
        <v>0</v>
      </c>
    </row>
    <row r="247" spans="1:23" x14ac:dyDescent="0.3">
      <c r="A247" s="1">
        <v>45688</v>
      </c>
      <c r="B247" t="str">
        <f>TEXT(Table3[[#This Row],[date]],"mmm")</f>
        <v>Jan</v>
      </c>
      <c r="C247" t="str">
        <f>TEXT(Table3[[#This Row],[date]],"ddd")</f>
        <v>Fri</v>
      </c>
      <c r="D247" s="2" t="s">
        <v>17</v>
      </c>
      <c r="E247" s="2" t="s">
        <v>281</v>
      </c>
      <c r="F247" s="2" t="s">
        <v>210</v>
      </c>
      <c r="G247" s="2" t="s">
        <v>211</v>
      </c>
      <c r="H247" s="2" t="s">
        <v>73</v>
      </c>
      <c r="I247" s="3">
        <v>403.04</v>
      </c>
      <c r="J247" s="5">
        <v>17</v>
      </c>
      <c r="K247" s="3">
        <v>6851.68</v>
      </c>
      <c r="L247" s="3">
        <v>5801.98</v>
      </c>
      <c r="M247" s="3">
        <v>1049.7</v>
      </c>
      <c r="N247" s="10">
        <f>Table3[[#This Row],[profit]]/Table3[[#This Row],[revenue]]</f>
        <v>0.15320330196389789</v>
      </c>
      <c r="O247" s="2" t="s">
        <v>18</v>
      </c>
      <c r="P247" s="2" t="str">
        <f>_xlfn.XLOOKUP(O247,Sales_reps!A:A,Sales_reps!B:B)</f>
        <v>Rep 7</v>
      </c>
      <c r="Q247" s="5">
        <f>_xlfn.XLOOKUP(F247,Inventory!A:A,Inventory!E:E)</f>
        <v>170</v>
      </c>
      <c r="R247" s="5">
        <f>_xlfn.XLOOKUP(F247,Inventory!A:A,Inventory!F:F)</f>
        <v>85</v>
      </c>
      <c r="S247" t="str">
        <f>IF(Table3[[#This Row],[Reorder_point]]&gt;=Table3[[#This Row],[Stock_on_hand]],"Reorder","Sufficient Stock")</f>
        <v>Sufficient Stock</v>
      </c>
      <c r="T247" s="4">
        <f>_xlfn.XLOOKUP(F247,Pivot!A:A,Pivot!C:C)</f>
        <v>1.5966850828729282</v>
      </c>
      <c r="U247" s="5">
        <f>Table3[[#This Row],[Stock_on_hand]]/Table3[[#This Row],[ADS_Rate]]</f>
        <v>106.47058823529412</v>
      </c>
      <c r="V247" s="16">
        <f>_xlfn.XLOOKUP(F247,Pivot!E:E,Pivot!H:H)</f>
        <v>206.92532871972318</v>
      </c>
      <c r="W247" s="3">
        <f>IF(Table3[[#This Row],[Stock_on_hand]]&gt;Table3[[#This Row],[Reorder_point]],(Table3[[#This Row],[Stock_on_hand]]-Table3[[#This Row],[Reorder_point]])*Table3[[#This Row],[AverageCostPerUnit]],0)</f>
        <v>17588.652941176471</v>
      </c>
    </row>
    <row r="248" spans="1:23" x14ac:dyDescent="0.3">
      <c r="A248" s="1">
        <v>45688</v>
      </c>
      <c r="B248" t="str">
        <f>TEXT(Table3[[#This Row],[date]],"mmm")</f>
        <v>Jan</v>
      </c>
      <c r="C248" t="str">
        <f>TEXT(Table3[[#This Row],[date]],"ddd")</f>
        <v>Fri</v>
      </c>
      <c r="D248" s="2" t="s">
        <v>12</v>
      </c>
      <c r="E248" s="2" t="s">
        <v>285</v>
      </c>
      <c r="F248" s="2" t="s">
        <v>89</v>
      </c>
      <c r="G248" s="2" t="s">
        <v>90</v>
      </c>
      <c r="H248" s="2" t="s">
        <v>73</v>
      </c>
      <c r="I248" s="3">
        <v>81.19</v>
      </c>
      <c r="J248" s="5">
        <v>35</v>
      </c>
      <c r="K248" s="3">
        <v>2841.65</v>
      </c>
      <c r="L248" s="3">
        <v>2226.36</v>
      </c>
      <c r="M248" s="3">
        <v>615.29</v>
      </c>
      <c r="N248" s="10">
        <f>Table3[[#This Row],[profit]]/Table3[[#This Row],[revenue]]</f>
        <v>0.21652561012088045</v>
      </c>
      <c r="O248" s="2" t="s">
        <v>46</v>
      </c>
      <c r="P248" s="2" t="str">
        <f>_xlfn.XLOOKUP(O248,Sales_reps!A:A,Sales_reps!B:B)</f>
        <v>Rep 20</v>
      </c>
      <c r="Q248" s="5">
        <f>_xlfn.XLOOKUP(F248,Inventory!A:A,Inventory!E:E)</f>
        <v>482</v>
      </c>
      <c r="R248" s="5">
        <f>_xlfn.XLOOKUP(F248,Inventory!A:A,Inventory!F:F)</f>
        <v>131</v>
      </c>
      <c r="S248" t="str">
        <f>IF(Table3[[#This Row],[Reorder_point]]&gt;=Table3[[#This Row],[Stock_on_hand]],"Reorder","Sufficient Stock")</f>
        <v>Sufficient Stock</v>
      </c>
      <c r="T248" s="4">
        <f>_xlfn.XLOOKUP(F248,Pivot!A:A,Pivot!C:C)</f>
        <v>2.0718232044198897</v>
      </c>
      <c r="U248" s="5">
        <f>Table3[[#This Row],[Stock_on_hand]]/Table3[[#This Row],[ADS_Rate]]</f>
        <v>232.64533333333333</v>
      </c>
      <c r="V248" s="16">
        <f>_xlfn.XLOOKUP(F248,Pivot!E:E,Pivot!H:H)</f>
        <v>136.04730666666669</v>
      </c>
      <c r="W248" s="3">
        <f>IF(Table3[[#This Row],[Stock_on_hand]]&gt;Table3[[#This Row],[Reorder_point]],(Table3[[#This Row],[Stock_on_hand]]-Table3[[#This Row],[Reorder_point]])*Table3[[#This Row],[AverageCostPerUnit]],0)</f>
        <v>47752.604640000005</v>
      </c>
    </row>
    <row r="249" spans="1:23" x14ac:dyDescent="0.3">
      <c r="A249" s="1">
        <v>45688</v>
      </c>
      <c r="B249" t="str">
        <f>TEXT(Table3[[#This Row],[date]],"mmm")</f>
        <v>Jan</v>
      </c>
      <c r="C249" t="str">
        <f>TEXT(Table3[[#This Row],[date]],"ddd")</f>
        <v>Fri</v>
      </c>
      <c r="D249" s="2" t="s">
        <v>5</v>
      </c>
      <c r="E249" s="2" t="s">
        <v>279</v>
      </c>
      <c r="F249" s="2" t="s">
        <v>138</v>
      </c>
      <c r="G249" s="2" t="s">
        <v>139</v>
      </c>
      <c r="H249" s="2" t="s">
        <v>60</v>
      </c>
      <c r="I249" s="3">
        <v>8.19</v>
      </c>
      <c r="J249" s="5">
        <v>11</v>
      </c>
      <c r="K249" s="3">
        <v>90.09</v>
      </c>
      <c r="L249" s="3">
        <v>60.5</v>
      </c>
      <c r="M249" s="3">
        <v>29.59</v>
      </c>
      <c r="N249" s="10">
        <f>Table3[[#This Row],[profit]]/Table3[[#This Row],[revenue]]</f>
        <v>0.32844932844932845</v>
      </c>
      <c r="O249" s="2" t="s">
        <v>42</v>
      </c>
      <c r="P249" s="2" t="str">
        <f>_xlfn.XLOOKUP(O249,Sales_reps!A:A,Sales_reps!B:B)</f>
        <v>Rep 18</v>
      </c>
      <c r="Q249" s="5">
        <f>_xlfn.XLOOKUP(F249,Inventory!A:A,Inventory!E:E)</f>
        <v>78</v>
      </c>
      <c r="R249" s="5">
        <f>_xlfn.XLOOKUP(F249,Inventory!A:A,Inventory!F:F)</f>
        <v>150</v>
      </c>
      <c r="S249" t="str">
        <f>IF(Table3[[#This Row],[Reorder_point]]&gt;=Table3[[#This Row],[Stock_on_hand]],"Reorder","Sufficient Stock")</f>
        <v>Reorder</v>
      </c>
      <c r="T249" s="4">
        <f>_xlfn.XLOOKUP(F249,Pivot!A:A,Pivot!C:C)</f>
        <v>2.596685082872928</v>
      </c>
      <c r="U249" s="5">
        <f>Table3[[#This Row],[Stock_on_hand]]/Table3[[#This Row],[ADS_Rate]]</f>
        <v>30.038297872340429</v>
      </c>
      <c r="V249" s="16">
        <f>_xlfn.XLOOKUP(F249,Pivot!E:E,Pivot!H:H)</f>
        <v>177.40974468085105</v>
      </c>
      <c r="W249" s="3">
        <f>IF(Table3[[#This Row],[Stock_on_hand]]&gt;Table3[[#This Row],[Reorder_point]],(Table3[[#This Row],[Stock_on_hand]]-Table3[[#This Row],[Reorder_point]])*Table3[[#This Row],[AverageCostPerUnit]],0)</f>
        <v>0</v>
      </c>
    </row>
    <row r="250" spans="1:23" x14ac:dyDescent="0.3">
      <c r="A250" s="1">
        <v>45688</v>
      </c>
      <c r="B250" t="str">
        <f>TEXT(Table3[[#This Row],[date]],"mmm")</f>
        <v>Jan</v>
      </c>
      <c r="C250" t="str">
        <f>TEXT(Table3[[#This Row],[date]],"ddd")</f>
        <v>Fri</v>
      </c>
      <c r="D250" s="2" t="s">
        <v>27</v>
      </c>
      <c r="E250" s="2" t="s">
        <v>276</v>
      </c>
      <c r="F250" s="2" t="s">
        <v>238</v>
      </c>
      <c r="G250" s="2" t="s">
        <v>239</v>
      </c>
      <c r="H250" s="2" t="s">
        <v>101</v>
      </c>
      <c r="I250" s="3">
        <v>77.239999999999995</v>
      </c>
      <c r="J250" s="5">
        <v>10</v>
      </c>
      <c r="K250" s="3">
        <v>772.4</v>
      </c>
      <c r="L250" s="3">
        <v>622.85</v>
      </c>
      <c r="M250" s="3">
        <v>149.55000000000001</v>
      </c>
      <c r="N250" s="10">
        <f>Table3[[#This Row],[profit]]/Table3[[#This Row],[revenue]]</f>
        <v>0.19361729673744177</v>
      </c>
      <c r="O250" s="2" t="s">
        <v>18</v>
      </c>
      <c r="P250" s="2" t="str">
        <f>_xlfn.XLOOKUP(O250,Sales_reps!A:A,Sales_reps!B:B)</f>
        <v>Rep 7</v>
      </c>
      <c r="Q250" s="5">
        <f>_xlfn.XLOOKUP(F250,Inventory!A:A,Inventory!E:E)</f>
        <v>290</v>
      </c>
      <c r="R250" s="5">
        <f>_xlfn.XLOOKUP(F250,Inventory!A:A,Inventory!F:F)</f>
        <v>144</v>
      </c>
      <c r="S250" t="str">
        <f>IF(Table3[[#This Row],[Reorder_point]]&gt;=Table3[[#This Row],[Stock_on_hand]],"Reorder","Sufficient Stock")</f>
        <v>Sufficient Stock</v>
      </c>
      <c r="T250" s="4">
        <f>_xlfn.XLOOKUP(F250,Pivot!A:A,Pivot!C:C)</f>
        <v>1.4751381215469612</v>
      </c>
      <c r="U250" s="5">
        <f>Table3[[#This Row],[Stock_on_hand]]/Table3[[#This Row],[ADS_Rate]]</f>
        <v>196.59176029962549</v>
      </c>
      <c r="V250" s="16">
        <f>_xlfn.XLOOKUP(F250,Pivot!E:E,Pivot!H:H)</f>
        <v>187.97531835205993</v>
      </c>
      <c r="W250" s="3">
        <f>IF(Table3[[#This Row],[Stock_on_hand]]&gt;Table3[[#This Row],[Reorder_point]],(Table3[[#This Row],[Stock_on_hand]]-Table3[[#This Row],[Reorder_point]])*Table3[[#This Row],[AverageCostPerUnit]],0)</f>
        <v>27444.396479400748</v>
      </c>
    </row>
    <row r="251" spans="1:23" x14ac:dyDescent="0.3">
      <c r="A251" s="1">
        <v>45689</v>
      </c>
      <c r="B251" t="str">
        <f>TEXT(Table3[[#This Row],[date]],"mmm")</f>
        <v>Feb</v>
      </c>
      <c r="C251" t="str">
        <f>TEXT(Table3[[#This Row],[date]],"ddd")</f>
        <v>Sat</v>
      </c>
      <c r="D251" s="2" t="s">
        <v>12</v>
      </c>
      <c r="E251" s="2" t="s">
        <v>275</v>
      </c>
      <c r="F251" s="2" t="s">
        <v>242</v>
      </c>
      <c r="G251" s="2" t="s">
        <v>243</v>
      </c>
      <c r="H251" s="2" t="s">
        <v>64</v>
      </c>
      <c r="I251" s="3">
        <v>134.53</v>
      </c>
      <c r="J251" s="5">
        <v>15</v>
      </c>
      <c r="K251" s="3">
        <v>2017.95</v>
      </c>
      <c r="L251" s="3">
        <v>1280.74</v>
      </c>
      <c r="M251" s="3">
        <v>737.21</v>
      </c>
      <c r="N251" s="10">
        <f>Table3[[#This Row],[profit]]/Table3[[#This Row],[revenue]]</f>
        <v>0.36532619737852773</v>
      </c>
      <c r="O251" s="2" t="s">
        <v>34</v>
      </c>
      <c r="P251" s="2" t="str">
        <f>_xlfn.XLOOKUP(O251,Sales_reps!A:A,Sales_reps!B:B)</f>
        <v>Rep 14</v>
      </c>
      <c r="Q251" s="5">
        <f>_xlfn.XLOOKUP(F251,Inventory!A:A,Inventory!E:E)</f>
        <v>56</v>
      </c>
      <c r="R251" s="5">
        <f>_xlfn.XLOOKUP(F251,Inventory!A:A,Inventory!F:F)</f>
        <v>105</v>
      </c>
      <c r="S251" t="str">
        <f>IF(Table3[[#This Row],[Reorder_point]]&gt;=Table3[[#This Row],[Stock_on_hand]],"Reorder","Sufficient Stock")</f>
        <v>Reorder</v>
      </c>
      <c r="T251" s="4">
        <f>_xlfn.XLOOKUP(F251,Pivot!A:A,Pivot!C:C)</f>
        <v>2</v>
      </c>
      <c r="U251" s="5">
        <f>Table3[[#This Row],[Stock_on_hand]]/Table3[[#This Row],[ADS_Rate]]</f>
        <v>28</v>
      </c>
      <c r="V251" s="16">
        <f>_xlfn.XLOOKUP(F251,Pivot!E:E,Pivot!H:H)</f>
        <v>186.10955801104973</v>
      </c>
      <c r="W251" s="3">
        <f>IF(Table3[[#This Row],[Stock_on_hand]]&gt;Table3[[#This Row],[Reorder_point]],(Table3[[#This Row],[Stock_on_hand]]-Table3[[#This Row],[Reorder_point]])*Table3[[#This Row],[AverageCostPerUnit]],0)</f>
        <v>0</v>
      </c>
    </row>
    <row r="252" spans="1:23" x14ac:dyDescent="0.3">
      <c r="A252" s="1">
        <v>45689</v>
      </c>
      <c r="B252" t="str">
        <f>TEXT(Table3[[#This Row],[date]],"mmm")</f>
        <v>Feb</v>
      </c>
      <c r="C252" t="str">
        <f>TEXT(Table3[[#This Row],[date]],"ddd")</f>
        <v>Sat</v>
      </c>
      <c r="D252" s="2" t="s">
        <v>12</v>
      </c>
      <c r="E252" s="2" t="s">
        <v>274</v>
      </c>
      <c r="F252" s="2" t="s">
        <v>212</v>
      </c>
      <c r="G252" s="2" t="s">
        <v>213</v>
      </c>
      <c r="H252" s="2" t="s">
        <v>60</v>
      </c>
      <c r="I252" s="3">
        <v>351.9</v>
      </c>
      <c r="J252" s="5">
        <v>18</v>
      </c>
      <c r="K252" s="3">
        <v>6334.2</v>
      </c>
      <c r="L252" s="3">
        <v>3552.62</v>
      </c>
      <c r="M252" s="3">
        <v>2781.58</v>
      </c>
      <c r="N252" s="10">
        <f>Table3[[#This Row],[profit]]/Table3[[#This Row],[revenue]]</f>
        <v>0.4391367497079347</v>
      </c>
      <c r="O252" s="2" t="s">
        <v>32</v>
      </c>
      <c r="P252" s="2" t="str">
        <f>_xlfn.XLOOKUP(O252,Sales_reps!A:A,Sales_reps!B:B)</f>
        <v>Rep 13</v>
      </c>
      <c r="Q252" s="5">
        <f>_xlfn.XLOOKUP(F252,Inventory!A:A,Inventory!E:E)</f>
        <v>20</v>
      </c>
      <c r="R252" s="5">
        <f>_xlfn.XLOOKUP(F252,Inventory!A:A,Inventory!F:F)</f>
        <v>123</v>
      </c>
      <c r="S252" t="str">
        <f>IF(Table3[[#This Row],[Reorder_point]]&gt;=Table3[[#This Row],[Stock_on_hand]],"Reorder","Sufficient Stock")</f>
        <v>Reorder</v>
      </c>
      <c r="T252" s="4">
        <f>_xlfn.XLOOKUP(F252,Pivot!A:A,Pivot!C:C)</f>
        <v>1.0994475138121547</v>
      </c>
      <c r="U252" s="5">
        <f>Table3[[#This Row],[Stock_on_hand]]/Table3[[#This Row],[ADS_Rate]]</f>
        <v>18.190954773869347</v>
      </c>
      <c r="V252" s="16">
        <f>_xlfn.XLOOKUP(F252,Pivot!E:E,Pivot!H:H)</f>
        <v>163.90492462311559</v>
      </c>
      <c r="W252" s="3">
        <f>IF(Table3[[#This Row],[Stock_on_hand]]&gt;Table3[[#This Row],[Reorder_point]],(Table3[[#This Row],[Stock_on_hand]]-Table3[[#This Row],[Reorder_point]])*Table3[[#This Row],[AverageCostPerUnit]],0)</f>
        <v>0</v>
      </c>
    </row>
    <row r="253" spans="1:23" x14ac:dyDescent="0.3">
      <c r="A253" s="1">
        <v>45689</v>
      </c>
      <c r="B253" t="str">
        <f>TEXT(Table3[[#This Row],[date]],"mmm")</f>
        <v>Feb</v>
      </c>
      <c r="C253" t="str">
        <f>TEXT(Table3[[#This Row],[date]],"ddd")</f>
        <v>Sat</v>
      </c>
      <c r="D253" s="2" t="s">
        <v>24</v>
      </c>
      <c r="E253" s="2" t="s">
        <v>279</v>
      </c>
      <c r="F253" s="2" t="s">
        <v>186</v>
      </c>
      <c r="G253" s="2" t="s">
        <v>187</v>
      </c>
      <c r="H253" s="2" t="s">
        <v>56</v>
      </c>
      <c r="I253" s="3">
        <v>493.06</v>
      </c>
      <c r="J253" s="5">
        <v>38</v>
      </c>
      <c r="K253" s="3">
        <v>18736.28</v>
      </c>
      <c r="L253" s="3">
        <v>15713.18</v>
      </c>
      <c r="M253" s="3">
        <v>3023.1</v>
      </c>
      <c r="N253" s="10">
        <f>Table3[[#This Row],[profit]]/Table3[[#This Row],[revenue]]</f>
        <v>0.16135006522105777</v>
      </c>
      <c r="O253" s="2" t="s">
        <v>38</v>
      </c>
      <c r="P253" s="2" t="str">
        <f>_xlfn.XLOOKUP(O253,Sales_reps!A:A,Sales_reps!B:B)</f>
        <v>Rep 16</v>
      </c>
      <c r="Q253" s="5">
        <f>_xlfn.XLOOKUP(F253,Inventory!A:A,Inventory!E:E)</f>
        <v>269</v>
      </c>
      <c r="R253" s="5">
        <f>_xlfn.XLOOKUP(F253,Inventory!A:A,Inventory!F:F)</f>
        <v>137</v>
      </c>
      <c r="S253" t="str">
        <f>IF(Table3[[#This Row],[Reorder_point]]&gt;=Table3[[#This Row],[Stock_on_hand]],"Reorder","Sufficient Stock")</f>
        <v>Sufficient Stock</v>
      </c>
      <c r="T253" s="4">
        <f>_xlfn.XLOOKUP(F253,Pivot!A:A,Pivot!C:C)</f>
        <v>3.3149171270718232</v>
      </c>
      <c r="U253" s="5">
        <f>Table3[[#This Row],[Stock_on_hand]]/Table3[[#This Row],[ADS_Rate]]</f>
        <v>81.148333333333341</v>
      </c>
      <c r="V253" s="16">
        <f>_xlfn.XLOOKUP(F253,Pivot!E:E,Pivot!H:H)</f>
        <v>202.9247</v>
      </c>
      <c r="W253" s="3">
        <f>IF(Table3[[#This Row],[Stock_on_hand]]&gt;Table3[[#This Row],[Reorder_point]],(Table3[[#This Row],[Stock_on_hand]]-Table3[[#This Row],[Reorder_point]])*Table3[[#This Row],[AverageCostPerUnit]],0)</f>
        <v>26786.060399999998</v>
      </c>
    </row>
    <row r="254" spans="1:23" x14ac:dyDescent="0.3">
      <c r="A254" s="1">
        <v>45689</v>
      </c>
      <c r="B254" t="str">
        <f>TEXT(Table3[[#This Row],[date]],"mmm")</f>
        <v>Feb</v>
      </c>
      <c r="C254" t="str">
        <f>TEXT(Table3[[#This Row],[date]],"ddd")</f>
        <v>Sat</v>
      </c>
      <c r="D254" s="2" t="s">
        <v>27</v>
      </c>
      <c r="E254" s="2" t="s">
        <v>283</v>
      </c>
      <c r="F254" s="2" t="s">
        <v>178</v>
      </c>
      <c r="G254" s="2" t="s">
        <v>179</v>
      </c>
      <c r="H254" s="2" t="s">
        <v>73</v>
      </c>
      <c r="I254" s="3">
        <v>477.89</v>
      </c>
      <c r="J254" s="5">
        <v>17</v>
      </c>
      <c r="K254" s="3">
        <v>8124.13</v>
      </c>
      <c r="L254" s="3">
        <v>5935.02</v>
      </c>
      <c r="M254" s="3">
        <v>2189.11</v>
      </c>
      <c r="N254" s="10">
        <f>Table3[[#This Row],[profit]]/Table3[[#This Row],[revenue]]</f>
        <v>0.26945777578645347</v>
      </c>
      <c r="O254" s="2" t="s">
        <v>22</v>
      </c>
      <c r="P254" s="2" t="str">
        <f>_xlfn.XLOOKUP(O254,Sales_reps!A:A,Sales_reps!B:B)</f>
        <v>Rep 9</v>
      </c>
      <c r="Q254" s="5">
        <f>_xlfn.XLOOKUP(F254,Inventory!A:A,Inventory!E:E)</f>
        <v>214</v>
      </c>
      <c r="R254" s="5">
        <f>_xlfn.XLOOKUP(F254,Inventory!A:A,Inventory!F:F)</f>
        <v>101</v>
      </c>
      <c r="S254" t="str">
        <f>IF(Table3[[#This Row],[Reorder_point]]&gt;=Table3[[#This Row],[Stock_on_hand]],"Reorder","Sufficient Stock")</f>
        <v>Sufficient Stock</v>
      </c>
      <c r="T254" s="4">
        <f>_xlfn.XLOOKUP(F254,Pivot!A:A,Pivot!C:C)</f>
        <v>1.8342541436464088</v>
      </c>
      <c r="U254" s="5">
        <f>Table3[[#This Row],[Stock_on_hand]]/Table3[[#This Row],[ADS_Rate]]</f>
        <v>116.66867469879519</v>
      </c>
      <c r="V254" s="16">
        <f>_xlfn.XLOOKUP(F254,Pivot!E:E,Pivot!H:H)</f>
        <v>232.51328313253009</v>
      </c>
      <c r="W254" s="3">
        <f>IF(Table3[[#This Row],[Stock_on_hand]]&gt;Table3[[#This Row],[Reorder_point]],(Table3[[#This Row],[Stock_on_hand]]-Table3[[#This Row],[Reorder_point]])*Table3[[#This Row],[AverageCostPerUnit]],0)</f>
        <v>26274.0009939759</v>
      </c>
    </row>
    <row r="255" spans="1:23" x14ac:dyDescent="0.3">
      <c r="A255" s="1">
        <v>45689</v>
      </c>
      <c r="B255" t="str">
        <f>TEXT(Table3[[#This Row],[date]],"mmm")</f>
        <v>Feb</v>
      </c>
      <c r="C255" t="str">
        <f>TEXT(Table3[[#This Row],[date]],"ddd")</f>
        <v>Sat</v>
      </c>
      <c r="D255" s="2" t="s">
        <v>17</v>
      </c>
      <c r="E255" s="2" t="s">
        <v>285</v>
      </c>
      <c r="F255" s="2" t="s">
        <v>132</v>
      </c>
      <c r="G255" s="2" t="s">
        <v>133</v>
      </c>
      <c r="H255" s="2" t="s">
        <v>64</v>
      </c>
      <c r="I255" s="3">
        <v>395.71</v>
      </c>
      <c r="J255" s="5">
        <v>40</v>
      </c>
      <c r="K255" s="3">
        <v>15828.4</v>
      </c>
      <c r="L255" s="3">
        <v>8814.44</v>
      </c>
      <c r="M255" s="3">
        <v>7013.96</v>
      </c>
      <c r="N255" s="10">
        <f>Table3[[#This Row],[profit]]/Table3[[#This Row],[revenue]]</f>
        <v>0.44312501579439489</v>
      </c>
      <c r="O255" s="2" t="s">
        <v>15</v>
      </c>
      <c r="P255" s="2" t="str">
        <f>_xlfn.XLOOKUP(O255,Sales_reps!A:A,Sales_reps!B:B)</f>
        <v>Rep 6</v>
      </c>
      <c r="Q255" s="5">
        <f>_xlfn.XLOOKUP(F255,Inventory!A:A,Inventory!E:E)</f>
        <v>178</v>
      </c>
      <c r="R255" s="5">
        <f>_xlfn.XLOOKUP(F255,Inventory!A:A,Inventory!F:F)</f>
        <v>183</v>
      </c>
      <c r="S255" t="str">
        <f>IF(Table3[[#This Row],[Reorder_point]]&gt;=Table3[[#This Row],[Stock_on_hand]],"Reorder","Sufficient Stock")</f>
        <v>Reorder</v>
      </c>
      <c r="T255" s="4">
        <f>_xlfn.XLOOKUP(F255,Pivot!A:A,Pivot!C:C)</f>
        <v>3.2596685082872927</v>
      </c>
      <c r="U255" s="5">
        <f>Table3[[#This Row],[Stock_on_hand]]/Table3[[#This Row],[ADS_Rate]]</f>
        <v>54.606779661016951</v>
      </c>
      <c r="V255" s="16">
        <f>_xlfn.XLOOKUP(F255,Pivot!E:E,Pivot!H:H)</f>
        <v>150.7550338983051</v>
      </c>
      <c r="W255" s="3">
        <f>IF(Table3[[#This Row],[Stock_on_hand]]&gt;Table3[[#This Row],[Reorder_point]],(Table3[[#This Row],[Stock_on_hand]]-Table3[[#This Row],[Reorder_point]])*Table3[[#This Row],[AverageCostPerUnit]],0)</f>
        <v>0</v>
      </c>
    </row>
    <row r="256" spans="1:23" x14ac:dyDescent="0.3">
      <c r="A256" s="1">
        <v>45689</v>
      </c>
      <c r="B256" t="str">
        <f>TEXT(Table3[[#This Row],[date]],"mmm")</f>
        <v>Feb</v>
      </c>
      <c r="C256" t="str">
        <f>TEXT(Table3[[#This Row],[date]],"ddd")</f>
        <v>Sat</v>
      </c>
      <c r="D256" s="2" t="s">
        <v>12</v>
      </c>
      <c r="E256" s="2" t="s">
        <v>274</v>
      </c>
      <c r="F256" s="2" t="s">
        <v>95</v>
      </c>
      <c r="G256" s="2" t="s">
        <v>96</v>
      </c>
      <c r="H256" s="2" t="s">
        <v>56</v>
      </c>
      <c r="I256" s="3">
        <v>280.7</v>
      </c>
      <c r="J256" s="5">
        <v>4</v>
      </c>
      <c r="K256" s="3">
        <v>1122.8</v>
      </c>
      <c r="L256" s="3">
        <v>608.05999999999995</v>
      </c>
      <c r="M256" s="3">
        <v>514.74</v>
      </c>
      <c r="N256" s="10">
        <f>Table3[[#This Row],[profit]]/Table3[[#This Row],[revenue]]</f>
        <v>0.4584431777698611</v>
      </c>
      <c r="O256" s="2" t="s">
        <v>22</v>
      </c>
      <c r="P256" s="2" t="str">
        <f>_xlfn.XLOOKUP(O256,Sales_reps!A:A,Sales_reps!B:B)</f>
        <v>Rep 9</v>
      </c>
      <c r="Q256" s="5">
        <f>_xlfn.XLOOKUP(F256,Inventory!A:A,Inventory!E:E)</f>
        <v>101</v>
      </c>
      <c r="R256" s="5">
        <f>_xlfn.XLOOKUP(F256,Inventory!A:A,Inventory!F:F)</f>
        <v>179</v>
      </c>
      <c r="S256" t="str">
        <f>IF(Table3[[#This Row],[Reorder_point]]&gt;=Table3[[#This Row],[Stock_on_hand]],"Reorder","Sufficient Stock")</f>
        <v>Reorder</v>
      </c>
      <c r="T256" s="4">
        <f>_xlfn.XLOOKUP(F256,Pivot!A:A,Pivot!C:C)</f>
        <v>3.9834254143646408</v>
      </c>
      <c r="U256" s="5">
        <f>Table3[[#This Row],[Stock_on_hand]]/Table3[[#This Row],[ADS_Rate]]</f>
        <v>25.35506241331484</v>
      </c>
      <c r="V256" s="16">
        <f>_xlfn.XLOOKUP(F256,Pivot!E:E,Pivot!H:H)</f>
        <v>171.84160887656034</v>
      </c>
      <c r="W256" s="3">
        <f>IF(Table3[[#This Row],[Stock_on_hand]]&gt;Table3[[#This Row],[Reorder_point]],(Table3[[#This Row],[Stock_on_hand]]-Table3[[#This Row],[Reorder_point]])*Table3[[#This Row],[AverageCostPerUnit]],0)</f>
        <v>0</v>
      </c>
    </row>
    <row r="257" spans="1:23" x14ac:dyDescent="0.3">
      <c r="A257" s="1">
        <v>45689</v>
      </c>
      <c r="B257" t="str">
        <f>TEXT(Table3[[#This Row],[date]],"mmm")</f>
        <v>Feb</v>
      </c>
      <c r="C257" t="str">
        <f>TEXT(Table3[[#This Row],[date]],"ddd")</f>
        <v>Sat</v>
      </c>
      <c r="D257" s="2" t="s">
        <v>17</v>
      </c>
      <c r="E257" s="2" t="s">
        <v>276</v>
      </c>
      <c r="F257" s="2" t="s">
        <v>216</v>
      </c>
      <c r="G257" s="2" t="s">
        <v>217</v>
      </c>
      <c r="H257" s="2" t="s">
        <v>101</v>
      </c>
      <c r="I257" s="3">
        <v>66.37</v>
      </c>
      <c r="J257" s="5">
        <v>31</v>
      </c>
      <c r="K257" s="3">
        <v>2057.4699999999998</v>
      </c>
      <c r="L257" s="3">
        <v>1728.28</v>
      </c>
      <c r="M257" s="3">
        <v>329.19</v>
      </c>
      <c r="N257" s="10">
        <f>Table3[[#This Row],[profit]]/Table3[[#This Row],[revenue]]</f>
        <v>0.15999747262414521</v>
      </c>
      <c r="O257" s="2" t="s">
        <v>46</v>
      </c>
      <c r="P257" s="2" t="str">
        <f>_xlfn.XLOOKUP(O257,Sales_reps!A:A,Sales_reps!B:B)</f>
        <v>Rep 20</v>
      </c>
      <c r="Q257" s="5">
        <f>_xlfn.XLOOKUP(F257,Inventory!A:A,Inventory!E:E)</f>
        <v>491</v>
      </c>
      <c r="R257" s="5">
        <f>_xlfn.XLOOKUP(F257,Inventory!A:A,Inventory!F:F)</f>
        <v>128</v>
      </c>
      <c r="S257" t="str">
        <f>IF(Table3[[#This Row],[Reorder_point]]&gt;=Table3[[#This Row],[Stock_on_hand]],"Reorder","Sufficient Stock")</f>
        <v>Sufficient Stock</v>
      </c>
      <c r="T257" s="4">
        <f>_xlfn.XLOOKUP(F257,Pivot!A:A,Pivot!C:C)</f>
        <v>1.580110497237569</v>
      </c>
      <c r="U257" s="5">
        <f>Table3[[#This Row],[Stock_on_hand]]/Table3[[#This Row],[ADS_Rate]]</f>
        <v>310.73776223776224</v>
      </c>
      <c r="V257" s="16">
        <f>_xlfn.XLOOKUP(F257,Pivot!E:E,Pivot!H:H)</f>
        <v>152.67353146853142</v>
      </c>
      <c r="W257" s="3">
        <f>IF(Table3[[#This Row],[Stock_on_hand]]&gt;Table3[[#This Row],[Reorder_point]],(Table3[[#This Row],[Stock_on_hand]]-Table3[[#This Row],[Reorder_point]])*Table3[[#This Row],[AverageCostPerUnit]],0)</f>
        <v>55420.491923076908</v>
      </c>
    </row>
    <row r="258" spans="1:23" x14ac:dyDescent="0.3">
      <c r="A258" s="1">
        <v>45689</v>
      </c>
      <c r="B258" t="str">
        <f>TEXT(Table3[[#This Row],[date]],"mmm")</f>
        <v>Feb</v>
      </c>
      <c r="C258" t="str">
        <f>TEXT(Table3[[#This Row],[date]],"ddd")</f>
        <v>Sat</v>
      </c>
      <c r="D258" s="2" t="s">
        <v>5</v>
      </c>
      <c r="E258" s="2" t="s">
        <v>279</v>
      </c>
      <c r="F258" s="2" t="s">
        <v>130</v>
      </c>
      <c r="G258" s="2" t="s">
        <v>131</v>
      </c>
      <c r="H258" s="2" t="s">
        <v>101</v>
      </c>
      <c r="I258" s="3">
        <v>344.92</v>
      </c>
      <c r="J258" s="5">
        <v>40</v>
      </c>
      <c r="K258" s="3">
        <v>13796.8</v>
      </c>
      <c r="L258" s="3">
        <v>8911.0499999999993</v>
      </c>
      <c r="M258" s="3">
        <v>4885.75</v>
      </c>
      <c r="N258" s="10">
        <f>Table3[[#This Row],[profit]]/Table3[[#This Row],[revenue]]</f>
        <v>0.35412197031195641</v>
      </c>
      <c r="O258" s="2" t="s">
        <v>6</v>
      </c>
      <c r="P258" s="2" t="str">
        <f>_xlfn.XLOOKUP(O258,Sales_reps!A:A,Sales_reps!B:B)</f>
        <v>Rep 2</v>
      </c>
      <c r="Q258" s="5">
        <f>_xlfn.XLOOKUP(F258,Inventory!A:A,Inventory!E:E)</f>
        <v>397</v>
      </c>
      <c r="R258" s="5">
        <f>_xlfn.XLOOKUP(F258,Inventory!A:A,Inventory!F:F)</f>
        <v>183</v>
      </c>
      <c r="S258" t="str">
        <f>IF(Table3[[#This Row],[Reorder_point]]&gt;=Table3[[#This Row],[Stock_on_hand]],"Reorder","Sufficient Stock")</f>
        <v>Sufficient Stock</v>
      </c>
      <c r="T258" s="4">
        <f>_xlfn.XLOOKUP(F258,Pivot!A:A,Pivot!C:C)</f>
        <v>2.9447513812154695</v>
      </c>
      <c r="U258" s="5">
        <f>Table3[[#This Row],[Stock_on_hand]]/Table3[[#This Row],[ADS_Rate]]</f>
        <v>134.81613508442777</v>
      </c>
      <c r="V258" s="16">
        <f>_xlfn.XLOOKUP(F258,Pivot!E:E,Pivot!H:H)</f>
        <v>151.03679174484051</v>
      </c>
      <c r="W258" s="3">
        <f>IF(Table3[[#This Row],[Stock_on_hand]]&gt;Table3[[#This Row],[Reorder_point]],(Table3[[#This Row],[Stock_on_hand]]-Table3[[#This Row],[Reorder_point]])*Table3[[#This Row],[AverageCostPerUnit]],0)</f>
        <v>32321.873433395871</v>
      </c>
    </row>
    <row r="259" spans="1:23" x14ac:dyDescent="0.3">
      <c r="A259" s="1">
        <v>45689</v>
      </c>
      <c r="B259" t="str">
        <f>TEXT(Table3[[#This Row],[date]],"mmm")</f>
        <v>Feb</v>
      </c>
      <c r="C259" t="str">
        <f>TEXT(Table3[[#This Row],[date]],"ddd")</f>
        <v>Sat</v>
      </c>
      <c r="D259" s="2" t="s">
        <v>27</v>
      </c>
      <c r="E259" s="2" t="s">
        <v>282</v>
      </c>
      <c r="F259" s="2" t="s">
        <v>130</v>
      </c>
      <c r="G259" s="2" t="s">
        <v>131</v>
      </c>
      <c r="H259" s="2" t="s">
        <v>101</v>
      </c>
      <c r="I259" s="3">
        <v>359.52</v>
      </c>
      <c r="J259" s="5">
        <v>13</v>
      </c>
      <c r="K259" s="3">
        <v>4673.76</v>
      </c>
      <c r="L259" s="3">
        <v>3565.02</v>
      </c>
      <c r="M259" s="3">
        <v>1108.74</v>
      </c>
      <c r="N259" s="10">
        <f>Table3[[#This Row],[profit]]/Table3[[#This Row],[revenue]]</f>
        <v>0.23722655848824073</v>
      </c>
      <c r="O259" s="2" t="s">
        <v>13</v>
      </c>
      <c r="P259" s="2" t="str">
        <f>_xlfn.XLOOKUP(O259,Sales_reps!A:A,Sales_reps!B:B)</f>
        <v>Rep 5</v>
      </c>
      <c r="Q259" s="5">
        <f>_xlfn.XLOOKUP(F259,Inventory!A:A,Inventory!E:E)</f>
        <v>397</v>
      </c>
      <c r="R259" s="5">
        <f>_xlfn.XLOOKUP(F259,Inventory!A:A,Inventory!F:F)</f>
        <v>183</v>
      </c>
      <c r="S259" t="str">
        <f>IF(Table3[[#This Row],[Reorder_point]]&gt;=Table3[[#This Row],[Stock_on_hand]],"Reorder","Sufficient Stock")</f>
        <v>Sufficient Stock</v>
      </c>
      <c r="T259" s="4">
        <f>_xlfn.XLOOKUP(F259,Pivot!A:A,Pivot!C:C)</f>
        <v>2.9447513812154695</v>
      </c>
      <c r="U259" s="5">
        <f>Table3[[#This Row],[Stock_on_hand]]/Table3[[#This Row],[ADS_Rate]]</f>
        <v>134.81613508442777</v>
      </c>
      <c r="V259" s="16">
        <f>_xlfn.XLOOKUP(F259,Pivot!E:E,Pivot!H:H)</f>
        <v>151.03679174484051</v>
      </c>
      <c r="W259" s="3">
        <f>IF(Table3[[#This Row],[Stock_on_hand]]&gt;Table3[[#This Row],[Reorder_point]],(Table3[[#This Row],[Stock_on_hand]]-Table3[[#This Row],[Reorder_point]])*Table3[[#This Row],[AverageCostPerUnit]],0)</f>
        <v>32321.873433395871</v>
      </c>
    </row>
    <row r="260" spans="1:23" x14ac:dyDescent="0.3">
      <c r="A260" s="1">
        <v>45689</v>
      </c>
      <c r="B260" t="str">
        <f>TEXT(Table3[[#This Row],[date]],"mmm")</f>
        <v>Feb</v>
      </c>
      <c r="C260" t="str">
        <f>TEXT(Table3[[#This Row],[date]],"ddd")</f>
        <v>Sat</v>
      </c>
      <c r="D260" s="2" t="s">
        <v>17</v>
      </c>
      <c r="E260" s="2" t="s">
        <v>284</v>
      </c>
      <c r="F260" s="2" t="s">
        <v>118</v>
      </c>
      <c r="G260" s="2" t="s">
        <v>119</v>
      </c>
      <c r="H260" s="2" t="s">
        <v>73</v>
      </c>
      <c r="I260" s="3">
        <v>98.55</v>
      </c>
      <c r="J260" s="5">
        <v>19</v>
      </c>
      <c r="K260" s="3">
        <v>1872.45</v>
      </c>
      <c r="L260" s="3">
        <v>1498.67</v>
      </c>
      <c r="M260" s="3">
        <v>373.78</v>
      </c>
      <c r="N260" s="10">
        <f>Table3[[#This Row],[profit]]/Table3[[#This Row],[revenue]]</f>
        <v>0.19962081764533096</v>
      </c>
      <c r="O260" s="2" t="s">
        <v>3</v>
      </c>
      <c r="P260" s="2" t="str">
        <f>_xlfn.XLOOKUP(O260,Sales_reps!A:A,Sales_reps!B:B)</f>
        <v>Rep 1</v>
      </c>
      <c r="Q260" s="5">
        <f>_xlfn.XLOOKUP(F260,Inventory!A:A,Inventory!E:E)</f>
        <v>365</v>
      </c>
      <c r="R260" s="5">
        <f>_xlfn.XLOOKUP(F260,Inventory!A:A,Inventory!F:F)</f>
        <v>53</v>
      </c>
      <c r="S260" t="str">
        <f>IF(Table3[[#This Row],[Reorder_point]]&gt;=Table3[[#This Row],[Stock_on_hand]],"Reorder","Sufficient Stock")</f>
        <v>Sufficient Stock</v>
      </c>
      <c r="T260" s="4">
        <f>_xlfn.XLOOKUP(F260,Pivot!A:A,Pivot!C:C)</f>
        <v>1.3922651933701657</v>
      </c>
      <c r="U260" s="5">
        <f>Table3[[#This Row],[Stock_on_hand]]/Table3[[#This Row],[ADS_Rate]]</f>
        <v>262.16269841269843</v>
      </c>
      <c r="V260" s="16">
        <f>_xlfn.XLOOKUP(F260,Pivot!E:E,Pivot!H:H)</f>
        <v>124.21837301587303</v>
      </c>
      <c r="W260" s="3">
        <f>IF(Table3[[#This Row],[Stock_on_hand]]&gt;Table3[[#This Row],[Reorder_point]],(Table3[[#This Row],[Stock_on_hand]]-Table3[[#This Row],[Reorder_point]])*Table3[[#This Row],[AverageCostPerUnit]],0)</f>
        <v>38756.132380952382</v>
      </c>
    </row>
    <row r="261" spans="1:23" x14ac:dyDescent="0.3">
      <c r="A261" s="1">
        <v>45690</v>
      </c>
      <c r="B261" t="str">
        <f>TEXT(Table3[[#This Row],[date]],"mmm")</f>
        <v>Feb</v>
      </c>
      <c r="C261" t="str">
        <f>TEXT(Table3[[#This Row],[date]],"ddd")</f>
        <v>Sun</v>
      </c>
      <c r="D261" s="2" t="s">
        <v>12</v>
      </c>
      <c r="E261" s="2" t="s">
        <v>274</v>
      </c>
      <c r="F261" s="2" t="s">
        <v>136</v>
      </c>
      <c r="G261" s="2" t="s">
        <v>137</v>
      </c>
      <c r="H261" s="2" t="s">
        <v>64</v>
      </c>
      <c r="I261" s="3">
        <v>251.23</v>
      </c>
      <c r="J261" s="5">
        <v>16</v>
      </c>
      <c r="K261" s="3">
        <v>4019.68</v>
      </c>
      <c r="L261" s="3">
        <v>2387.79</v>
      </c>
      <c r="M261" s="3">
        <v>1631.89</v>
      </c>
      <c r="N261" s="10">
        <f>Table3[[#This Row],[profit]]/Table3[[#This Row],[revenue]]</f>
        <v>0.40597510249572111</v>
      </c>
      <c r="O261" s="2" t="s">
        <v>15</v>
      </c>
      <c r="P261" s="2" t="str">
        <f>_xlfn.XLOOKUP(O261,Sales_reps!A:A,Sales_reps!B:B)</f>
        <v>Rep 6</v>
      </c>
      <c r="Q261" s="5">
        <f>_xlfn.XLOOKUP(F261,Inventory!A:A,Inventory!E:E)</f>
        <v>6</v>
      </c>
      <c r="R261" s="5">
        <f>_xlfn.XLOOKUP(F261,Inventory!A:A,Inventory!F:F)</f>
        <v>81</v>
      </c>
      <c r="S261" t="str">
        <f>IF(Table3[[#This Row],[Reorder_point]]&gt;=Table3[[#This Row],[Stock_on_hand]],"Reorder","Sufficient Stock")</f>
        <v>Reorder</v>
      </c>
      <c r="T261" s="4">
        <f>_xlfn.XLOOKUP(F261,Pivot!A:A,Pivot!C:C)</f>
        <v>2.3204419889502761</v>
      </c>
      <c r="U261" s="5">
        <f>Table3[[#This Row],[Stock_on_hand]]/Table3[[#This Row],[ADS_Rate]]</f>
        <v>2.5857142857142859</v>
      </c>
      <c r="V261" s="16">
        <f>_xlfn.XLOOKUP(F261,Pivot!E:E,Pivot!H:H)</f>
        <v>171.29180952380952</v>
      </c>
      <c r="W261" s="3">
        <f>IF(Table3[[#This Row],[Stock_on_hand]]&gt;Table3[[#This Row],[Reorder_point]],(Table3[[#This Row],[Stock_on_hand]]-Table3[[#This Row],[Reorder_point]])*Table3[[#This Row],[AverageCostPerUnit]],0)</f>
        <v>0</v>
      </c>
    </row>
    <row r="262" spans="1:23" x14ac:dyDescent="0.3">
      <c r="A262" s="1">
        <v>45690</v>
      </c>
      <c r="B262" t="str">
        <f>TEXT(Table3[[#This Row],[date]],"mmm")</f>
        <v>Feb</v>
      </c>
      <c r="C262" t="str">
        <f>TEXT(Table3[[#This Row],[date]],"ddd")</f>
        <v>Sun</v>
      </c>
      <c r="D262" s="2" t="s">
        <v>24</v>
      </c>
      <c r="E262" s="2" t="s">
        <v>278</v>
      </c>
      <c r="F262" s="2" t="s">
        <v>244</v>
      </c>
      <c r="G262" s="2" t="s">
        <v>245</v>
      </c>
      <c r="H262" s="2" t="s">
        <v>64</v>
      </c>
      <c r="I262" s="3">
        <v>238.23</v>
      </c>
      <c r="J262" s="5">
        <v>3</v>
      </c>
      <c r="K262" s="3">
        <v>714.69</v>
      </c>
      <c r="L262" s="3">
        <v>571.5</v>
      </c>
      <c r="M262" s="3">
        <v>143.19</v>
      </c>
      <c r="N262" s="10">
        <f>Table3[[#This Row],[profit]]/Table3[[#This Row],[revenue]]</f>
        <v>0.20035260042815764</v>
      </c>
      <c r="O262" s="2" t="s">
        <v>3</v>
      </c>
      <c r="P262" s="2" t="str">
        <f>_xlfn.XLOOKUP(O262,Sales_reps!A:A,Sales_reps!B:B)</f>
        <v>Rep 1</v>
      </c>
      <c r="Q262" s="5">
        <f>_xlfn.XLOOKUP(F262,Inventory!A:A,Inventory!E:E)</f>
        <v>350</v>
      </c>
      <c r="R262" s="5">
        <f>_xlfn.XLOOKUP(F262,Inventory!A:A,Inventory!F:F)</f>
        <v>174</v>
      </c>
      <c r="S262" t="str">
        <f>IF(Table3[[#This Row],[Reorder_point]]&gt;=Table3[[#This Row],[Stock_on_hand]],"Reorder","Sufficient Stock")</f>
        <v>Sufficient Stock</v>
      </c>
      <c r="T262" s="4">
        <f>_xlfn.XLOOKUP(F262,Pivot!A:A,Pivot!C:C)</f>
        <v>2.8232044198895028</v>
      </c>
      <c r="U262" s="5">
        <f>Table3[[#This Row],[Stock_on_hand]]/Table3[[#This Row],[ADS_Rate]]</f>
        <v>123.97260273972603</v>
      </c>
      <c r="V262" s="16">
        <f>_xlfn.XLOOKUP(F262,Pivot!E:E,Pivot!H:H)</f>
        <v>176.50516634050879</v>
      </c>
      <c r="W262" s="3">
        <f>IF(Table3[[#This Row],[Stock_on_hand]]&gt;Table3[[#This Row],[Reorder_point]],(Table3[[#This Row],[Stock_on_hand]]-Table3[[#This Row],[Reorder_point]])*Table3[[#This Row],[AverageCostPerUnit]],0)</f>
        <v>31064.909275929549</v>
      </c>
    </row>
    <row r="263" spans="1:23" x14ac:dyDescent="0.3">
      <c r="A263" s="1">
        <v>45690</v>
      </c>
      <c r="B263" t="str">
        <f>TEXT(Table3[[#This Row],[date]],"mmm")</f>
        <v>Feb</v>
      </c>
      <c r="C263" t="str">
        <f>TEXT(Table3[[#This Row],[date]],"ddd")</f>
        <v>Sun</v>
      </c>
      <c r="D263" s="2" t="s">
        <v>12</v>
      </c>
      <c r="E263" s="2" t="s">
        <v>275</v>
      </c>
      <c r="F263" s="2" t="s">
        <v>228</v>
      </c>
      <c r="G263" s="2" t="s">
        <v>229</v>
      </c>
      <c r="H263" s="2" t="s">
        <v>60</v>
      </c>
      <c r="I263" s="3">
        <v>326.17</v>
      </c>
      <c r="J263" s="5">
        <v>25</v>
      </c>
      <c r="K263" s="3">
        <v>8154.25</v>
      </c>
      <c r="L263" s="3">
        <v>6732.28</v>
      </c>
      <c r="M263" s="3">
        <v>1421.97</v>
      </c>
      <c r="N263" s="10">
        <f>Table3[[#This Row],[profit]]/Table3[[#This Row],[revenue]]</f>
        <v>0.17438391023086122</v>
      </c>
      <c r="O263" s="2" t="s">
        <v>22</v>
      </c>
      <c r="P263" s="2" t="str">
        <f>_xlfn.XLOOKUP(O263,Sales_reps!A:A,Sales_reps!B:B)</f>
        <v>Rep 9</v>
      </c>
      <c r="Q263" s="5">
        <f>_xlfn.XLOOKUP(F263,Inventory!A:A,Inventory!E:E)</f>
        <v>257</v>
      </c>
      <c r="R263" s="5">
        <f>_xlfn.XLOOKUP(F263,Inventory!A:A,Inventory!F:F)</f>
        <v>54</v>
      </c>
      <c r="S263" t="str">
        <f>IF(Table3[[#This Row],[Reorder_point]]&gt;=Table3[[#This Row],[Stock_on_hand]],"Reorder","Sufficient Stock")</f>
        <v>Sufficient Stock</v>
      </c>
      <c r="T263" s="4">
        <f>_xlfn.XLOOKUP(F263,Pivot!A:A,Pivot!C:C)</f>
        <v>2.0220994475138121</v>
      </c>
      <c r="U263" s="5">
        <f>Table3[[#This Row],[Stock_on_hand]]/Table3[[#This Row],[ADS_Rate]]</f>
        <v>127.09562841530055</v>
      </c>
      <c r="V263" s="16">
        <f>_xlfn.XLOOKUP(F263,Pivot!E:E,Pivot!H:H)</f>
        <v>160.93450819672134</v>
      </c>
      <c r="W263" s="3">
        <f>IF(Table3[[#This Row],[Stock_on_hand]]&gt;Table3[[#This Row],[Reorder_point]],(Table3[[#This Row],[Stock_on_hand]]-Table3[[#This Row],[Reorder_point]])*Table3[[#This Row],[AverageCostPerUnit]],0)</f>
        <v>32669.705163934432</v>
      </c>
    </row>
    <row r="264" spans="1:23" x14ac:dyDescent="0.3">
      <c r="A264" s="1">
        <v>45690</v>
      </c>
      <c r="B264" t="str">
        <f>TEXT(Table3[[#This Row],[date]],"mmm")</f>
        <v>Feb</v>
      </c>
      <c r="C264" t="str">
        <f>TEXT(Table3[[#This Row],[date]],"ddd")</f>
        <v>Sun</v>
      </c>
      <c r="D264" s="2" t="s">
        <v>27</v>
      </c>
      <c r="E264" s="2" t="s">
        <v>271</v>
      </c>
      <c r="F264" s="2" t="s">
        <v>224</v>
      </c>
      <c r="G264" s="2" t="s">
        <v>225</v>
      </c>
      <c r="H264" s="2" t="s">
        <v>60</v>
      </c>
      <c r="I264" s="3">
        <v>376.09</v>
      </c>
      <c r="J264" s="5">
        <v>25</v>
      </c>
      <c r="K264" s="3">
        <v>9402.25</v>
      </c>
      <c r="L264" s="3">
        <v>6638.14</v>
      </c>
      <c r="M264" s="3">
        <v>2764.11</v>
      </c>
      <c r="N264" s="10">
        <f>Table3[[#This Row],[profit]]/Table3[[#This Row],[revenue]]</f>
        <v>0.2939838868355979</v>
      </c>
      <c r="O264" s="2" t="s">
        <v>8</v>
      </c>
      <c r="P264" s="2" t="str">
        <f>_xlfn.XLOOKUP(O264,Sales_reps!A:A,Sales_reps!B:B)</f>
        <v>Rep 3</v>
      </c>
      <c r="Q264" s="5">
        <f>_xlfn.XLOOKUP(F264,Inventory!A:A,Inventory!E:E)</f>
        <v>42</v>
      </c>
      <c r="R264" s="5">
        <f>_xlfn.XLOOKUP(F264,Inventory!A:A,Inventory!F:F)</f>
        <v>59</v>
      </c>
      <c r="S264" t="str">
        <f>IF(Table3[[#This Row],[Reorder_point]]&gt;=Table3[[#This Row],[Stock_on_hand]],"Reorder","Sufficient Stock")</f>
        <v>Reorder</v>
      </c>
      <c r="T264" s="4">
        <f>_xlfn.XLOOKUP(F264,Pivot!A:A,Pivot!C:C)</f>
        <v>1.6906077348066297</v>
      </c>
      <c r="U264" s="5">
        <f>Table3[[#This Row],[Stock_on_hand]]/Table3[[#This Row],[ADS_Rate]]</f>
        <v>24.843137254901961</v>
      </c>
      <c r="V264" s="16">
        <f>_xlfn.XLOOKUP(F264,Pivot!E:E,Pivot!H:H)</f>
        <v>182.07738562091507</v>
      </c>
      <c r="W264" s="3">
        <f>IF(Table3[[#This Row],[Stock_on_hand]]&gt;Table3[[#This Row],[Reorder_point]],(Table3[[#This Row],[Stock_on_hand]]-Table3[[#This Row],[Reorder_point]])*Table3[[#This Row],[AverageCostPerUnit]],0)</f>
        <v>0</v>
      </c>
    </row>
    <row r="265" spans="1:23" x14ac:dyDescent="0.3">
      <c r="A265" s="1">
        <v>45691</v>
      </c>
      <c r="B265" t="str">
        <f>TEXT(Table3[[#This Row],[date]],"mmm")</f>
        <v>Feb</v>
      </c>
      <c r="C265" t="str">
        <f>TEXT(Table3[[#This Row],[date]],"ddd")</f>
        <v>Mon</v>
      </c>
      <c r="D265" s="2" t="s">
        <v>5</v>
      </c>
      <c r="E265" s="2" t="s">
        <v>283</v>
      </c>
      <c r="F265" s="2" t="s">
        <v>190</v>
      </c>
      <c r="G265" s="2" t="s">
        <v>191</v>
      </c>
      <c r="H265" s="2" t="s">
        <v>73</v>
      </c>
      <c r="I265" s="3">
        <v>143.31</v>
      </c>
      <c r="J265" s="5">
        <v>5</v>
      </c>
      <c r="K265" s="3">
        <v>716.55</v>
      </c>
      <c r="L265" s="3">
        <v>376.63</v>
      </c>
      <c r="M265" s="3">
        <v>339.92</v>
      </c>
      <c r="N265" s="10">
        <f>Table3[[#This Row],[profit]]/Table3[[#This Row],[revenue]]</f>
        <v>0.47438420207940835</v>
      </c>
      <c r="O265" s="2" t="s">
        <v>46</v>
      </c>
      <c r="P265" s="2" t="str">
        <f>_xlfn.XLOOKUP(O265,Sales_reps!A:A,Sales_reps!B:B)</f>
        <v>Rep 20</v>
      </c>
      <c r="Q265" s="5">
        <f>_xlfn.XLOOKUP(F265,Inventory!A:A,Inventory!E:E)</f>
        <v>255</v>
      </c>
      <c r="R265" s="5">
        <f>_xlfn.XLOOKUP(F265,Inventory!A:A,Inventory!F:F)</f>
        <v>61</v>
      </c>
      <c r="S265" t="str">
        <f>IF(Table3[[#This Row],[Reorder_point]]&gt;=Table3[[#This Row],[Stock_on_hand]],"Reorder","Sufficient Stock")</f>
        <v>Sufficient Stock</v>
      </c>
      <c r="T265" s="4">
        <f>_xlfn.XLOOKUP(F265,Pivot!A:A,Pivot!C:C)</f>
        <v>1.8121546961325967</v>
      </c>
      <c r="U265" s="5">
        <f>Table3[[#This Row],[Stock_on_hand]]/Table3[[#This Row],[ADS_Rate]]</f>
        <v>140.71646341463415</v>
      </c>
      <c r="V265" s="16">
        <f>_xlfn.XLOOKUP(F265,Pivot!E:E,Pivot!H:H)</f>
        <v>130.25945121951221</v>
      </c>
      <c r="W265" s="3">
        <f>IF(Table3[[#This Row],[Stock_on_hand]]&gt;Table3[[#This Row],[Reorder_point]],(Table3[[#This Row],[Stock_on_hand]]-Table3[[#This Row],[Reorder_point]])*Table3[[#This Row],[AverageCostPerUnit]],0)</f>
        <v>25270.333536585371</v>
      </c>
    </row>
    <row r="266" spans="1:23" x14ac:dyDescent="0.3">
      <c r="A266" s="1">
        <v>45691</v>
      </c>
      <c r="B266" t="str">
        <f>TEXT(Table3[[#This Row],[date]],"mmm")</f>
        <v>Feb</v>
      </c>
      <c r="C266" t="str">
        <f>TEXT(Table3[[#This Row],[date]],"ddd")</f>
        <v>Mon</v>
      </c>
      <c r="D266" s="2" t="s">
        <v>17</v>
      </c>
      <c r="E266" s="2" t="s">
        <v>278</v>
      </c>
      <c r="F266" s="2" t="s">
        <v>232</v>
      </c>
      <c r="G266" s="2" t="s">
        <v>233</v>
      </c>
      <c r="H266" s="2" t="s">
        <v>101</v>
      </c>
      <c r="I266" s="3">
        <v>208.84</v>
      </c>
      <c r="J266" s="5">
        <v>7</v>
      </c>
      <c r="K266" s="3">
        <v>1461.88</v>
      </c>
      <c r="L266" s="3">
        <v>1094.79</v>
      </c>
      <c r="M266" s="3">
        <v>367.09</v>
      </c>
      <c r="N266" s="10">
        <f>Table3[[#This Row],[profit]]/Table3[[#This Row],[revenue]]</f>
        <v>0.2511081620926478</v>
      </c>
      <c r="O266" s="2" t="s">
        <v>34</v>
      </c>
      <c r="P266" s="2" t="str">
        <f>_xlfn.XLOOKUP(O266,Sales_reps!A:A,Sales_reps!B:B)</f>
        <v>Rep 14</v>
      </c>
      <c r="Q266" s="5">
        <f>_xlfn.XLOOKUP(F266,Inventory!A:A,Inventory!E:E)</f>
        <v>255</v>
      </c>
      <c r="R266" s="5">
        <f>_xlfn.XLOOKUP(F266,Inventory!A:A,Inventory!F:F)</f>
        <v>78</v>
      </c>
      <c r="S266" t="str">
        <f>IF(Table3[[#This Row],[Reorder_point]]&gt;=Table3[[#This Row],[Stock_on_hand]],"Reorder","Sufficient Stock")</f>
        <v>Sufficient Stock</v>
      </c>
      <c r="T266" s="4">
        <f>_xlfn.XLOOKUP(F266,Pivot!A:A,Pivot!C:C)</f>
        <v>2.6353591160220993</v>
      </c>
      <c r="U266" s="5">
        <f>Table3[[#This Row],[Stock_on_hand]]/Table3[[#This Row],[ADS_Rate]]</f>
        <v>96.761006289308185</v>
      </c>
      <c r="V266" s="16">
        <f>_xlfn.XLOOKUP(F266,Pivot!E:E,Pivot!H:H)</f>
        <v>146.7044025157233</v>
      </c>
      <c r="W266" s="3">
        <f>IF(Table3[[#This Row],[Stock_on_hand]]&gt;Table3[[#This Row],[Reorder_point]],(Table3[[#This Row],[Stock_on_hand]]-Table3[[#This Row],[Reorder_point]])*Table3[[#This Row],[AverageCostPerUnit]],0)</f>
        <v>25966.679245283023</v>
      </c>
    </row>
    <row r="267" spans="1:23" x14ac:dyDescent="0.3">
      <c r="A267" s="1">
        <v>45691</v>
      </c>
      <c r="B267" t="str">
        <f>TEXT(Table3[[#This Row],[date]],"mmm")</f>
        <v>Feb</v>
      </c>
      <c r="C267" t="str">
        <f>TEXT(Table3[[#This Row],[date]],"ddd")</f>
        <v>Mon</v>
      </c>
      <c r="D267" s="2" t="s">
        <v>27</v>
      </c>
      <c r="E267" s="2" t="s">
        <v>285</v>
      </c>
      <c r="F267" s="2" t="s">
        <v>198</v>
      </c>
      <c r="G267" s="2" t="s">
        <v>199</v>
      </c>
      <c r="H267" s="2" t="s">
        <v>73</v>
      </c>
      <c r="I267" s="3">
        <v>398</v>
      </c>
      <c r="J267" s="5">
        <v>13</v>
      </c>
      <c r="K267" s="3">
        <v>5174</v>
      </c>
      <c r="L267" s="3">
        <v>3686.75</v>
      </c>
      <c r="M267" s="3">
        <v>1487.25</v>
      </c>
      <c r="N267" s="10">
        <f>Table3[[#This Row],[profit]]/Table3[[#This Row],[revenue]]</f>
        <v>0.28744684963277928</v>
      </c>
      <c r="O267" s="2" t="s">
        <v>44</v>
      </c>
      <c r="P267" s="2" t="str">
        <f>_xlfn.XLOOKUP(O267,Sales_reps!A:A,Sales_reps!B:B)</f>
        <v>Rep 19</v>
      </c>
      <c r="Q267" s="5">
        <f>_xlfn.XLOOKUP(F267,Inventory!A:A,Inventory!E:E)</f>
        <v>162</v>
      </c>
      <c r="R267" s="5">
        <f>_xlfn.XLOOKUP(F267,Inventory!A:A,Inventory!F:F)</f>
        <v>178</v>
      </c>
      <c r="S267" t="str">
        <f>IF(Table3[[#This Row],[Reorder_point]]&gt;=Table3[[#This Row],[Stock_on_hand]],"Reorder","Sufficient Stock")</f>
        <v>Reorder</v>
      </c>
      <c r="T267" s="4">
        <f>_xlfn.XLOOKUP(F267,Pivot!A:A,Pivot!C:C)</f>
        <v>1.6408839779005524</v>
      </c>
      <c r="U267" s="5">
        <f>Table3[[#This Row],[Stock_on_hand]]/Table3[[#This Row],[ADS_Rate]]</f>
        <v>98.727272727272734</v>
      </c>
      <c r="V267" s="16">
        <f>_xlfn.XLOOKUP(F267,Pivot!E:E,Pivot!H:H)</f>
        <v>127.32447811447813</v>
      </c>
      <c r="W267" s="3">
        <f>IF(Table3[[#This Row],[Stock_on_hand]]&gt;Table3[[#This Row],[Reorder_point]],(Table3[[#This Row],[Stock_on_hand]]-Table3[[#This Row],[Reorder_point]])*Table3[[#This Row],[AverageCostPerUnit]],0)</f>
        <v>0</v>
      </c>
    </row>
    <row r="268" spans="1:23" x14ac:dyDescent="0.3">
      <c r="A268" s="1">
        <v>45691</v>
      </c>
      <c r="B268" t="str">
        <f>TEXT(Table3[[#This Row],[date]],"mmm")</f>
        <v>Feb</v>
      </c>
      <c r="C268" t="str">
        <f>TEXT(Table3[[#This Row],[date]],"ddd")</f>
        <v>Mon</v>
      </c>
      <c r="D268" s="2" t="s">
        <v>27</v>
      </c>
      <c r="E268" s="2" t="s">
        <v>283</v>
      </c>
      <c r="F268" s="2" t="s">
        <v>210</v>
      </c>
      <c r="G268" s="2" t="s">
        <v>211</v>
      </c>
      <c r="H268" s="2" t="s">
        <v>73</v>
      </c>
      <c r="I268" s="3">
        <v>83.35</v>
      </c>
      <c r="J268" s="5">
        <v>23</v>
      </c>
      <c r="K268" s="3">
        <v>1917.05</v>
      </c>
      <c r="L268" s="3">
        <v>1519.08</v>
      </c>
      <c r="M268" s="3">
        <v>397.97</v>
      </c>
      <c r="N268" s="10">
        <f>Table3[[#This Row],[profit]]/Table3[[#This Row],[revenue]]</f>
        <v>0.20759500273858275</v>
      </c>
      <c r="O268" s="2" t="s">
        <v>18</v>
      </c>
      <c r="P268" s="2" t="str">
        <f>_xlfn.XLOOKUP(O268,Sales_reps!A:A,Sales_reps!B:B)</f>
        <v>Rep 7</v>
      </c>
      <c r="Q268" s="5">
        <f>_xlfn.XLOOKUP(F268,Inventory!A:A,Inventory!E:E)</f>
        <v>170</v>
      </c>
      <c r="R268" s="5">
        <f>_xlfn.XLOOKUP(F268,Inventory!A:A,Inventory!F:F)</f>
        <v>85</v>
      </c>
      <c r="S268" t="str">
        <f>IF(Table3[[#This Row],[Reorder_point]]&gt;=Table3[[#This Row],[Stock_on_hand]],"Reorder","Sufficient Stock")</f>
        <v>Sufficient Stock</v>
      </c>
      <c r="T268" s="4">
        <f>_xlfn.XLOOKUP(F268,Pivot!A:A,Pivot!C:C)</f>
        <v>1.5966850828729282</v>
      </c>
      <c r="U268" s="5">
        <f>Table3[[#This Row],[Stock_on_hand]]/Table3[[#This Row],[ADS_Rate]]</f>
        <v>106.47058823529412</v>
      </c>
      <c r="V268" s="16">
        <f>_xlfn.XLOOKUP(F268,Pivot!E:E,Pivot!H:H)</f>
        <v>206.92532871972318</v>
      </c>
      <c r="W268" s="3">
        <f>IF(Table3[[#This Row],[Stock_on_hand]]&gt;Table3[[#This Row],[Reorder_point]],(Table3[[#This Row],[Stock_on_hand]]-Table3[[#This Row],[Reorder_point]])*Table3[[#This Row],[AverageCostPerUnit]],0)</f>
        <v>17588.652941176471</v>
      </c>
    </row>
    <row r="269" spans="1:23" x14ac:dyDescent="0.3">
      <c r="A269" s="1">
        <v>45691</v>
      </c>
      <c r="B269" t="str">
        <f>TEXT(Table3[[#This Row],[date]],"mmm")</f>
        <v>Feb</v>
      </c>
      <c r="C269" t="str">
        <f>TEXT(Table3[[#This Row],[date]],"ddd")</f>
        <v>Mon</v>
      </c>
      <c r="D269" s="2" t="s">
        <v>24</v>
      </c>
      <c r="E269" s="2" t="s">
        <v>283</v>
      </c>
      <c r="F269" s="2" t="s">
        <v>202</v>
      </c>
      <c r="G269" s="2" t="s">
        <v>203</v>
      </c>
      <c r="H269" s="2" t="s">
        <v>56</v>
      </c>
      <c r="I269" s="3">
        <v>241.68</v>
      </c>
      <c r="J269" s="5">
        <v>20</v>
      </c>
      <c r="K269" s="3">
        <v>4833.6000000000004</v>
      </c>
      <c r="L269" s="3">
        <v>2808.07</v>
      </c>
      <c r="M269" s="3">
        <v>2025.53</v>
      </c>
      <c r="N269" s="10">
        <f>Table3[[#This Row],[profit]]/Table3[[#This Row],[revenue]]</f>
        <v>0.41905205230056269</v>
      </c>
      <c r="O269" s="2" t="s">
        <v>34</v>
      </c>
      <c r="P269" s="2" t="str">
        <f>_xlfn.XLOOKUP(O269,Sales_reps!A:A,Sales_reps!B:B)</f>
        <v>Rep 14</v>
      </c>
      <c r="Q269" s="5">
        <f>_xlfn.XLOOKUP(F269,Inventory!A:A,Inventory!E:E)</f>
        <v>457</v>
      </c>
      <c r="R269" s="5">
        <f>_xlfn.XLOOKUP(F269,Inventory!A:A,Inventory!F:F)</f>
        <v>195</v>
      </c>
      <c r="S269" t="str">
        <f>IF(Table3[[#This Row],[Reorder_point]]&gt;=Table3[[#This Row],[Stock_on_hand]],"Reorder","Sufficient Stock")</f>
        <v>Sufficient Stock</v>
      </c>
      <c r="T269" s="4">
        <f>_xlfn.XLOOKUP(F269,Pivot!A:A,Pivot!C:C)</f>
        <v>2.0441988950276242</v>
      </c>
      <c r="U269" s="5">
        <f>Table3[[#This Row],[Stock_on_hand]]/Table3[[#This Row],[ADS_Rate]]</f>
        <v>223.55945945945948</v>
      </c>
      <c r="V269" s="16">
        <f>_xlfn.XLOOKUP(F269,Pivot!E:E,Pivot!H:H)</f>
        <v>148.73581081081082</v>
      </c>
      <c r="W269" s="3">
        <f>IF(Table3[[#This Row],[Stock_on_hand]]&gt;Table3[[#This Row],[Reorder_point]],(Table3[[#This Row],[Stock_on_hand]]-Table3[[#This Row],[Reorder_point]])*Table3[[#This Row],[AverageCostPerUnit]],0)</f>
        <v>38968.782432432432</v>
      </c>
    </row>
    <row r="270" spans="1:23" x14ac:dyDescent="0.3">
      <c r="A270" s="1">
        <v>45691</v>
      </c>
      <c r="B270" t="str">
        <f>TEXT(Table3[[#This Row],[date]],"mmm")</f>
        <v>Feb</v>
      </c>
      <c r="C270" t="str">
        <f>TEXT(Table3[[#This Row],[date]],"ddd")</f>
        <v>Mon</v>
      </c>
      <c r="D270" s="2" t="s">
        <v>17</v>
      </c>
      <c r="E270" s="2" t="s">
        <v>277</v>
      </c>
      <c r="F270" s="2" t="s">
        <v>140</v>
      </c>
      <c r="G270" s="2" t="s">
        <v>141</v>
      </c>
      <c r="H270" s="2" t="s">
        <v>101</v>
      </c>
      <c r="I270" s="3">
        <v>379.59</v>
      </c>
      <c r="J270" s="5">
        <v>49</v>
      </c>
      <c r="K270" s="3">
        <v>18599.91</v>
      </c>
      <c r="L270" s="3">
        <v>9410.42</v>
      </c>
      <c r="M270" s="3">
        <v>9189.49</v>
      </c>
      <c r="N270" s="10">
        <f>Table3[[#This Row],[profit]]/Table3[[#This Row],[revenue]]</f>
        <v>0.49406099276824456</v>
      </c>
      <c r="O270" s="2" t="s">
        <v>8</v>
      </c>
      <c r="P270" s="2" t="str">
        <f>_xlfn.XLOOKUP(O270,Sales_reps!A:A,Sales_reps!B:B)</f>
        <v>Rep 3</v>
      </c>
      <c r="Q270" s="5">
        <f>_xlfn.XLOOKUP(F270,Inventory!A:A,Inventory!E:E)</f>
        <v>167</v>
      </c>
      <c r="R270" s="5">
        <f>_xlfn.XLOOKUP(F270,Inventory!A:A,Inventory!F:F)</f>
        <v>119</v>
      </c>
      <c r="S270" t="str">
        <f>IF(Table3[[#This Row],[Reorder_point]]&gt;=Table3[[#This Row],[Stock_on_hand]],"Reorder","Sufficient Stock")</f>
        <v>Sufficient Stock</v>
      </c>
      <c r="T270" s="4">
        <f>_xlfn.XLOOKUP(F270,Pivot!A:A,Pivot!C:C)</f>
        <v>1.7237569060773481</v>
      </c>
      <c r="U270" s="5">
        <f>Table3[[#This Row],[Stock_on_hand]]/Table3[[#This Row],[ADS_Rate]]</f>
        <v>96.881410256410248</v>
      </c>
      <c r="V270" s="16">
        <f>_xlfn.XLOOKUP(F270,Pivot!E:E,Pivot!H:H)</f>
        <v>164.31121794871791</v>
      </c>
      <c r="W270" s="3">
        <f>IF(Table3[[#This Row],[Stock_on_hand]]&gt;Table3[[#This Row],[Reorder_point]],(Table3[[#This Row],[Stock_on_hand]]-Table3[[#This Row],[Reorder_point]])*Table3[[#This Row],[AverageCostPerUnit]],0)</f>
        <v>7886.9384615384597</v>
      </c>
    </row>
    <row r="271" spans="1:23" x14ac:dyDescent="0.3">
      <c r="A271" s="1">
        <v>45691</v>
      </c>
      <c r="B271" t="str">
        <f>TEXT(Table3[[#This Row],[date]],"mmm")</f>
        <v>Feb</v>
      </c>
      <c r="C271" t="str">
        <f>TEXT(Table3[[#This Row],[date]],"ddd")</f>
        <v>Mon</v>
      </c>
      <c r="D271" s="2" t="s">
        <v>17</v>
      </c>
      <c r="E271" s="2" t="s">
        <v>277</v>
      </c>
      <c r="F271" s="2" t="s">
        <v>160</v>
      </c>
      <c r="G271" s="2" t="s">
        <v>161</v>
      </c>
      <c r="H271" s="2" t="s">
        <v>73</v>
      </c>
      <c r="I271" s="3">
        <v>204.45</v>
      </c>
      <c r="J271" s="5">
        <v>14</v>
      </c>
      <c r="K271" s="3">
        <v>2862.3</v>
      </c>
      <c r="L271" s="3">
        <v>2121.4699999999998</v>
      </c>
      <c r="M271" s="3">
        <v>740.83</v>
      </c>
      <c r="N271" s="10">
        <f>Table3[[#This Row],[profit]]/Table3[[#This Row],[revenue]]</f>
        <v>0.25882332390035984</v>
      </c>
      <c r="O271" s="2" t="s">
        <v>18</v>
      </c>
      <c r="P271" s="2" t="str">
        <f>_xlfn.XLOOKUP(O271,Sales_reps!A:A,Sales_reps!B:B)</f>
        <v>Rep 7</v>
      </c>
      <c r="Q271" s="5">
        <f>_xlfn.XLOOKUP(F271,Inventory!A:A,Inventory!E:E)</f>
        <v>279</v>
      </c>
      <c r="R271" s="5">
        <f>_xlfn.XLOOKUP(F271,Inventory!A:A,Inventory!F:F)</f>
        <v>90</v>
      </c>
      <c r="S271" t="str">
        <f>IF(Table3[[#This Row],[Reorder_point]]&gt;=Table3[[#This Row],[Stock_on_hand]],"Reorder","Sufficient Stock")</f>
        <v>Sufficient Stock</v>
      </c>
      <c r="T271" s="4">
        <f>_xlfn.XLOOKUP(F271,Pivot!A:A,Pivot!C:C)</f>
        <v>1.7348066298342542</v>
      </c>
      <c r="U271" s="5">
        <f>Table3[[#This Row],[Stock_on_hand]]/Table3[[#This Row],[ADS_Rate]]</f>
        <v>160.82484076433121</v>
      </c>
      <c r="V271" s="16">
        <f>_xlfn.XLOOKUP(F271,Pivot!E:E,Pivot!H:H)</f>
        <v>213.5890445859873</v>
      </c>
      <c r="W271" s="3">
        <f>IF(Table3[[#This Row],[Stock_on_hand]]&gt;Table3[[#This Row],[Reorder_point]],(Table3[[#This Row],[Stock_on_hand]]-Table3[[#This Row],[Reorder_point]])*Table3[[#This Row],[AverageCostPerUnit]],0)</f>
        <v>40368.329426751596</v>
      </c>
    </row>
    <row r="272" spans="1:23" x14ac:dyDescent="0.3">
      <c r="A272" s="1">
        <v>45691</v>
      </c>
      <c r="B272" t="str">
        <f>TEXT(Table3[[#This Row],[date]],"mmm")</f>
        <v>Feb</v>
      </c>
      <c r="C272" t="str">
        <f>TEXT(Table3[[#This Row],[date]],"ddd")</f>
        <v>Mon</v>
      </c>
      <c r="D272" s="2" t="s">
        <v>27</v>
      </c>
      <c r="E272" s="2" t="s">
        <v>285</v>
      </c>
      <c r="F272" s="2" t="s">
        <v>120</v>
      </c>
      <c r="G272" s="2" t="s">
        <v>121</v>
      </c>
      <c r="H272" s="2" t="s">
        <v>56</v>
      </c>
      <c r="I272" s="3">
        <v>76.62</v>
      </c>
      <c r="J272" s="5">
        <v>3</v>
      </c>
      <c r="K272" s="3">
        <v>229.86</v>
      </c>
      <c r="L272" s="3">
        <v>179.26</v>
      </c>
      <c r="M272" s="3">
        <v>50.6</v>
      </c>
      <c r="N272" s="10">
        <f>Table3[[#This Row],[profit]]/Table3[[#This Row],[revenue]]</f>
        <v>0.22013399460541197</v>
      </c>
      <c r="O272" s="2" t="s">
        <v>20</v>
      </c>
      <c r="P272" s="2" t="str">
        <f>_xlfn.XLOOKUP(O272,Sales_reps!A:A,Sales_reps!B:B)</f>
        <v>Rep 8</v>
      </c>
      <c r="Q272" s="5">
        <f>_xlfn.XLOOKUP(F272,Inventory!A:A,Inventory!E:E)</f>
        <v>163</v>
      </c>
      <c r="R272" s="5">
        <f>_xlfn.XLOOKUP(F272,Inventory!A:A,Inventory!F:F)</f>
        <v>70</v>
      </c>
      <c r="S272" t="str">
        <f>IF(Table3[[#This Row],[Reorder_point]]&gt;=Table3[[#This Row],[Stock_on_hand]],"Reorder","Sufficient Stock")</f>
        <v>Sufficient Stock</v>
      </c>
      <c r="T272" s="4">
        <f>_xlfn.XLOOKUP(F272,Pivot!A:A,Pivot!C:C)</f>
        <v>2.7679558011049723</v>
      </c>
      <c r="U272" s="5">
        <f>Table3[[#This Row],[Stock_on_hand]]/Table3[[#This Row],[ADS_Rate]]</f>
        <v>58.88822355289421</v>
      </c>
      <c r="V272" s="16">
        <f>_xlfn.XLOOKUP(F272,Pivot!E:E,Pivot!H:H)</f>
        <v>213.25538922155687</v>
      </c>
      <c r="W272" s="3">
        <f>IF(Table3[[#This Row],[Stock_on_hand]]&gt;Table3[[#This Row],[Reorder_point]],(Table3[[#This Row],[Stock_on_hand]]-Table3[[#This Row],[Reorder_point]])*Table3[[#This Row],[AverageCostPerUnit]],0)</f>
        <v>19832.75119760479</v>
      </c>
    </row>
    <row r="273" spans="1:23" x14ac:dyDescent="0.3">
      <c r="A273" s="1">
        <v>45691</v>
      </c>
      <c r="B273" t="str">
        <f>TEXT(Table3[[#This Row],[date]],"mmm")</f>
        <v>Feb</v>
      </c>
      <c r="C273" t="str">
        <f>TEXT(Table3[[#This Row],[date]],"ddd")</f>
        <v>Mon</v>
      </c>
      <c r="D273" s="2" t="s">
        <v>24</v>
      </c>
      <c r="E273" s="2" t="s">
        <v>279</v>
      </c>
      <c r="F273" s="2" t="s">
        <v>144</v>
      </c>
      <c r="G273" s="2" t="s">
        <v>145</v>
      </c>
      <c r="H273" s="2" t="s">
        <v>56</v>
      </c>
      <c r="I273" s="3">
        <v>163.49</v>
      </c>
      <c r="J273" s="5">
        <v>36</v>
      </c>
      <c r="K273" s="3">
        <v>5885.64</v>
      </c>
      <c r="L273" s="3">
        <v>3198.14</v>
      </c>
      <c r="M273" s="3">
        <v>2687.5</v>
      </c>
      <c r="N273" s="10">
        <f>Table3[[#This Row],[profit]]/Table3[[#This Row],[revenue]]</f>
        <v>0.45661984083294255</v>
      </c>
      <c r="O273" s="2" t="s">
        <v>20</v>
      </c>
      <c r="P273" s="2" t="str">
        <f>_xlfn.XLOOKUP(O273,Sales_reps!A:A,Sales_reps!B:B)</f>
        <v>Rep 8</v>
      </c>
      <c r="Q273" s="5">
        <f>_xlfn.XLOOKUP(F273,Inventory!A:A,Inventory!E:E)</f>
        <v>112</v>
      </c>
      <c r="R273" s="5">
        <f>_xlfn.XLOOKUP(F273,Inventory!A:A,Inventory!F:F)</f>
        <v>60</v>
      </c>
      <c r="S273" t="str">
        <f>IF(Table3[[#This Row],[Reorder_point]]&gt;=Table3[[#This Row],[Stock_on_hand]],"Reorder","Sufficient Stock")</f>
        <v>Sufficient Stock</v>
      </c>
      <c r="T273" s="4">
        <f>_xlfn.XLOOKUP(F273,Pivot!A:A,Pivot!C:C)</f>
        <v>2.0883977900552488</v>
      </c>
      <c r="U273" s="5">
        <f>Table3[[#This Row],[Stock_on_hand]]/Table3[[#This Row],[ADS_Rate]]</f>
        <v>53.629629629629626</v>
      </c>
      <c r="V273" s="16">
        <f>_xlfn.XLOOKUP(F273,Pivot!E:E,Pivot!H:H)</f>
        <v>99.967328042328063</v>
      </c>
      <c r="W273" s="3">
        <f>IF(Table3[[#This Row],[Stock_on_hand]]&gt;Table3[[#This Row],[Reorder_point]],(Table3[[#This Row],[Stock_on_hand]]-Table3[[#This Row],[Reorder_point]])*Table3[[#This Row],[AverageCostPerUnit]],0)</f>
        <v>5198.3010582010593</v>
      </c>
    </row>
    <row r="274" spans="1:23" x14ac:dyDescent="0.3">
      <c r="A274" s="1">
        <v>45692</v>
      </c>
      <c r="B274" t="str">
        <f>TEXT(Table3[[#This Row],[date]],"mmm")</f>
        <v>Feb</v>
      </c>
      <c r="C274" t="str">
        <f>TEXT(Table3[[#This Row],[date]],"ddd")</f>
        <v>Tue</v>
      </c>
      <c r="D274" s="2" t="s">
        <v>27</v>
      </c>
      <c r="E274" s="2" t="s">
        <v>279</v>
      </c>
      <c r="F274" s="2" t="s">
        <v>62</v>
      </c>
      <c r="G274" s="2" t="s">
        <v>63</v>
      </c>
      <c r="H274" s="2" t="s">
        <v>64</v>
      </c>
      <c r="I274" s="3">
        <v>459</v>
      </c>
      <c r="J274" s="5">
        <v>8</v>
      </c>
      <c r="K274" s="3">
        <v>3672</v>
      </c>
      <c r="L274" s="3">
        <v>3056.88</v>
      </c>
      <c r="M274" s="3">
        <v>615.12</v>
      </c>
      <c r="N274" s="10">
        <f>Table3[[#This Row],[profit]]/Table3[[#This Row],[revenue]]</f>
        <v>0.16751633986928105</v>
      </c>
      <c r="O274" s="2" t="s">
        <v>15</v>
      </c>
      <c r="P274" s="2" t="str">
        <f>_xlfn.XLOOKUP(O274,Sales_reps!A:A,Sales_reps!B:B)</f>
        <v>Rep 6</v>
      </c>
      <c r="Q274" s="5">
        <f>_xlfn.XLOOKUP(F274,Inventory!A:A,Inventory!E:E)</f>
        <v>360</v>
      </c>
      <c r="R274" s="5">
        <f>_xlfn.XLOOKUP(F274,Inventory!A:A,Inventory!F:F)</f>
        <v>58</v>
      </c>
      <c r="S274" t="str">
        <f>IF(Table3[[#This Row],[Reorder_point]]&gt;=Table3[[#This Row],[Stock_on_hand]],"Reorder","Sufficient Stock")</f>
        <v>Sufficient Stock</v>
      </c>
      <c r="T274" s="4">
        <f>_xlfn.XLOOKUP(F274,Pivot!A:A,Pivot!C:C)</f>
        <v>1.6906077348066297</v>
      </c>
      <c r="U274" s="5">
        <f>Table3[[#This Row],[Stock_on_hand]]/Table3[[#This Row],[ADS_Rate]]</f>
        <v>212.94117647058826</v>
      </c>
      <c r="V274" s="16">
        <f>_xlfn.XLOOKUP(F274,Pivot!E:E,Pivot!H:H)</f>
        <v>165.00016339869282</v>
      </c>
      <c r="W274" s="3">
        <f>IF(Table3[[#This Row],[Stock_on_hand]]&gt;Table3[[#This Row],[Reorder_point]],(Table3[[#This Row],[Stock_on_hand]]-Table3[[#This Row],[Reorder_point]])*Table3[[#This Row],[AverageCostPerUnit]],0)</f>
        <v>49830.049346405234</v>
      </c>
    </row>
    <row r="275" spans="1:23" x14ac:dyDescent="0.3">
      <c r="A275" s="1">
        <v>45692</v>
      </c>
      <c r="B275" t="str">
        <f>TEXT(Table3[[#This Row],[date]],"mmm")</f>
        <v>Feb</v>
      </c>
      <c r="C275" t="str">
        <f>TEXT(Table3[[#This Row],[date]],"ddd")</f>
        <v>Tue</v>
      </c>
      <c r="D275" s="2" t="s">
        <v>24</v>
      </c>
      <c r="E275" s="2" t="s">
        <v>285</v>
      </c>
      <c r="F275" s="2" t="s">
        <v>260</v>
      </c>
      <c r="G275" s="2" t="s">
        <v>261</v>
      </c>
      <c r="H275" s="2" t="s">
        <v>73</v>
      </c>
      <c r="I275" s="3">
        <v>347.31</v>
      </c>
      <c r="J275" s="5">
        <v>23</v>
      </c>
      <c r="K275" s="3">
        <v>7988.13</v>
      </c>
      <c r="L275" s="3">
        <v>6400.35</v>
      </c>
      <c r="M275" s="3">
        <v>1587.78</v>
      </c>
      <c r="N275" s="10">
        <f>Table3[[#This Row],[profit]]/Table3[[#This Row],[revenue]]</f>
        <v>0.19876742116114784</v>
      </c>
      <c r="O275" s="2" t="s">
        <v>40</v>
      </c>
      <c r="P275" s="2" t="str">
        <f>_xlfn.XLOOKUP(O275,Sales_reps!A:A,Sales_reps!B:B)</f>
        <v>Rep 17</v>
      </c>
      <c r="Q275" s="5">
        <f>_xlfn.XLOOKUP(F275,Inventory!A:A,Inventory!E:E)</f>
        <v>159</v>
      </c>
      <c r="R275" s="5">
        <f>_xlfn.XLOOKUP(F275,Inventory!A:A,Inventory!F:F)</f>
        <v>87</v>
      </c>
      <c r="S275" t="str">
        <f>IF(Table3[[#This Row],[Reorder_point]]&gt;=Table3[[#This Row],[Stock_on_hand]],"Reorder","Sufficient Stock")</f>
        <v>Sufficient Stock</v>
      </c>
      <c r="T275" s="4">
        <f>_xlfn.XLOOKUP(F275,Pivot!A:A,Pivot!C:C)</f>
        <v>3.3204419889502761</v>
      </c>
      <c r="U275" s="5">
        <f>Table3[[#This Row],[Stock_on_hand]]/Table3[[#This Row],[ADS_Rate]]</f>
        <v>47.885191347753747</v>
      </c>
      <c r="V275" s="16">
        <f>_xlfn.XLOOKUP(F275,Pivot!E:E,Pivot!H:H)</f>
        <v>126.12717138103163</v>
      </c>
      <c r="W275" s="3">
        <f>IF(Table3[[#This Row],[Stock_on_hand]]&gt;Table3[[#This Row],[Reorder_point]],(Table3[[#This Row],[Stock_on_hand]]-Table3[[#This Row],[Reorder_point]])*Table3[[#This Row],[AverageCostPerUnit]],0)</f>
        <v>9081.1563394342775</v>
      </c>
    </row>
    <row r="276" spans="1:23" x14ac:dyDescent="0.3">
      <c r="A276" s="1">
        <v>45692</v>
      </c>
      <c r="B276" t="str">
        <f>TEXT(Table3[[#This Row],[date]],"mmm")</f>
        <v>Feb</v>
      </c>
      <c r="C276" t="str">
        <f>TEXT(Table3[[#This Row],[date]],"ddd")</f>
        <v>Tue</v>
      </c>
      <c r="D276" s="2" t="s">
        <v>5</v>
      </c>
      <c r="E276" s="2" t="s">
        <v>272</v>
      </c>
      <c r="F276" s="2" t="s">
        <v>230</v>
      </c>
      <c r="G276" s="2" t="s">
        <v>231</v>
      </c>
      <c r="H276" s="2" t="s">
        <v>60</v>
      </c>
      <c r="I276" s="3">
        <v>441.25</v>
      </c>
      <c r="J276" s="5">
        <v>28</v>
      </c>
      <c r="K276" s="3">
        <v>12355</v>
      </c>
      <c r="L276" s="3">
        <v>8421.9500000000007</v>
      </c>
      <c r="M276" s="3">
        <v>3933.05</v>
      </c>
      <c r="N276" s="10">
        <f>Table3[[#This Row],[profit]]/Table3[[#This Row],[revenue]]</f>
        <v>0.31833670578713075</v>
      </c>
      <c r="O276" s="2" t="s">
        <v>38</v>
      </c>
      <c r="P276" s="2" t="str">
        <f>_xlfn.XLOOKUP(O276,Sales_reps!A:A,Sales_reps!B:B)</f>
        <v>Rep 16</v>
      </c>
      <c r="Q276" s="5">
        <f>_xlfn.XLOOKUP(F276,Inventory!A:A,Inventory!E:E)</f>
        <v>12</v>
      </c>
      <c r="R276" s="5">
        <f>_xlfn.XLOOKUP(F276,Inventory!A:A,Inventory!F:F)</f>
        <v>166</v>
      </c>
      <c r="S276" t="str">
        <f>IF(Table3[[#This Row],[Reorder_point]]&gt;=Table3[[#This Row],[Stock_on_hand]],"Reorder","Sufficient Stock")</f>
        <v>Reorder</v>
      </c>
      <c r="T276" s="4">
        <f>_xlfn.XLOOKUP(F276,Pivot!A:A,Pivot!C:C)</f>
        <v>2.0386740331491713</v>
      </c>
      <c r="U276" s="5">
        <f>Table3[[#This Row],[Stock_on_hand]]/Table3[[#This Row],[ADS_Rate]]</f>
        <v>5.8861788617886175</v>
      </c>
      <c r="V276" s="16">
        <f>_xlfn.XLOOKUP(F276,Pivot!E:E,Pivot!H:H)</f>
        <v>205.93330623306232</v>
      </c>
      <c r="W276" s="3">
        <f>IF(Table3[[#This Row],[Stock_on_hand]]&gt;Table3[[#This Row],[Reorder_point]],(Table3[[#This Row],[Stock_on_hand]]-Table3[[#This Row],[Reorder_point]])*Table3[[#This Row],[AverageCostPerUnit]],0)</f>
        <v>0</v>
      </c>
    </row>
    <row r="277" spans="1:23" x14ac:dyDescent="0.3">
      <c r="A277" s="1">
        <v>45692</v>
      </c>
      <c r="B277" t="str">
        <f>TEXT(Table3[[#This Row],[date]],"mmm")</f>
        <v>Feb</v>
      </c>
      <c r="C277" t="str">
        <f>TEXT(Table3[[#This Row],[date]],"ddd")</f>
        <v>Tue</v>
      </c>
      <c r="D277" s="2" t="s">
        <v>5</v>
      </c>
      <c r="E277" s="2" t="s">
        <v>275</v>
      </c>
      <c r="F277" s="2" t="s">
        <v>176</v>
      </c>
      <c r="G277" s="2" t="s">
        <v>177</v>
      </c>
      <c r="H277" s="2" t="s">
        <v>56</v>
      </c>
      <c r="I277" s="3">
        <v>370.06</v>
      </c>
      <c r="J277" s="5">
        <v>32</v>
      </c>
      <c r="K277" s="3">
        <v>11841.92</v>
      </c>
      <c r="L277" s="3">
        <v>6153.18</v>
      </c>
      <c r="M277" s="3">
        <v>5688.74</v>
      </c>
      <c r="N277" s="10">
        <f>Table3[[#This Row],[profit]]/Table3[[#This Row],[revenue]]</f>
        <v>0.48039000432362317</v>
      </c>
      <c r="O277" s="2" t="s">
        <v>6</v>
      </c>
      <c r="P277" s="2" t="str">
        <f>_xlfn.XLOOKUP(O277,Sales_reps!A:A,Sales_reps!B:B)</f>
        <v>Rep 2</v>
      </c>
      <c r="Q277" s="5">
        <f>_xlfn.XLOOKUP(F277,Inventory!A:A,Inventory!E:E)</f>
        <v>230</v>
      </c>
      <c r="R277" s="5">
        <f>_xlfn.XLOOKUP(F277,Inventory!A:A,Inventory!F:F)</f>
        <v>67</v>
      </c>
      <c r="S277" t="str">
        <f>IF(Table3[[#This Row],[Reorder_point]]&gt;=Table3[[#This Row],[Stock_on_hand]],"Reorder","Sufficient Stock")</f>
        <v>Sufficient Stock</v>
      </c>
      <c r="T277" s="4">
        <f>_xlfn.XLOOKUP(F277,Pivot!A:A,Pivot!C:C)</f>
        <v>1.5027624309392265</v>
      </c>
      <c r="U277" s="5">
        <f>Table3[[#This Row],[Stock_on_hand]]/Table3[[#This Row],[ADS_Rate]]</f>
        <v>153.0514705882353</v>
      </c>
      <c r="V277" s="16">
        <f>_xlfn.XLOOKUP(F277,Pivot!E:E,Pivot!H:H)</f>
        <v>125.94279411764707</v>
      </c>
      <c r="W277" s="3">
        <f>IF(Table3[[#This Row],[Stock_on_hand]]&gt;Table3[[#This Row],[Reorder_point]],(Table3[[#This Row],[Stock_on_hand]]-Table3[[#This Row],[Reorder_point]])*Table3[[#This Row],[AverageCostPerUnit]],0)</f>
        <v>20528.67544117647</v>
      </c>
    </row>
    <row r="278" spans="1:23" x14ac:dyDescent="0.3">
      <c r="A278" s="1">
        <v>45692</v>
      </c>
      <c r="B278" t="str">
        <f>TEXT(Table3[[#This Row],[date]],"mmm")</f>
        <v>Feb</v>
      </c>
      <c r="C278" t="str">
        <f>TEXT(Table3[[#This Row],[date]],"ddd")</f>
        <v>Tue</v>
      </c>
      <c r="D278" s="2" t="s">
        <v>17</v>
      </c>
      <c r="E278" s="2" t="s">
        <v>273</v>
      </c>
      <c r="F278" s="2" t="s">
        <v>254</v>
      </c>
      <c r="G278" s="2" t="s">
        <v>255</v>
      </c>
      <c r="H278" s="2" t="s">
        <v>64</v>
      </c>
      <c r="I278" s="3">
        <v>242.11</v>
      </c>
      <c r="J278" s="5">
        <v>19</v>
      </c>
      <c r="K278" s="3">
        <v>4600.09</v>
      </c>
      <c r="L278" s="3">
        <v>3325.03</v>
      </c>
      <c r="M278" s="3">
        <v>1275.06</v>
      </c>
      <c r="N278" s="10">
        <f>Table3[[#This Row],[profit]]/Table3[[#This Row],[revenue]]</f>
        <v>0.27718153340478119</v>
      </c>
      <c r="O278" s="2" t="s">
        <v>22</v>
      </c>
      <c r="P278" s="2" t="str">
        <f>_xlfn.XLOOKUP(O278,Sales_reps!A:A,Sales_reps!B:B)</f>
        <v>Rep 9</v>
      </c>
      <c r="Q278" s="5">
        <f>_xlfn.XLOOKUP(F278,Inventory!A:A,Inventory!E:E)</f>
        <v>228</v>
      </c>
      <c r="R278" s="5">
        <f>_xlfn.XLOOKUP(F278,Inventory!A:A,Inventory!F:F)</f>
        <v>179</v>
      </c>
      <c r="S278" t="str">
        <f>IF(Table3[[#This Row],[Reorder_point]]&gt;=Table3[[#This Row],[Stock_on_hand]],"Reorder","Sufficient Stock")</f>
        <v>Sufficient Stock</v>
      </c>
      <c r="T278" s="4">
        <f>_xlfn.XLOOKUP(F278,Pivot!A:A,Pivot!C:C)</f>
        <v>3.6353591160220993</v>
      </c>
      <c r="U278" s="5">
        <f>Table3[[#This Row],[Stock_on_hand]]/Table3[[#This Row],[ADS_Rate]]</f>
        <v>62.717325227963528</v>
      </c>
      <c r="V278" s="16">
        <f>_xlfn.XLOOKUP(F278,Pivot!E:E,Pivot!H:H)</f>
        <v>194.48913373860182</v>
      </c>
      <c r="W278" s="3">
        <f>IF(Table3[[#This Row],[Stock_on_hand]]&gt;Table3[[#This Row],[Reorder_point]],(Table3[[#This Row],[Stock_on_hand]]-Table3[[#This Row],[Reorder_point]])*Table3[[#This Row],[AverageCostPerUnit]],0)</f>
        <v>9529.9675531914891</v>
      </c>
    </row>
    <row r="279" spans="1:23" x14ac:dyDescent="0.3">
      <c r="A279" s="1">
        <v>45692</v>
      </c>
      <c r="B279" t="str">
        <f>TEXT(Table3[[#This Row],[date]],"mmm")</f>
        <v>Feb</v>
      </c>
      <c r="C279" t="str">
        <f>TEXT(Table3[[#This Row],[date]],"ddd")</f>
        <v>Tue</v>
      </c>
      <c r="D279" s="2" t="s">
        <v>5</v>
      </c>
      <c r="E279" s="2" t="s">
        <v>274</v>
      </c>
      <c r="F279" s="2" t="s">
        <v>130</v>
      </c>
      <c r="G279" s="2" t="s">
        <v>131</v>
      </c>
      <c r="H279" s="2" t="s">
        <v>101</v>
      </c>
      <c r="I279" s="3">
        <v>415.74</v>
      </c>
      <c r="J279" s="5">
        <v>7</v>
      </c>
      <c r="K279" s="3">
        <v>2910.18</v>
      </c>
      <c r="L279" s="3">
        <v>1834.05</v>
      </c>
      <c r="M279" s="3">
        <v>1076.1300000000001</v>
      </c>
      <c r="N279" s="10">
        <f>Table3[[#This Row],[profit]]/Table3[[#This Row],[revenue]]</f>
        <v>0.36978125064429013</v>
      </c>
      <c r="O279" s="2" t="s">
        <v>10</v>
      </c>
      <c r="P279" s="2" t="str">
        <f>_xlfn.XLOOKUP(O279,Sales_reps!A:A,Sales_reps!B:B)</f>
        <v>Rep 4</v>
      </c>
      <c r="Q279" s="5">
        <f>_xlfn.XLOOKUP(F279,Inventory!A:A,Inventory!E:E)</f>
        <v>397</v>
      </c>
      <c r="R279" s="5">
        <f>_xlfn.XLOOKUP(F279,Inventory!A:A,Inventory!F:F)</f>
        <v>183</v>
      </c>
      <c r="S279" t="str">
        <f>IF(Table3[[#This Row],[Reorder_point]]&gt;=Table3[[#This Row],[Stock_on_hand]],"Reorder","Sufficient Stock")</f>
        <v>Sufficient Stock</v>
      </c>
      <c r="T279" s="4">
        <f>_xlfn.XLOOKUP(F279,Pivot!A:A,Pivot!C:C)</f>
        <v>2.9447513812154695</v>
      </c>
      <c r="U279" s="5">
        <f>Table3[[#This Row],[Stock_on_hand]]/Table3[[#This Row],[ADS_Rate]]</f>
        <v>134.81613508442777</v>
      </c>
      <c r="V279" s="16">
        <f>_xlfn.XLOOKUP(F279,Pivot!E:E,Pivot!H:H)</f>
        <v>151.03679174484051</v>
      </c>
      <c r="W279" s="3">
        <f>IF(Table3[[#This Row],[Stock_on_hand]]&gt;Table3[[#This Row],[Reorder_point]],(Table3[[#This Row],[Stock_on_hand]]-Table3[[#This Row],[Reorder_point]])*Table3[[#This Row],[AverageCostPerUnit]],0)</f>
        <v>32321.873433395871</v>
      </c>
    </row>
    <row r="280" spans="1:23" x14ac:dyDescent="0.3">
      <c r="A280" s="1">
        <v>45692</v>
      </c>
      <c r="B280" t="str">
        <f>TEXT(Table3[[#This Row],[date]],"mmm")</f>
        <v>Feb</v>
      </c>
      <c r="C280" t="str">
        <f>TEXT(Table3[[#This Row],[date]],"ddd")</f>
        <v>Tue</v>
      </c>
      <c r="D280" s="2" t="s">
        <v>12</v>
      </c>
      <c r="E280" s="2" t="s">
        <v>283</v>
      </c>
      <c r="F280" s="2" t="s">
        <v>156</v>
      </c>
      <c r="G280" s="2" t="s">
        <v>157</v>
      </c>
      <c r="H280" s="2" t="s">
        <v>73</v>
      </c>
      <c r="I280" s="3">
        <v>132.34</v>
      </c>
      <c r="J280" s="5">
        <v>19</v>
      </c>
      <c r="K280" s="3">
        <v>2514.46</v>
      </c>
      <c r="L280" s="3">
        <v>1368.27</v>
      </c>
      <c r="M280" s="3">
        <v>1146.19</v>
      </c>
      <c r="N280" s="10">
        <f>Table3[[#This Row],[profit]]/Table3[[#This Row],[revenue]]</f>
        <v>0.45583942476714684</v>
      </c>
      <c r="O280" s="2" t="s">
        <v>30</v>
      </c>
      <c r="P280" s="2" t="str">
        <f>_xlfn.XLOOKUP(O280,Sales_reps!A:A,Sales_reps!B:B)</f>
        <v>Rep 12</v>
      </c>
      <c r="Q280" s="5">
        <f>_xlfn.XLOOKUP(F280,Inventory!A:A,Inventory!E:E)</f>
        <v>495</v>
      </c>
      <c r="R280" s="5">
        <f>_xlfn.XLOOKUP(F280,Inventory!A:A,Inventory!F:F)</f>
        <v>183</v>
      </c>
      <c r="S280" t="str">
        <f>IF(Table3[[#This Row],[Reorder_point]]&gt;=Table3[[#This Row],[Stock_on_hand]],"Reorder","Sufficient Stock")</f>
        <v>Sufficient Stock</v>
      </c>
      <c r="T280" s="4">
        <f>_xlfn.XLOOKUP(F280,Pivot!A:A,Pivot!C:C)</f>
        <v>2.7237569060773481</v>
      </c>
      <c r="U280" s="5">
        <f>Table3[[#This Row],[Stock_on_hand]]/Table3[[#This Row],[ADS_Rate]]</f>
        <v>181.7342799188641</v>
      </c>
      <c r="V280" s="16">
        <f>_xlfn.XLOOKUP(F280,Pivot!E:E,Pivot!H:H)</f>
        <v>142.07393509127789</v>
      </c>
      <c r="W280" s="3">
        <f>IF(Table3[[#This Row],[Stock_on_hand]]&gt;Table3[[#This Row],[Reorder_point]],(Table3[[#This Row],[Stock_on_hand]]-Table3[[#This Row],[Reorder_point]])*Table3[[#This Row],[AverageCostPerUnit]],0)</f>
        <v>44327.067748478701</v>
      </c>
    </row>
    <row r="281" spans="1:23" x14ac:dyDescent="0.3">
      <c r="A281" s="1">
        <v>45692</v>
      </c>
      <c r="B281" t="str">
        <f>TEXT(Table3[[#This Row],[date]],"mmm")</f>
        <v>Feb</v>
      </c>
      <c r="C281" t="str">
        <f>TEXT(Table3[[#This Row],[date]],"ddd")</f>
        <v>Tue</v>
      </c>
      <c r="D281" s="2" t="s">
        <v>12</v>
      </c>
      <c r="E281" s="2" t="s">
        <v>281</v>
      </c>
      <c r="F281" s="2" t="s">
        <v>97</v>
      </c>
      <c r="G281" s="2" t="s">
        <v>98</v>
      </c>
      <c r="H281" s="2" t="s">
        <v>60</v>
      </c>
      <c r="I281" s="3">
        <v>44.62</v>
      </c>
      <c r="J281" s="5">
        <v>5</v>
      </c>
      <c r="K281" s="3">
        <v>223.1</v>
      </c>
      <c r="L281" s="3">
        <v>167.77</v>
      </c>
      <c r="M281" s="3">
        <v>55.33</v>
      </c>
      <c r="N281" s="10">
        <f>Table3[[#This Row],[profit]]/Table3[[#This Row],[revenue]]</f>
        <v>0.24800537875392201</v>
      </c>
      <c r="O281" s="2" t="s">
        <v>8</v>
      </c>
      <c r="P281" s="2" t="str">
        <f>_xlfn.XLOOKUP(O281,Sales_reps!A:A,Sales_reps!B:B)</f>
        <v>Rep 3</v>
      </c>
      <c r="Q281" s="5">
        <f>_xlfn.XLOOKUP(F281,Inventory!A:A,Inventory!E:E)</f>
        <v>404</v>
      </c>
      <c r="R281" s="5">
        <f>_xlfn.XLOOKUP(F281,Inventory!A:A,Inventory!F:F)</f>
        <v>57</v>
      </c>
      <c r="S281" t="str">
        <f>IF(Table3[[#This Row],[Reorder_point]]&gt;=Table3[[#This Row],[Stock_on_hand]],"Reorder","Sufficient Stock")</f>
        <v>Sufficient Stock</v>
      </c>
      <c r="T281" s="4">
        <f>_xlfn.XLOOKUP(F281,Pivot!A:A,Pivot!C:C)</f>
        <v>1.5303867403314917</v>
      </c>
      <c r="U281" s="5">
        <f>Table3[[#This Row],[Stock_on_hand]]/Table3[[#This Row],[ADS_Rate]]</f>
        <v>263.985559566787</v>
      </c>
      <c r="V281" s="16">
        <f>_xlfn.XLOOKUP(F281,Pivot!E:E,Pivot!H:H)</f>
        <v>112.46043321299639</v>
      </c>
      <c r="W281" s="3">
        <f>IF(Table3[[#This Row],[Stock_on_hand]]&gt;Table3[[#This Row],[Reorder_point]],(Table3[[#This Row],[Stock_on_hand]]-Table3[[#This Row],[Reorder_point]])*Table3[[#This Row],[AverageCostPerUnit]],0)</f>
        <v>39023.770324909747</v>
      </c>
    </row>
    <row r="282" spans="1:23" x14ac:dyDescent="0.3">
      <c r="A282" s="1">
        <v>45692</v>
      </c>
      <c r="B282" t="str">
        <f>TEXT(Table3[[#This Row],[date]],"mmm")</f>
        <v>Feb</v>
      </c>
      <c r="C282" t="str">
        <f>TEXT(Table3[[#This Row],[date]],"ddd")</f>
        <v>Tue</v>
      </c>
      <c r="D282" s="2" t="s">
        <v>24</v>
      </c>
      <c r="E282" s="2" t="s">
        <v>281</v>
      </c>
      <c r="F282" s="2" t="s">
        <v>95</v>
      </c>
      <c r="G282" s="2" t="s">
        <v>96</v>
      </c>
      <c r="H282" s="2" t="s">
        <v>56</v>
      </c>
      <c r="I282" s="3">
        <v>434.03</v>
      </c>
      <c r="J282" s="5">
        <v>47</v>
      </c>
      <c r="K282" s="3">
        <v>20399.41</v>
      </c>
      <c r="L282" s="3">
        <v>10517.62</v>
      </c>
      <c r="M282" s="3">
        <v>9881.7900000000009</v>
      </c>
      <c r="N282" s="10">
        <f>Table3[[#This Row],[profit]]/Table3[[#This Row],[revenue]]</f>
        <v>0.48441548064380296</v>
      </c>
      <c r="O282" s="2" t="s">
        <v>36</v>
      </c>
      <c r="P282" s="2" t="str">
        <f>_xlfn.XLOOKUP(O282,Sales_reps!A:A,Sales_reps!B:B)</f>
        <v>Rep 15</v>
      </c>
      <c r="Q282" s="5">
        <f>_xlfn.XLOOKUP(F282,Inventory!A:A,Inventory!E:E)</f>
        <v>101</v>
      </c>
      <c r="R282" s="5">
        <f>_xlfn.XLOOKUP(F282,Inventory!A:A,Inventory!F:F)</f>
        <v>179</v>
      </c>
      <c r="S282" t="str">
        <f>IF(Table3[[#This Row],[Reorder_point]]&gt;=Table3[[#This Row],[Stock_on_hand]],"Reorder","Sufficient Stock")</f>
        <v>Reorder</v>
      </c>
      <c r="T282" s="4">
        <f>_xlfn.XLOOKUP(F282,Pivot!A:A,Pivot!C:C)</f>
        <v>3.9834254143646408</v>
      </c>
      <c r="U282" s="5">
        <f>Table3[[#This Row],[Stock_on_hand]]/Table3[[#This Row],[ADS_Rate]]</f>
        <v>25.35506241331484</v>
      </c>
      <c r="V282" s="16">
        <f>_xlfn.XLOOKUP(F282,Pivot!E:E,Pivot!H:H)</f>
        <v>171.84160887656034</v>
      </c>
      <c r="W282" s="3">
        <f>IF(Table3[[#This Row],[Stock_on_hand]]&gt;Table3[[#This Row],[Reorder_point]],(Table3[[#This Row],[Stock_on_hand]]-Table3[[#This Row],[Reorder_point]])*Table3[[#This Row],[AverageCostPerUnit]],0)</f>
        <v>0</v>
      </c>
    </row>
    <row r="283" spans="1:23" x14ac:dyDescent="0.3">
      <c r="A283" s="1">
        <v>45693</v>
      </c>
      <c r="B283" t="str">
        <f>TEXT(Table3[[#This Row],[date]],"mmm")</f>
        <v>Feb</v>
      </c>
      <c r="C283" t="str">
        <f>TEXT(Table3[[#This Row],[date]],"ddd")</f>
        <v>Wed</v>
      </c>
      <c r="D283" s="2" t="s">
        <v>24</v>
      </c>
      <c r="E283" s="2" t="s">
        <v>271</v>
      </c>
      <c r="F283" s="2" t="s">
        <v>236</v>
      </c>
      <c r="G283" s="2" t="s">
        <v>237</v>
      </c>
      <c r="H283" s="2" t="s">
        <v>101</v>
      </c>
      <c r="I283" s="3">
        <v>139.08000000000001</v>
      </c>
      <c r="J283" s="5">
        <v>11</v>
      </c>
      <c r="K283" s="3">
        <v>1529.88</v>
      </c>
      <c r="L283" s="3">
        <v>1286.78</v>
      </c>
      <c r="M283" s="3">
        <v>243.1</v>
      </c>
      <c r="N283" s="10">
        <f>Table3[[#This Row],[profit]]/Table3[[#This Row],[revenue]]</f>
        <v>0.15890135174000575</v>
      </c>
      <c r="O283" s="2" t="s">
        <v>25</v>
      </c>
      <c r="P283" s="2" t="str">
        <f>_xlfn.XLOOKUP(O283,Sales_reps!A:A,Sales_reps!B:B)</f>
        <v>Rep 10</v>
      </c>
      <c r="Q283" s="5">
        <f>_xlfn.XLOOKUP(F283,Inventory!A:A,Inventory!E:E)</f>
        <v>32</v>
      </c>
      <c r="R283" s="5">
        <f>_xlfn.XLOOKUP(F283,Inventory!A:A,Inventory!F:F)</f>
        <v>194</v>
      </c>
      <c r="S283" t="str">
        <f>IF(Table3[[#This Row],[Reorder_point]]&gt;=Table3[[#This Row],[Stock_on_hand]],"Reorder","Sufficient Stock")</f>
        <v>Reorder</v>
      </c>
      <c r="T283" s="4">
        <f>_xlfn.XLOOKUP(F283,Pivot!A:A,Pivot!C:C)</f>
        <v>2.0220994475138121</v>
      </c>
      <c r="U283" s="5">
        <f>Table3[[#This Row],[Stock_on_hand]]/Table3[[#This Row],[ADS_Rate]]</f>
        <v>15.825136612021858</v>
      </c>
      <c r="V283" s="16">
        <f>_xlfn.XLOOKUP(F283,Pivot!E:E,Pivot!H:H)</f>
        <v>188.49956284153004</v>
      </c>
      <c r="W283" s="3">
        <f>IF(Table3[[#This Row],[Stock_on_hand]]&gt;Table3[[#This Row],[Reorder_point]],(Table3[[#This Row],[Stock_on_hand]]-Table3[[#This Row],[Reorder_point]])*Table3[[#This Row],[AverageCostPerUnit]],0)</f>
        <v>0</v>
      </c>
    </row>
    <row r="284" spans="1:23" x14ac:dyDescent="0.3">
      <c r="A284" s="1">
        <v>45693</v>
      </c>
      <c r="B284" t="str">
        <f>TEXT(Table3[[#This Row],[date]],"mmm")</f>
        <v>Feb</v>
      </c>
      <c r="C284" t="str">
        <f>TEXT(Table3[[#This Row],[date]],"ddd")</f>
        <v>Wed</v>
      </c>
      <c r="D284" s="2" t="s">
        <v>17</v>
      </c>
      <c r="E284" s="2" t="s">
        <v>279</v>
      </c>
      <c r="F284" s="2" t="s">
        <v>210</v>
      </c>
      <c r="G284" s="2" t="s">
        <v>211</v>
      </c>
      <c r="H284" s="2" t="s">
        <v>73</v>
      </c>
      <c r="I284" s="3">
        <v>366.67</v>
      </c>
      <c r="J284" s="5">
        <v>30</v>
      </c>
      <c r="K284" s="3">
        <v>11000.1</v>
      </c>
      <c r="L284" s="3">
        <v>6784.3</v>
      </c>
      <c r="M284" s="3">
        <v>4215.8</v>
      </c>
      <c r="N284" s="10">
        <f>Table3[[#This Row],[profit]]/Table3[[#This Row],[revenue]]</f>
        <v>0.38325106135398768</v>
      </c>
      <c r="O284" s="2" t="s">
        <v>30</v>
      </c>
      <c r="P284" s="2" t="str">
        <f>_xlfn.XLOOKUP(O284,Sales_reps!A:A,Sales_reps!B:B)</f>
        <v>Rep 12</v>
      </c>
      <c r="Q284" s="5">
        <f>_xlfn.XLOOKUP(F284,Inventory!A:A,Inventory!E:E)</f>
        <v>170</v>
      </c>
      <c r="R284" s="5">
        <f>_xlfn.XLOOKUP(F284,Inventory!A:A,Inventory!F:F)</f>
        <v>85</v>
      </c>
      <c r="S284" t="str">
        <f>IF(Table3[[#This Row],[Reorder_point]]&gt;=Table3[[#This Row],[Stock_on_hand]],"Reorder","Sufficient Stock")</f>
        <v>Sufficient Stock</v>
      </c>
      <c r="T284" s="4">
        <f>_xlfn.XLOOKUP(F284,Pivot!A:A,Pivot!C:C)</f>
        <v>1.5966850828729282</v>
      </c>
      <c r="U284" s="5">
        <f>Table3[[#This Row],[Stock_on_hand]]/Table3[[#This Row],[ADS_Rate]]</f>
        <v>106.47058823529412</v>
      </c>
      <c r="V284" s="16">
        <f>_xlfn.XLOOKUP(F284,Pivot!E:E,Pivot!H:H)</f>
        <v>206.92532871972318</v>
      </c>
      <c r="W284" s="3">
        <f>IF(Table3[[#This Row],[Stock_on_hand]]&gt;Table3[[#This Row],[Reorder_point]],(Table3[[#This Row],[Stock_on_hand]]-Table3[[#This Row],[Reorder_point]])*Table3[[#This Row],[AverageCostPerUnit]],0)</f>
        <v>17588.652941176471</v>
      </c>
    </row>
    <row r="285" spans="1:23" x14ac:dyDescent="0.3">
      <c r="A285" s="1">
        <v>45693</v>
      </c>
      <c r="B285" t="str">
        <f>TEXT(Table3[[#This Row],[date]],"mmm")</f>
        <v>Feb</v>
      </c>
      <c r="C285" t="str">
        <f>TEXT(Table3[[#This Row],[date]],"ddd")</f>
        <v>Wed</v>
      </c>
      <c r="D285" s="2" t="s">
        <v>12</v>
      </c>
      <c r="E285" s="2" t="s">
        <v>274</v>
      </c>
      <c r="F285" s="2" t="s">
        <v>76</v>
      </c>
      <c r="G285" s="2" t="s">
        <v>77</v>
      </c>
      <c r="H285" s="2" t="s">
        <v>64</v>
      </c>
      <c r="I285" s="3">
        <v>446.73</v>
      </c>
      <c r="J285" s="5">
        <v>9</v>
      </c>
      <c r="K285" s="3">
        <v>4020.57</v>
      </c>
      <c r="L285" s="3">
        <v>2342.9</v>
      </c>
      <c r="M285" s="3">
        <v>1677.67</v>
      </c>
      <c r="N285" s="10">
        <f>Table3[[#This Row],[profit]]/Table3[[#This Row],[revenue]]</f>
        <v>0.41727168038362722</v>
      </c>
      <c r="O285" s="2" t="s">
        <v>13</v>
      </c>
      <c r="P285" s="2" t="str">
        <f>_xlfn.XLOOKUP(O285,Sales_reps!A:A,Sales_reps!B:B)</f>
        <v>Rep 5</v>
      </c>
      <c r="Q285" s="5">
        <f>_xlfn.XLOOKUP(F285,Inventory!A:A,Inventory!E:E)</f>
        <v>477</v>
      </c>
      <c r="R285" s="5">
        <f>_xlfn.XLOOKUP(F285,Inventory!A:A,Inventory!F:F)</f>
        <v>124</v>
      </c>
      <c r="S285" t="str">
        <f>IF(Table3[[#This Row],[Reorder_point]]&gt;=Table3[[#This Row],[Stock_on_hand]],"Reorder","Sufficient Stock")</f>
        <v>Sufficient Stock</v>
      </c>
      <c r="T285" s="4">
        <f>_xlfn.XLOOKUP(F285,Pivot!A:A,Pivot!C:C)</f>
        <v>2.7734806629834252</v>
      </c>
      <c r="U285" s="5">
        <f>Table3[[#This Row],[Stock_on_hand]]/Table3[[#This Row],[ADS_Rate]]</f>
        <v>171.98605577689244</v>
      </c>
      <c r="V285" s="16">
        <f>_xlfn.XLOOKUP(F285,Pivot!E:E,Pivot!H:H)</f>
        <v>146.86141434262947</v>
      </c>
      <c r="W285" s="3">
        <f>IF(Table3[[#This Row],[Stock_on_hand]]&gt;Table3[[#This Row],[Reorder_point]],(Table3[[#This Row],[Stock_on_hand]]-Table3[[#This Row],[Reorder_point]])*Table3[[#This Row],[AverageCostPerUnit]],0)</f>
        <v>51842.079262948202</v>
      </c>
    </row>
    <row r="286" spans="1:23" x14ac:dyDescent="0.3">
      <c r="A286" s="1">
        <v>45693</v>
      </c>
      <c r="B286" t="str">
        <f>TEXT(Table3[[#This Row],[date]],"mmm")</f>
        <v>Feb</v>
      </c>
      <c r="C286" t="str">
        <f>TEXT(Table3[[#This Row],[date]],"ddd")</f>
        <v>Wed</v>
      </c>
      <c r="D286" s="2" t="s">
        <v>24</v>
      </c>
      <c r="E286" s="2" t="s">
        <v>275</v>
      </c>
      <c r="F286" s="2" t="s">
        <v>244</v>
      </c>
      <c r="G286" s="2" t="s">
        <v>245</v>
      </c>
      <c r="H286" s="2" t="s">
        <v>64</v>
      </c>
      <c r="I286" s="3">
        <v>16.829999999999998</v>
      </c>
      <c r="J286" s="5">
        <v>45</v>
      </c>
      <c r="K286" s="3">
        <v>757.35</v>
      </c>
      <c r="L286" s="3">
        <v>621.07000000000005</v>
      </c>
      <c r="M286" s="3">
        <v>136.28</v>
      </c>
      <c r="N286" s="10">
        <f>Table3[[#This Row],[profit]]/Table3[[#This Row],[revenue]]</f>
        <v>0.17994322308047797</v>
      </c>
      <c r="O286" s="2" t="s">
        <v>34</v>
      </c>
      <c r="P286" s="2" t="str">
        <f>_xlfn.XLOOKUP(O286,Sales_reps!A:A,Sales_reps!B:B)</f>
        <v>Rep 14</v>
      </c>
      <c r="Q286" s="5">
        <f>_xlfn.XLOOKUP(F286,Inventory!A:A,Inventory!E:E)</f>
        <v>350</v>
      </c>
      <c r="R286" s="5">
        <f>_xlfn.XLOOKUP(F286,Inventory!A:A,Inventory!F:F)</f>
        <v>174</v>
      </c>
      <c r="S286" t="str">
        <f>IF(Table3[[#This Row],[Reorder_point]]&gt;=Table3[[#This Row],[Stock_on_hand]],"Reorder","Sufficient Stock")</f>
        <v>Sufficient Stock</v>
      </c>
      <c r="T286" s="4">
        <f>_xlfn.XLOOKUP(F286,Pivot!A:A,Pivot!C:C)</f>
        <v>2.8232044198895028</v>
      </c>
      <c r="U286" s="5">
        <f>Table3[[#This Row],[Stock_on_hand]]/Table3[[#This Row],[ADS_Rate]]</f>
        <v>123.97260273972603</v>
      </c>
      <c r="V286" s="16">
        <f>_xlfn.XLOOKUP(F286,Pivot!E:E,Pivot!H:H)</f>
        <v>176.50516634050879</v>
      </c>
      <c r="W286" s="3">
        <f>IF(Table3[[#This Row],[Stock_on_hand]]&gt;Table3[[#This Row],[Reorder_point]],(Table3[[#This Row],[Stock_on_hand]]-Table3[[#This Row],[Reorder_point]])*Table3[[#This Row],[AverageCostPerUnit]],0)</f>
        <v>31064.909275929549</v>
      </c>
    </row>
    <row r="287" spans="1:23" x14ac:dyDescent="0.3">
      <c r="A287" s="1">
        <v>45693</v>
      </c>
      <c r="B287" t="str">
        <f>TEXT(Table3[[#This Row],[date]],"mmm")</f>
        <v>Feb</v>
      </c>
      <c r="C287" t="str">
        <f>TEXT(Table3[[#This Row],[date]],"ddd")</f>
        <v>Wed</v>
      </c>
      <c r="D287" s="2" t="s">
        <v>24</v>
      </c>
      <c r="E287" s="2" t="s">
        <v>285</v>
      </c>
      <c r="F287" s="2" t="s">
        <v>186</v>
      </c>
      <c r="G287" s="2" t="s">
        <v>187</v>
      </c>
      <c r="H287" s="2" t="s">
        <v>56</v>
      </c>
      <c r="I287" s="3">
        <v>475.18</v>
      </c>
      <c r="J287" s="5">
        <v>25</v>
      </c>
      <c r="K287" s="3">
        <v>11879.5</v>
      </c>
      <c r="L287" s="3">
        <v>8996.2900000000009</v>
      </c>
      <c r="M287" s="3">
        <v>2883.21</v>
      </c>
      <c r="N287" s="10">
        <f>Table3[[#This Row],[profit]]/Table3[[#This Row],[revenue]]</f>
        <v>0.24270465928700702</v>
      </c>
      <c r="O287" s="2" t="s">
        <v>36</v>
      </c>
      <c r="P287" s="2" t="str">
        <f>_xlfn.XLOOKUP(O287,Sales_reps!A:A,Sales_reps!B:B)</f>
        <v>Rep 15</v>
      </c>
      <c r="Q287" s="5">
        <f>_xlfn.XLOOKUP(F287,Inventory!A:A,Inventory!E:E)</f>
        <v>269</v>
      </c>
      <c r="R287" s="5">
        <f>_xlfn.XLOOKUP(F287,Inventory!A:A,Inventory!F:F)</f>
        <v>137</v>
      </c>
      <c r="S287" t="str">
        <f>IF(Table3[[#This Row],[Reorder_point]]&gt;=Table3[[#This Row],[Stock_on_hand]],"Reorder","Sufficient Stock")</f>
        <v>Sufficient Stock</v>
      </c>
      <c r="T287" s="4">
        <f>_xlfn.XLOOKUP(F287,Pivot!A:A,Pivot!C:C)</f>
        <v>3.3149171270718232</v>
      </c>
      <c r="U287" s="5">
        <f>Table3[[#This Row],[Stock_on_hand]]/Table3[[#This Row],[ADS_Rate]]</f>
        <v>81.148333333333341</v>
      </c>
      <c r="V287" s="16">
        <f>_xlfn.XLOOKUP(F287,Pivot!E:E,Pivot!H:H)</f>
        <v>202.9247</v>
      </c>
      <c r="W287" s="3">
        <f>IF(Table3[[#This Row],[Stock_on_hand]]&gt;Table3[[#This Row],[Reorder_point]],(Table3[[#This Row],[Stock_on_hand]]-Table3[[#This Row],[Reorder_point]])*Table3[[#This Row],[AverageCostPerUnit]],0)</f>
        <v>26786.060399999998</v>
      </c>
    </row>
    <row r="288" spans="1:23" x14ac:dyDescent="0.3">
      <c r="A288" s="1">
        <v>45693</v>
      </c>
      <c r="B288" t="str">
        <f>TEXT(Table3[[#This Row],[date]],"mmm")</f>
        <v>Feb</v>
      </c>
      <c r="C288" t="str">
        <f>TEXT(Table3[[#This Row],[date]],"ddd")</f>
        <v>Wed</v>
      </c>
      <c r="D288" s="2" t="s">
        <v>27</v>
      </c>
      <c r="E288" s="2" t="s">
        <v>273</v>
      </c>
      <c r="F288" s="2" t="s">
        <v>260</v>
      </c>
      <c r="G288" s="2" t="s">
        <v>261</v>
      </c>
      <c r="H288" s="2" t="s">
        <v>73</v>
      </c>
      <c r="I288" s="3">
        <v>255.52</v>
      </c>
      <c r="J288" s="5">
        <v>15</v>
      </c>
      <c r="K288" s="3">
        <v>3832.8</v>
      </c>
      <c r="L288" s="3">
        <v>3208.4</v>
      </c>
      <c r="M288" s="3">
        <v>624.4</v>
      </c>
      <c r="N288" s="10">
        <f>Table3[[#This Row],[profit]]/Table3[[#This Row],[revenue]]</f>
        <v>0.16290962220830724</v>
      </c>
      <c r="O288" s="2" t="s">
        <v>30</v>
      </c>
      <c r="P288" s="2" t="str">
        <f>_xlfn.XLOOKUP(O288,Sales_reps!A:A,Sales_reps!B:B)</f>
        <v>Rep 12</v>
      </c>
      <c r="Q288" s="5">
        <f>_xlfn.XLOOKUP(F288,Inventory!A:A,Inventory!E:E)</f>
        <v>159</v>
      </c>
      <c r="R288" s="5">
        <f>_xlfn.XLOOKUP(F288,Inventory!A:A,Inventory!F:F)</f>
        <v>87</v>
      </c>
      <c r="S288" t="str">
        <f>IF(Table3[[#This Row],[Reorder_point]]&gt;=Table3[[#This Row],[Stock_on_hand]],"Reorder","Sufficient Stock")</f>
        <v>Sufficient Stock</v>
      </c>
      <c r="T288" s="4">
        <f>_xlfn.XLOOKUP(F288,Pivot!A:A,Pivot!C:C)</f>
        <v>3.3204419889502761</v>
      </c>
      <c r="U288" s="5">
        <f>Table3[[#This Row],[Stock_on_hand]]/Table3[[#This Row],[ADS_Rate]]</f>
        <v>47.885191347753747</v>
      </c>
      <c r="V288" s="16">
        <f>_xlfn.XLOOKUP(F288,Pivot!E:E,Pivot!H:H)</f>
        <v>126.12717138103163</v>
      </c>
      <c r="W288" s="3">
        <f>IF(Table3[[#This Row],[Stock_on_hand]]&gt;Table3[[#This Row],[Reorder_point]],(Table3[[#This Row],[Stock_on_hand]]-Table3[[#This Row],[Reorder_point]])*Table3[[#This Row],[AverageCostPerUnit]],0)</f>
        <v>9081.1563394342775</v>
      </c>
    </row>
    <row r="289" spans="1:23" x14ac:dyDescent="0.3">
      <c r="A289" s="1">
        <v>45694</v>
      </c>
      <c r="B289" t="str">
        <f>TEXT(Table3[[#This Row],[date]],"mmm")</f>
        <v>Feb</v>
      </c>
      <c r="C289" t="str">
        <f>TEXT(Table3[[#This Row],[date]],"ddd")</f>
        <v>Thu</v>
      </c>
      <c r="D289" s="2" t="s">
        <v>17</v>
      </c>
      <c r="E289" s="2" t="s">
        <v>278</v>
      </c>
      <c r="F289" s="2" t="s">
        <v>166</v>
      </c>
      <c r="G289" s="2" t="s">
        <v>167</v>
      </c>
      <c r="H289" s="2" t="s">
        <v>56</v>
      </c>
      <c r="I289" s="3">
        <v>76.61</v>
      </c>
      <c r="J289" s="5">
        <v>25</v>
      </c>
      <c r="K289" s="3">
        <v>1915.25</v>
      </c>
      <c r="L289" s="3">
        <v>1294.04</v>
      </c>
      <c r="M289" s="3">
        <v>621.21</v>
      </c>
      <c r="N289" s="10">
        <f>Table3[[#This Row],[profit]]/Table3[[#This Row],[revenue]]</f>
        <v>0.32434930165774706</v>
      </c>
      <c r="O289" s="2" t="s">
        <v>8</v>
      </c>
      <c r="P289" s="2" t="str">
        <f>_xlfn.XLOOKUP(O289,Sales_reps!A:A,Sales_reps!B:B)</f>
        <v>Rep 3</v>
      </c>
      <c r="Q289" s="5">
        <f>_xlfn.XLOOKUP(F289,Inventory!A:A,Inventory!E:E)</f>
        <v>359</v>
      </c>
      <c r="R289" s="5">
        <f>_xlfn.XLOOKUP(F289,Inventory!A:A,Inventory!F:F)</f>
        <v>83</v>
      </c>
      <c r="S289" t="str">
        <f>IF(Table3[[#This Row],[Reorder_point]]&gt;=Table3[[#This Row],[Stock_on_hand]],"Reorder","Sufficient Stock")</f>
        <v>Sufficient Stock</v>
      </c>
      <c r="T289" s="4">
        <f>_xlfn.XLOOKUP(F289,Pivot!A:A,Pivot!C:C)</f>
        <v>2.4198895027624308</v>
      </c>
      <c r="U289" s="5">
        <f>Table3[[#This Row],[Stock_on_hand]]/Table3[[#This Row],[ADS_Rate]]</f>
        <v>148.35388127853884</v>
      </c>
      <c r="V289" s="16">
        <f>_xlfn.XLOOKUP(F289,Pivot!E:E,Pivot!H:H)</f>
        <v>157.05917808219178</v>
      </c>
      <c r="W289" s="3">
        <f>IF(Table3[[#This Row],[Stock_on_hand]]&gt;Table3[[#This Row],[Reorder_point]],(Table3[[#This Row],[Stock_on_hand]]-Table3[[#This Row],[Reorder_point]])*Table3[[#This Row],[AverageCostPerUnit]],0)</f>
        <v>43348.333150684928</v>
      </c>
    </row>
    <row r="290" spans="1:23" x14ac:dyDescent="0.3">
      <c r="A290" s="1">
        <v>45694</v>
      </c>
      <c r="B290" t="str">
        <f>TEXT(Table3[[#This Row],[date]],"mmm")</f>
        <v>Feb</v>
      </c>
      <c r="C290" t="str">
        <f>TEXT(Table3[[#This Row],[date]],"ddd")</f>
        <v>Thu</v>
      </c>
      <c r="D290" s="2" t="s">
        <v>5</v>
      </c>
      <c r="E290" s="2" t="s">
        <v>275</v>
      </c>
      <c r="F290" s="2" t="s">
        <v>71</v>
      </c>
      <c r="G290" s="2" t="s">
        <v>72</v>
      </c>
      <c r="H290" s="2" t="s">
        <v>73</v>
      </c>
      <c r="I290" s="3">
        <v>450.33</v>
      </c>
      <c r="J290" s="5">
        <v>27</v>
      </c>
      <c r="K290" s="3">
        <v>12158.91</v>
      </c>
      <c r="L290" s="3">
        <v>6911.01</v>
      </c>
      <c r="M290" s="3">
        <v>5247.9</v>
      </c>
      <c r="N290" s="10">
        <f>Table3[[#This Row],[profit]]/Table3[[#This Row],[revenue]]</f>
        <v>0.43160941235686417</v>
      </c>
      <c r="O290" s="2" t="s">
        <v>46</v>
      </c>
      <c r="P290" s="2" t="str">
        <f>_xlfn.XLOOKUP(O290,Sales_reps!A:A,Sales_reps!B:B)</f>
        <v>Rep 20</v>
      </c>
      <c r="Q290" s="5">
        <f>_xlfn.XLOOKUP(F290,Inventory!A:A,Inventory!E:E)</f>
        <v>437</v>
      </c>
      <c r="R290" s="5">
        <f>_xlfn.XLOOKUP(F290,Inventory!A:A,Inventory!F:F)</f>
        <v>59</v>
      </c>
      <c r="S290" t="str">
        <f>IF(Table3[[#This Row],[Reorder_point]]&gt;=Table3[[#This Row],[Stock_on_hand]],"Reorder","Sufficient Stock")</f>
        <v>Sufficient Stock</v>
      </c>
      <c r="T290" s="4">
        <f>_xlfn.XLOOKUP(F290,Pivot!A:A,Pivot!C:C)</f>
        <v>2.1215469613259668</v>
      </c>
      <c r="U290" s="5">
        <f>Table3[[#This Row],[Stock_on_hand]]/Table3[[#This Row],[ADS_Rate]]</f>
        <v>205.98177083333334</v>
      </c>
      <c r="V290" s="16">
        <f>_xlfn.XLOOKUP(F290,Pivot!E:E,Pivot!H:H)</f>
        <v>182.79481770833334</v>
      </c>
      <c r="W290" s="3">
        <f>IF(Table3[[#This Row],[Stock_on_hand]]&gt;Table3[[#This Row],[Reorder_point]],(Table3[[#This Row],[Stock_on_hand]]-Table3[[#This Row],[Reorder_point]])*Table3[[#This Row],[AverageCostPerUnit]],0)</f>
        <v>69096.441093750007</v>
      </c>
    </row>
    <row r="291" spans="1:23" x14ac:dyDescent="0.3">
      <c r="A291" s="1">
        <v>45694</v>
      </c>
      <c r="B291" t="str">
        <f>TEXT(Table3[[#This Row],[date]],"mmm")</f>
        <v>Feb</v>
      </c>
      <c r="C291" t="str">
        <f>TEXT(Table3[[#This Row],[date]],"ddd")</f>
        <v>Thu</v>
      </c>
      <c r="D291" s="2" t="s">
        <v>12</v>
      </c>
      <c r="E291" s="2" t="s">
        <v>280</v>
      </c>
      <c r="F291" s="2" t="s">
        <v>236</v>
      </c>
      <c r="G291" s="2" t="s">
        <v>237</v>
      </c>
      <c r="H291" s="2" t="s">
        <v>101</v>
      </c>
      <c r="I291" s="3">
        <v>476.5</v>
      </c>
      <c r="J291" s="5">
        <v>44</v>
      </c>
      <c r="K291" s="3">
        <v>20966</v>
      </c>
      <c r="L291" s="3">
        <v>11652.64</v>
      </c>
      <c r="M291" s="3">
        <v>9313.36</v>
      </c>
      <c r="N291" s="10">
        <f>Table3[[#This Row],[profit]]/Table3[[#This Row],[revenue]]</f>
        <v>0.44421253457979587</v>
      </c>
      <c r="O291" s="2" t="s">
        <v>34</v>
      </c>
      <c r="P291" s="2" t="str">
        <f>_xlfn.XLOOKUP(O291,Sales_reps!A:A,Sales_reps!B:B)</f>
        <v>Rep 14</v>
      </c>
      <c r="Q291" s="5">
        <f>_xlfn.XLOOKUP(F291,Inventory!A:A,Inventory!E:E)</f>
        <v>32</v>
      </c>
      <c r="R291" s="5">
        <f>_xlfn.XLOOKUP(F291,Inventory!A:A,Inventory!F:F)</f>
        <v>194</v>
      </c>
      <c r="S291" t="str">
        <f>IF(Table3[[#This Row],[Reorder_point]]&gt;=Table3[[#This Row],[Stock_on_hand]],"Reorder","Sufficient Stock")</f>
        <v>Reorder</v>
      </c>
      <c r="T291" s="4">
        <f>_xlfn.XLOOKUP(F291,Pivot!A:A,Pivot!C:C)</f>
        <v>2.0220994475138121</v>
      </c>
      <c r="U291" s="5">
        <f>Table3[[#This Row],[Stock_on_hand]]/Table3[[#This Row],[ADS_Rate]]</f>
        <v>15.825136612021858</v>
      </c>
      <c r="V291" s="16">
        <f>_xlfn.XLOOKUP(F291,Pivot!E:E,Pivot!H:H)</f>
        <v>188.49956284153004</v>
      </c>
      <c r="W291" s="3">
        <f>IF(Table3[[#This Row],[Stock_on_hand]]&gt;Table3[[#This Row],[Reorder_point]],(Table3[[#This Row],[Stock_on_hand]]-Table3[[#This Row],[Reorder_point]])*Table3[[#This Row],[AverageCostPerUnit]],0)</f>
        <v>0</v>
      </c>
    </row>
    <row r="292" spans="1:23" x14ac:dyDescent="0.3">
      <c r="A292" s="1">
        <v>45694</v>
      </c>
      <c r="B292" t="str">
        <f>TEXT(Table3[[#This Row],[date]],"mmm")</f>
        <v>Feb</v>
      </c>
      <c r="C292" t="str">
        <f>TEXT(Table3[[#This Row],[date]],"ddd")</f>
        <v>Thu</v>
      </c>
      <c r="D292" s="2" t="s">
        <v>24</v>
      </c>
      <c r="E292" s="2" t="s">
        <v>271</v>
      </c>
      <c r="F292" s="2" t="s">
        <v>250</v>
      </c>
      <c r="G292" s="2" t="s">
        <v>251</v>
      </c>
      <c r="H292" s="2" t="s">
        <v>64</v>
      </c>
      <c r="I292" s="3">
        <v>383.32</v>
      </c>
      <c r="J292" s="5">
        <v>42</v>
      </c>
      <c r="K292" s="3">
        <v>16099.44</v>
      </c>
      <c r="L292" s="3">
        <v>8095.63</v>
      </c>
      <c r="M292" s="3">
        <v>8003.81</v>
      </c>
      <c r="N292" s="10">
        <f>Table3[[#This Row],[profit]]/Table3[[#This Row],[revenue]]</f>
        <v>0.49714834801707392</v>
      </c>
      <c r="O292" s="2" t="s">
        <v>36</v>
      </c>
      <c r="P292" s="2" t="str">
        <f>_xlfn.XLOOKUP(O292,Sales_reps!A:A,Sales_reps!B:B)</f>
        <v>Rep 15</v>
      </c>
      <c r="Q292" s="5">
        <f>_xlfn.XLOOKUP(F292,Inventory!A:A,Inventory!E:E)</f>
        <v>85</v>
      </c>
      <c r="R292" s="5">
        <f>_xlfn.XLOOKUP(F292,Inventory!A:A,Inventory!F:F)</f>
        <v>188</v>
      </c>
      <c r="S292" t="str">
        <f>IF(Table3[[#This Row],[Reorder_point]]&gt;=Table3[[#This Row],[Stock_on_hand]],"Reorder","Sufficient Stock")</f>
        <v>Reorder</v>
      </c>
      <c r="T292" s="4">
        <f>_xlfn.XLOOKUP(F292,Pivot!A:A,Pivot!C:C)</f>
        <v>2.6077348066298343</v>
      </c>
      <c r="U292" s="5">
        <f>Table3[[#This Row],[Stock_on_hand]]/Table3[[#This Row],[ADS_Rate]]</f>
        <v>32.595338983050844</v>
      </c>
      <c r="V292" s="16">
        <f>_xlfn.XLOOKUP(F292,Pivot!E:E,Pivot!H:H)</f>
        <v>158.14478813559322</v>
      </c>
      <c r="W292" s="3">
        <f>IF(Table3[[#This Row],[Stock_on_hand]]&gt;Table3[[#This Row],[Reorder_point]],(Table3[[#This Row],[Stock_on_hand]]-Table3[[#This Row],[Reorder_point]])*Table3[[#This Row],[AverageCostPerUnit]],0)</f>
        <v>0</v>
      </c>
    </row>
    <row r="293" spans="1:23" x14ac:dyDescent="0.3">
      <c r="A293" s="1">
        <v>45694</v>
      </c>
      <c r="B293" t="str">
        <f>TEXT(Table3[[#This Row],[date]],"mmm")</f>
        <v>Feb</v>
      </c>
      <c r="C293" t="str">
        <f>TEXT(Table3[[#This Row],[date]],"ddd")</f>
        <v>Thu</v>
      </c>
      <c r="D293" s="2" t="s">
        <v>17</v>
      </c>
      <c r="E293" s="2" t="s">
        <v>282</v>
      </c>
      <c r="F293" s="2" t="s">
        <v>136</v>
      </c>
      <c r="G293" s="2" t="s">
        <v>137</v>
      </c>
      <c r="H293" s="2" t="s">
        <v>64</v>
      </c>
      <c r="I293" s="3">
        <v>305.5</v>
      </c>
      <c r="J293" s="5">
        <v>29</v>
      </c>
      <c r="K293" s="3">
        <v>8859.5</v>
      </c>
      <c r="L293" s="3">
        <v>6278.77</v>
      </c>
      <c r="M293" s="3">
        <v>2580.73</v>
      </c>
      <c r="N293" s="10">
        <f>Table3[[#This Row],[profit]]/Table3[[#This Row],[revenue]]</f>
        <v>0.29129521982053164</v>
      </c>
      <c r="O293" s="2" t="s">
        <v>3</v>
      </c>
      <c r="P293" s="2" t="str">
        <f>_xlfn.XLOOKUP(O293,Sales_reps!A:A,Sales_reps!B:B)</f>
        <v>Rep 1</v>
      </c>
      <c r="Q293" s="5">
        <f>_xlfn.XLOOKUP(F293,Inventory!A:A,Inventory!E:E)</f>
        <v>6</v>
      </c>
      <c r="R293" s="5">
        <f>_xlfn.XLOOKUP(F293,Inventory!A:A,Inventory!F:F)</f>
        <v>81</v>
      </c>
      <c r="S293" t="str">
        <f>IF(Table3[[#This Row],[Reorder_point]]&gt;=Table3[[#This Row],[Stock_on_hand]],"Reorder","Sufficient Stock")</f>
        <v>Reorder</v>
      </c>
      <c r="T293" s="4">
        <f>_xlfn.XLOOKUP(F293,Pivot!A:A,Pivot!C:C)</f>
        <v>2.3204419889502761</v>
      </c>
      <c r="U293" s="5">
        <f>Table3[[#This Row],[Stock_on_hand]]/Table3[[#This Row],[ADS_Rate]]</f>
        <v>2.5857142857142859</v>
      </c>
      <c r="V293" s="16">
        <f>_xlfn.XLOOKUP(F293,Pivot!E:E,Pivot!H:H)</f>
        <v>171.29180952380952</v>
      </c>
      <c r="W293" s="3">
        <f>IF(Table3[[#This Row],[Stock_on_hand]]&gt;Table3[[#This Row],[Reorder_point]],(Table3[[#This Row],[Stock_on_hand]]-Table3[[#This Row],[Reorder_point]])*Table3[[#This Row],[AverageCostPerUnit]],0)</f>
        <v>0</v>
      </c>
    </row>
    <row r="294" spans="1:23" x14ac:dyDescent="0.3">
      <c r="A294" s="1">
        <v>45694</v>
      </c>
      <c r="B294" t="str">
        <f>TEXT(Table3[[#This Row],[date]],"mmm")</f>
        <v>Feb</v>
      </c>
      <c r="C294" t="str">
        <f>TEXT(Table3[[#This Row],[date]],"ddd")</f>
        <v>Thu</v>
      </c>
      <c r="D294" s="2" t="s">
        <v>27</v>
      </c>
      <c r="E294" s="2" t="s">
        <v>281</v>
      </c>
      <c r="F294" s="2" t="s">
        <v>210</v>
      </c>
      <c r="G294" s="2" t="s">
        <v>211</v>
      </c>
      <c r="H294" s="2" t="s">
        <v>73</v>
      </c>
      <c r="I294" s="3">
        <v>53.15</v>
      </c>
      <c r="J294" s="5">
        <v>3</v>
      </c>
      <c r="K294" s="3">
        <v>159.44999999999999</v>
      </c>
      <c r="L294" s="3">
        <v>122.8</v>
      </c>
      <c r="M294" s="3">
        <v>36.65</v>
      </c>
      <c r="N294" s="10">
        <f>Table3[[#This Row],[profit]]/Table3[[#This Row],[revenue]]</f>
        <v>0.22985261837566637</v>
      </c>
      <c r="O294" s="2" t="s">
        <v>34</v>
      </c>
      <c r="P294" s="2" t="str">
        <f>_xlfn.XLOOKUP(O294,Sales_reps!A:A,Sales_reps!B:B)</f>
        <v>Rep 14</v>
      </c>
      <c r="Q294" s="5">
        <f>_xlfn.XLOOKUP(F294,Inventory!A:A,Inventory!E:E)</f>
        <v>170</v>
      </c>
      <c r="R294" s="5">
        <f>_xlfn.XLOOKUP(F294,Inventory!A:A,Inventory!F:F)</f>
        <v>85</v>
      </c>
      <c r="S294" t="str">
        <f>IF(Table3[[#This Row],[Reorder_point]]&gt;=Table3[[#This Row],[Stock_on_hand]],"Reorder","Sufficient Stock")</f>
        <v>Sufficient Stock</v>
      </c>
      <c r="T294" s="4">
        <f>_xlfn.XLOOKUP(F294,Pivot!A:A,Pivot!C:C)</f>
        <v>1.5966850828729282</v>
      </c>
      <c r="U294" s="5">
        <f>Table3[[#This Row],[Stock_on_hand]]/Table3[[#This Row],[ADS_Rate]]</f>
        <v>106.47058823529412</v>
      </c>
      <c r="V294" s="16">
        <f>_xlfn.XLOOKUP(F294,Pivot!E:E,Pivot!H:H)</f>
        <v>206.92532871972318</v>
      </c>
      <c r="W294" s="3">
        <f>IF(Table3[[#This Row],[Stock_on_hand]]&gt;Table3[[#This Row],[Reorder_point]],(Table3[[#This Row],[Stock_on_hand]]-Table3[[#This Row],[Reorder_point]])*Table3[[#This Row],[AverageCostPerUnit]],0)</f>
        <v>17588.652941176471</v>
      </c>
    </row>
    <row r="295" spans="1:23" x14ac:dyDescent="0.3">
      <c r="A295" s="1">
        <v>45694</v>
      </c>
      <c r="B295" t="str">
        <f>TEXT(Table3[[#This Row],[date]],"mmm")</f>
        <v>Feb</v>
      </c>
      <c r="C295" t="str">
        <f>TEXT(Table3[[#This Row],[date]],"ddd")</f>
        <v>Thu</v>
      </c>
      <c r="D295" s="2" t="s">
        <v>5</v>
      </c>
      <c r="E295" s="2" t="s">
        <v>271</v>
      </c>
      <c r="F295" s="2" t="s">
        <v>184</v>
      </c>
      <c r="G295" s="2" t="s">
        <v>185</v>
      </c>
      <c r="H295" s="2" t="s">
        <v>73</v>
      </c>
      <c r="I295" s="3">
        <v>232.49</v>
      </c>
      <c r="J295" s="5">
        <v>40</v>
      </c>
      <c r="K295" s="3">
        <v>9299.6</v>
      </c>
      <c r="L295" s="3">
        <v>5342.65</v>
      </c>
      <c r="M295" s="3">
        <v>3956.95</v>
      </c>
      <c r="N295" s="10">
        <f>Table3[[#This Row],[profit]]/Table3[[#This Row],[revenue]]</f>
        <v>0.42549679556109937</v>
      </c>
      <c r="O295" s="2" t="s">
        <v>32</v>
      </c>
      <c r="P295" s="2" t="str">
        <f>_xlfn.XLOOKUP(O295,Sales_reps!A:A,Sales_reps!B:B)</f>
        <v>Rep 13</v>
      </c>
      <c r="Q295" s="5">
        <f>_xlfn.XLOOKUP(F295,Inventory!A:A,Inventory!E:E)</f>
        <v>329</v>
      </c>
      <c r="R295" s="5">
        <f>_xlfn.XLOOKUP(F295,Inventory!A:A,Inventory!F:F)</f>
        <v>95</v>
      </c>
      <c r="S295" t="str">
        <f>IF(Table3[[#This Row],[Reorder_point]]&gt;=Table3[[#This Row],[Stock_on_hand]],"Reorder","Sufficient Stock")</f>
        <v>Sufficient Stock</v>
      </c>
      <c r="T295" s="4">
        <f>_xlfn.XLOOKUP(F295,Pivot!A:A,Pivot!C:C)</f>
        <v>1.2209944751381216</v>
      </c>
      <c r="U295" s="5">
        <f>Table3[[#This Row],[Stock_on_hand]]/Table3[[#This Row],[ADS_Rate]]</f>
        <v>269.45248868778276</v>
      </c>
      <c r="V295" s="16">
        <f>_xlfn.XLOOKUP(F295,Pivot!E:E,Pivot!H:H)</f>
        <v>155.78972850678733</v>
      </c>
      <c r="W295" s="3">
        <f>IF(Table3[[#This Row],[Stock_on_hand]]&gt;Table3[[#This Row],[Reorder_point]],(Table3[[#This Row],[Stock_on_hand]]-Table3[[#This Row],[Reorder_point]])*Table3[[#This Row],[AverageCostPerUnit]],0)</f>
        <v>36454.796470588233</v>
      </c>
    </row>
    <row r="296" spans="1:23" x14ac:dyDescent="0.3">
      <c r="A296" s="1">
        <v>45694</v>
      </c>
      <c r="B296" t="str">
        <f>TEXT(Table3[[#This Row],[date]],"mmm")</f>
        <v>Feb</v>
      </c>
      <c r="C296" t="str">
        <f>TEXT(Table3[[#This Row],[date]],"ddd")</f>
        <v>Thu</v>
      </c>
      <c r="D296" s="2" t="s">
        <v>5</v>
      </c>
      <c r="E296" s="2" t="s">
        <v>282</v>
      </c>
      <c r="F296" s="2" t="s">
        <v>176</v>
      </c>
      <c r="G296" s="2" t="s">
        <v>177</v>
      </c>
      <c r="H296" s="2" t="s">
        <v>56</v>
      </c>
      <c r="I296" s="3">
        <v>327.33</v>
      </c>
      <c r="J296" s="5">
        <v>2</v>
      </c>
      <c r="K296" s="3">
        <v>654.66</v>
      </c>
      <c r="L296" s="3">
        <v>409.33</v>
      </c>
      <c r="M296" s="3">
        <v>245.33</v>
      </c>
      <c r="N296" s="10">
        <f>Table3[[#This Row],[profit]]/Table3[[#This Row],[revenue]]</f>
        <v>0.37474414199737272</v>
      </c>
      <c r="O296" s="2" t="s">
        <v>28</v>
      </c>
      <c r="P296" s="2" t="str">
        <f>_xlfn.XLOOKUP(O296,Sales_reps!A:A,Sales_reps!B:B)</f>
        <v>Rep 11</v>
      </c>
      <c r="Q296" s="5">
        <f>_xlfn.XLOOKUP(F296,Inventory!A:A,Inventory!E:E)</f>
        <v>230</v>
      </c>
      <c r="R296" s="5">
        <f>_xlfn.XLOOKUP(F296,Inventory!A:A,Inventory!F:F)</f>
        <v>67</v>
      </c>
      <c r="S296" t="str">
        <f>IF(Table3[[#This Row],[Reorder_point]]&gt;=Table3[[#This Row],[Stock_on_hand]],"Reorder","Sufficient Stock")</f>
        <v>Sufficient Stock</v>
      </c>
      <c r="T296" s="4">
        <f>_xlfn.XLOOKUP(F296,Pivot!A:A,Pivot!C:C)</f>
        <v>1.5027624309392265</v>
      </c>
      <c r="U296" s="5">
        <f>Table3[[#This Row],[Stock_on_hand]]/Table3[[#This Row],[ADS_Rate]]</f>
        <v>153.0514705882353</v>
      </c>
      <c r="V296" s="16">
        <f>_xlfn.XLOOKUP(F296,Pivot!E:E,Pivot!H:H)</f>
        <v>125.94279411764707</v>
      </c>
      <c r="W296" s="3">
        <f>IF(Table3[[#This Row],[Stock_on_hand]]&gt;Table3[[#This Row],[Reorder_point]],(Table3[[#This Row],[Stock_on_hand]]-Table3[[#This Row],[Reorder_point]])*Table3[[#This Row],[AverageCostPerUnit]],0)</f>
        <v>20528.67544117647</v>
      </c>
    </row>
    <row r="297" spans="1:23" x14ac:dyDescent="0.3">
      <c r="A297" s="1">
        <v>45694</v>
      </c>
      <c r="B297" t="str">
        <f>TEXT(Table3[[#This Row],[date]],"mmm")</f>
        <v>Feb</v>
      </c>
      <c r="C297" t="str">
        <f>TEXT(Table3[[#This Row],[date]],"ddd")</f>
        <v>Thu</v>
      </c>
      <c r="D297" s="2" t="s">
        <v>12</v>
      </c>
      <c r="E297" s="2" t="s">
        <v>281</v>
      </c>
      <c r="F297" s="2" t="s">
        <v>114</v>
      </c>
      <c r="G297" s="2" t="s">
        <v>115</v>
      </c>
      <c r="H297" s="2" t="s">
        <v>64</v>
      </c>
      <c r="I297" s="3">
        <v>393.47</v>
      </c>
      <c r="J297" s="5">
        <v>22</v>
      </c>
      <c r="K297" s="3">
        <v>8656.34</v>
      </c>
      <c r="L297" s="3">
        <v>5120.59</v>
      </c>
      <c r="M297" s="3">
        <v>3535.75</v>
      </c>
      <c r="N297" s="10">
        <f>Table3[[#This Row],[profit]]/Table3[[#This Row],[revenue]]</f>
        <v>0.40845784708086791</v>
      </c>
      <c r="O297" s="2" t="s">
        <v>3</v>
      </c>
      <c r="P297" s="2" t="str">
        <f>_xlfn.XLOOKUP(O297,Sales_reps!A:A,Sales_reps!B:B)</f>
        <v>Rep 1</v>
      </c>
      <c r="Q297" s="5">
        <f>_xlfn.XLOOKUP(F297,Inventory!A:A,Inventory!E:E)</f>
        <v>385</v>
      </c>
      <c r="R297" s="5">
        <f>_xlfn.XLOOKUP(F297,Inventory!A:A,Inventory!F:F)</f>
        <v>55</v>
      </c>
      <c r="S297" t="str">
        <f>IF(Table3[[#This Row],[Reorder_point]]&gt;=Table3[[#This Row],[Stock_on_hand]],"Reorder","Sufficient Stock")</f>
        <v>Sufficient Stock</v>
      </c>
      <c r="T297" s="4">
        <f>_xlfn.XLOOKUP(F297,Pivot!A:A,Pivot!C:C)</f>
        <v>1.9447513812154695</v>
      </c>
      <c r="U297" s="5">
        <f>Table3[[#This Row],[Stock_on_hand]]/Table3[[#This Row],[ADS_Rate]]</f>
        <v>197.96875</v>
      </c>
      <c r="V297" s="16">
        <f>_xlfn.XLOOKUP(F297,Pivot!E:E,Pivot!H:H)</f>
        <v>186.62428977272728</v>
      </c>
      <c r="W297" s="3">
        <f>IF(Table3[[#This Row],[Stock_on_hand]]&gt;Table3[[#This Row],[Reorder_point]],(Table3[[#This Row],[Stock_on_hand]]-Table3[[#This Row],[Reorder_point]])*Table3[[#This Row],[AverageCostPerUnit]],0)</f>
        <v>61586.015625</v>
      </c>
    </row>
    <row r="298" spans="1:23" x14ac:dyDescent="0.3">
      <c r="A298" s="1">
        <v>45695</v>
      </c>
      <c r="B298" t="str">
        <f>TEXT(Table3[[#This Row],[date]],"mmm")</f>
        <v>Feb</v>
      </c>
      <c r="C298" t="str">
        <f>TEXT(Table3[[#This Row],[date]],"ddd")</f>
        <v>Fri</v>
      </c>
      <c r="D298" s="2" t="s">
        <v>12</v>
      </c>
      <c r="E298" s="2" t="s">
        <v>272</v>
      </c>
      <c r="F298" s="2" t="s">
        <v>156</v>
      </c>
      <c r="G298" s="2" t="s">
        <v>157</v>
      </c>
      <c r="H298" s="2" t="s">
        <v>73</v>
      </c>
      <c r="I298" s="3">
        <v>315.08</v>
      </c>
      <c r="J298" s="5">
        <v>16</v>
      </c>
      <c r="K298" s="3">
        <v>5041.28</v>
      </c>
      <c r="L298" s="3">
        <v>3520.04</v>
      </c>
      <c r="M298" s="3">
        <v>1521.24</v>
      </c>
      <c r="N298" s="10">
        <f>Table3[[#This Row],[profit]]/Table3[[#This Row],[revenue]]</f>
        <v>0.30175669671194622</v>
      </c>
      <c r="O298" s="2" t="s">
        <v>20</v>
      </c>
      <c r="P298" s="2" t="str">
        <f>_xlfn.XLOOKUP(O298,Sales_reps!A:A,Sales_reps!B:B)</f>
        <v>Rep 8</v>
      </c>
      <c r="Q298" s="5">
        <f>_xlfn.XLOOKUP(F298,Inventory!A:A,Inventory!E:E)</f>
        <v>495</v>
      </c>
      <c r="R298" s="5">
        <f>_xlfn.XLOOKUP(F298,Inventory!A:A,Inventory!F:F)</f>
        <v>183</v>
      </c>
      <c r="S298" t="str">
        <f>IF(Table3[[#This Row],[Reorder_point]]&gt;=Table3[[#This Row],[Stock_on_hand]],"Reorder","Sufficient Stock")</f>
        <v>Sufficient Stock</v>
      </c>
      <c r="T298" s="4">
        <f>_xlfn.XLOOKUP(F298,Pivot!A:A,Pivot!C:C)</f>
        <v>2.7237569060773481</v>
      </c>
      <c r="U298" s="5">
        <f>Table3[[#This Row],[Stock_on_hand]]/Table3[[#This Row],[ADS_Rate]]</f>
        <v>181.7342799188641</v>
      </c>
      <c r="V298" s="16">
        <f>_xlfn.XLOOKUP(F298,Pivot!E:E,Pivot!H:H)</f>
        <v>142.07393509127789</v>
      </c>
      <c r="W298" s="3">
        <f>IF(Table3[[#This Row],[Stock_on_hand]]&gt;Table3[[#This Row],[Reorder_point]],(Table3[[#This Row],[Stock_on_hand]]-Table3[[#This Row],[Reorder_point]])*Table3[[#This Row],[AverageCostPerUnit]],0)</f>
        <v>44327.067748478701</v>
      </c>
    </row>
    <row r="299" spans="1:23" x14ac:dyDescent="0.3">
      <c r="A299" s="1">
        <v>45695</v>
      </c>
      <c r="B299" t="str">
        <f>TEXT(Table3[[#This Row],[date]],"mmm")</f>
        <v>Feb</v>
      </c>
      <c r="C299" t="str">
        <f>TEXT(Table3[[#This Row],[date]],"ddd")</f>
        <v>Fri</v>
      </c>
      <c r="D299" s="2" t="s">
        <v>17</v>
      </c>
      <c r="E299" s="2" t="s">
        <v>272</v>
      </c>
      <c r="F299" s="2" t="s">
        <v>226</v>
      </c>
      <c r="G299" s="2" t="s">
        <v>227</v>
      </c>
      <c r="H299" s="2" t="s">
        <v>101</v>
      </c>
      <c r="I299" s="3">
        <v>278.86</v>
      </c>
      <c r="J299" s="5">
        <v>41</v>
      </c>
      <c r="K299" s="3">
        <v>11433.26</v>
      </c>
      <c r="L299" s="3">
        <v>7042.06</v>
      </c>
      <c r="M299" s="3">
        <v>4391.2</v>
      </c>
      <c r="N299" s="10">
        <f>Table3[[#This Row],[profit]]/Table3[[#This Row],[revenue]]</f>
        <v>0.38407243428383503</v>
      </c>
      <c r="O299" s="2" t="s">
        <v>28</v>
      </c>
      <c r="P299" s="2" t="str">
        <f>_xlfn.XLOOKUP(O299,Sales_reps!A:A,Sales_reps!B:B)</f>
        <v>Rep 11</v>
      </c>
      <c r="Q299" s="5">
        <f>_xlfn.XLOOKUP(F299,Inventory!A:A,Inventory!E:E)</f>
        <v>188</v>
      </c>
      <c r="R299" s="5">
        <f>_xlfn.XLOOKUP(F299,Inventory!A:A,Inventory!F:F)</f>
        <v>156</v>
      </c>
      <c r="S299" t="str">
        <f>IF(Table3[[#This Row],[Reorder_point]]&gt;=Table3[[#This Row],[Stock_on_hand]],"Reorder","Sufficient Stock")</f>
        <v>Sufficient Stock</v>
      </c>
      <c r="T299" s="4">
        <f>_xlfn.XLOOKUP(F299,Pivot!A:A,Pivot!C:C)</f>
        <v>1.9281767955801106</v>
      </c>
      <c r="U299" s="5">
        <f>Table3[[#This Row],[Stock_on_hand]]/Table3[[#This Row],[ADS_Rate]]</f>
        <v>97.50143266475645</v>
      </c>
      <c r="V299" s="16">
        <f>_xlfn.XLOOKUP(F299,Pivot!E:E,Pivot!H:H)</f>
        <v>201.583553008596</v>
      </c>
      <c r="W299" s="3">
        <f>IF(Table3[[#This Row],[Stock_on_hand]]&gt;Table3[[#This Row],[Reorder_point]],(Table3[[#This Row],[Stock_on_hand]]-Table3[[#This Row],[Reorder_point]])*Table3[[#This Row],[AverageCostPerUnit]],0)</f>
        <v>6450.673696275072</v>
      </c>
    </row>
    <row r="300" spans="1:23" x14ac:dyDescent="0.3">
      <c r="A300" s="1">
        <v>45695</v>
      </c>
      <c r="B300" t="str">
        <f>TEXT(Table3[[#This Row],[date]],"mmm")</f>
        <v>Feb</v>
      </c>
      <c r="C300" t="str">
        <f>TEXT(Table3[[#This Row],[date]],"ddd")</f>
        <v>Fri</v>
      </c>
      <c r="D300" s="2" t="s">
        <v>5</v>
      </c>
      <c r="E300" s="2" t="s">
        <v>278</v>
      </c>
      <c r="F300" s="2" t="s">
        <v>238</v>
      </c>
      <c r="G300" s="2" t="s">
        <v>239</v>
      </c>
      <c r="H300" s="2" t="s">
        <v>101</v>
      </c>
      <c r="I300" s="3">
        <v>295.43</v>
      </c>
      <c r="J300" s="5">
        <v>44</v>
      </c>
      <c r="K300" s="3">
        <v>12998.92</v>
      </c>
      <c r="L300" s="3">
        <v>7993.42</v>
      </c>
      <c r="M300" s="3">
        <v>5005.5</v>
      </c>
      <c r="N300" s="10">
        <f>Table3[[#This Row],[profit]]/Table3[[#This Row],[revenue]]</f>
        <v>0.38507045200678208</v>
      </c>
      <c r="O300" s="2" t="s">
        <v>38</v>
      </c>
      <c r="P300" s="2" t="str">
        <f>_xlfn.XLOOKUP(O300,Sales_reps!A:A,Sales_reps!B:B)</f>
        <v>Rep 16</v>
      </c>
      <c r="Q300" s="5">
        <f>_xlfn.XLOOKUP(F300,Inventory!A:A,Inventory!E:E)</f>
        <v>290</v>
      </c>
      <c r="R300" s="5">
        <f>_xlfn.XLOOKUP(F300,Inventory!A:A,Inventory!F:F)</f>
        <v>144</v>
      </c>
      <c r="S300" t="str">
        <f>IF(Table3[[#This Row],[Reorder_point]]&gt;=Table3[[#This Row],[Stock_on_hand]],"Reorder","Sufficient Stock")</f>
        <v>Sufficient Stock</v>
      </c>
      <c r="T300" s="4">
        <f>_xlfn.XLOOKUP(F300,Pivot!A:A,Pivot!C:C)</f>
        <v>1.4751381215469612</v>
      </c>
      <c r="U300" s="5">
        <f>Table3[[#This Row],[Stock_on_hand]]/Table3[[#This Row],[ADS_Rate]]</f>
        <v>196.59176029962549</v>
      </c>
      <c r="V300" s="16">
        <f>_xlfn.XLOOKUP(F300,Pivot!E:E,Pivot!H:H)</f>
        <v>187.97531835205993</v>
      </c>
      <c r="W300" s="3">
        <f>IF(Table3[[#This Row],[Stock_on_hand]]&gt;Table3[[#This Row],[Reorder_point]],(Table3[[#This Row],[Stock_on_hand]]-Table3[[#This Row],[Reorder_point]])*Table3[[#This Row],[AverageCostPerUnit]],0)</f>
        <v>27444.396479400748</v>
      </c>
    </row>
    <row r="301" spans="1:23" x14ac:dyDescent="0.3">
      <c r="A301" s="1">
        <v>45695</v>
      </c>
      <c r="B301" t="str">
        <f>TEXT(Table3[[#This Row],[date]],"mmm")</f>
        <v>Feb</v>
      </c>
      <c r="C301" t="str">
        <f>TEXT(Table3[[#This Row],[date]],"ddd")</f>
        <v>Fri</v>
      </c>
      <c r="D301" s="2" t="s">
        <v>17</v>
      </c>
      <c r="E301" s="2" t="s">
        <v>278</v>
      </c>
      <c r="F301" s="2" t="s">
        <v>180</v>
      </c>
      <c r="G301" s="2" t="s">
        <v>181</v>
      </c>
      <c r="H301" s="2" t="s">
        <v>56</v>
      </c>
      <c r="I301" s="3">
        <v>431.62</v>
      </c>
      <c r="J301" s="5">
        <v>4</v>
      </c>
      <c r="K301" s="3">
        <v>1726.48</v>
      </c>
      <c r="L301" s="3">
        <v>1294.8</v>
      </c>
      <c r="M301" s="3">
        <v>431.68</v>
      </c>
      <c r="N301" s="10">
        <f>Table3[[#This Row],[profit]]/Table3[[#This Row],[revenue]]</f>
        <v>0.25003475279180759</v>
      </c>
      <c r="O301" s="2" t="s">
        <v>13</v>
      </c>
      <c r="P301" s="2" t="str">
        <f>_xlfn.XLOOKUP(O301,Sales_reps!A:A,Sales_reps!B:B)</f>
        <v>Rep 5</v>
      </c>
      <c r="Q301" s="5">
        <f>_xlfn.XLOOKUP(F301,Inventory!A:A,Inventory!E:E)</f>
        <v>489</v>
      </c>
      <c r="R301" s="5">
        <f>_xlfn.XLOOKUP(F301,Inventory!A:A,Inventory!F:F)</f>
        <v>113</v>
      </c>
      <c r="S301" t="str">
        <f>IF(Table3[[#This Row],[Reorder_point]]&gt;=Table3[[#This Row],[Stock_on_hand]],"Reorder","Sufficient Stock")</f>
        <v>Sufficient Stock</v>
      </c>
      <c r="T301" s="4">
        <f>_xlfn.XLOOKUP(F301,Pivot!A:A,Pivot!C:C)</f>
        <v>1.4861878453038675</v>
      </c>
      <c r="U301" s="5">
        <f>Table3[[#This Row],[Stock_on_hand]]/Table3[[#This Row],[ADS_Rate]]</f>
        <v>329.02973977695166</v>
      </c>
      <c r="V301" s="16">
        <f>_xlfn.XLOOKUP(F301,Pivot!E:E,Pivot!H:H)</f>
        <v>191.13044609665431</v>
      </c>
      <c r="W301" s="3">
        <f>IF(Table3[[#This Row],[Stock_on_hand]]&gt;Table3[[#This Row],[Reorder_point]],(Table3[[#This Row],[Stock_on_hand]]-Table3[[#This Row],[Reorder_point]])*Table3[[#This Row],[AverageCostPerUnit]],0)</f>
        <v>71865.04773234202</v>
      </c>
    </row>
    <row r="302" spans="1:23" x14ac:dyDescent="0.3">
      <c r="A302" s="1">
        <v>45695</v>
      </c>
      <c r="B302" t="str">
        <f>TEXT(Table3[[#This Row],[date]],"mmm")</f>
        <v>Feb</v>
      </c>
      <c r="C302" t="str">
        <f>TEXT(Table3[[#This Row],[date]],"ddd")</f>
        <v>Fri</v>
      </c>
      <c r="D302" s="2" t="s">
        <v>17</v>
      </c>
      <c r="E302" s="2" t="s">
        <v>283</v>
      </c>
      <c r="F302" s="2" t="s">
        <v>222</v>
      </c>
      <c r="G302" s="2" t="s">
        <v>223</v>
      </c>
      <c r="H302" s="2" t="s">
        <v>56</v>
      </c>
      <c r="I302" s="3">
        <v>123.42</v>
      </c>
      <c r="J302" s="5">
        <v>37</v>
      </c>
      <c r="K302" s="3">
        <v>4566.54</v>
      </c>
      <c r="L302" s="3">
        <v>2563.9</v>
      </c>
      <c r="M302" s="3">
        <v>2002.64</v>
      </c>
      <c r="N302" s="10">
        <f>Table3[[#This Row],[profit]]/Table3[[#This Row],[revenue]]</f>
        <v>0.43854647063203217</v>
      </c>
      <c r="O302" s="2" t="s">
        <v>6</v>
      </c>
      <c r="P302" s="2" t="str">
        <f>_xlfn.XLOOKUP(O302,Sales_reps!A:A,Sales_reps!B:B)</f>
        <v>Rep 2</v>
      </c>
      <c r="Q302" s="5">
        <f>_xlfn.XLOOKUP(F302,Inventory!A:A,Inventory!E:E)</f>
        <v>429</v>
      </c>
      <c r="R302" s="5">
        <f>_xlfn.XLOOKUP(F302,Inventory!A:A,Inventory!F:F)</f>
        <v>117</v>
      </c>
      <c r="S302" t="str">
        <f>IF(Table3[[#This Row],[Reorder_point]]&gt;=Table3[[#This Row],[Stock_on_hand]],"Reorder","Sufficient Stock")</f>
        <v>Sufficient Stock</v>
      </c>
      <c r="T302" s="4">
        <f>_xlfn.XLOOKUP(F302,Pivot!A:A,Pivot!C:C)</f>
        <v>1.7403314917127073</v>
      </c>
      <c r="U302" s="5">
        <f>Table3[[#This Row],[Stock_on_hand]]/Table3[[#This Row],[ADS_Rate]]</f>
        <v>246.50476190476189</v>
      </c>
      <c r="V302" s="16">
        <f>_xlfn.XLOOKUP(F302,Pivot!E:E,Pivot!H:H)</f>
        <v>227.47676190476187</v>
      </c>
      <c r="W302" s="3">
        <f>IF(Table3[[#This Row],[Stock_on_hand]]&gt;Table3[[#This Row],[Reorder_point]],(Table3[[#This Row],[Stock_on_hand]]-Table3[[#This Row],[Reorder_point]])*Table3[[#This Row],[AverageCostPerUnit]],0)</f>
        <v>70972.749714285703</v>
      </c>
    </row>
    <row r="303" spans="1:23" x14ac:dyDescent="0.3">
      <c r="A303" s="1">
        <v>45695</v>
      </c>
      <c r="B303" t="str">
        <f>TEXT(Table3[[#This Row],[date]],"mmm")</f>
        <v>Feb</v>
      </c>
      <c r="C303" t="str">
        <f>TEXT(Table3[[#This Row],[date]],"ddd")</f>
        <v>Fri</v>
      </c>
      <c r="D303" s="2" t="s">
        <v>5</v>
      </c>
      <c r="E303" s="2" t="s">
        <v>272</v>
      </c>
      <c r="F303" s="2" t="s">
        <v>130</v>
      </c>
      <c r="G303" s="2" t="s">
        <v>131</v>
      </c>
      <c r="H303" s="2" t="s">
        <v>101</v>
      </c>
      <c r="I303" s="3">
        <v>79.67</v>
      </c>
      <c r="J303" s="5">
        <v>34</v>
      </c>
      <c r="K303" s="3">
        <v>2708.78</v>
      </c>
      <c r="L303" s="3">
        <v>1852.1</v>
      </c>
      <c r="M303" s="3">
        <v>856.68</v>
      </c>
      <c r="N303" s="10">
        <f>Table3[[#This Row],[profit]]/Table3[[#This Row],[revenue]]</f>
        <v>0.31626045673698117</v>
      </c>
      <c r="O303" s="2" t="s">
        <v>36</v>
      </c>
      <c r="P303" s="2" t="str">
        <f>_xlfn.XLOOKUP(O303,Sales_reps!A:A,Sales_reps!B:B)</f>
        <v>Rep 15</v>
      </c>
      <c r="Q303" s="5">
        <f>_xlfn.XLOOKUP(F303,Inventory!A:A,Inventory!E:E)</f>
        <v>397</v>
      </c>
      <c r="R303" s="5">
        <f>_xlfn.XLOOKUP(F303,Inventory!A:A,Inventory!F:F)</f>
        <v>183</v>
      </c>
      <c r="S303" t="str">
        <f>IF(Table3[[#This Row],[Reorder_point]]&gt;=Table3[[#This Row],[Stock_on_hand]],"Reorder","Sufficient Stock")</f>
        <v>Sufficient Stock</v>
      </c>
      <c r="T303" s="4">
        <f>_xlfn.XLOOKUP(F303,Pivot!A:A,Pivot!C:C)</f>
        <v>2.9447513812154695</v>
      </c>
      <c r="U303" s="5">
        <f>Table3[[#This Row],[Stock_on_hand]]/Table3[[#This Row],[ADS_Rate]]</f>
        <v>134.81613508442777</v>
      </c>
      <c r="V303" s="16">
        <f>_xlfn.XLOOKUP(F303,Pivot!E:E,Pivot!H:H)</f>
        <v>151.03679174484051</v>
      </c>
      <c r="W303" s="3">
        <f>IF(Table3[[#This Row],[Stock_on_hand]]&gt;Table3[[#This Row],[Reorder_point]],(Table3[[#This Row],[Stock_on_hand]]-Table3[[#This Row],[Reorder_point]])*Table3[[#This Row],[AverageCostPerUnit]],0)</f>
        <v>32321.873433395871</v>
      </c>
    </row>
    <row r="304" spans="1:23" x14ac:dyDescent="0.3">
      <c r="A304" s="1">
        <v>45695</v>
      </c>
      <c r="B304" t="str">
        <f>TEXT(Table3[[#This Row],[date]],"mmm")</f>
        <v>Feb</v>
      </c>
      <c r="C304" t="str">
        <f>TEXT(Table3[[#This Row],[date]],"ddd")</f>
        <v>Fri</v>
      </c>
      <c r="D304" s="2" t="s">
        <v>17</v>
      </c>
      <c r="E304" s="2" t="s">
        <v>284</v>
      </c>
      <c r="F304" s="2" t="s">
        <v>228</v>
      </c>
      <c r="G304" s="2" t="s">
        <v>229</v>
      </c>
      <c r="H304" s="2" t="s">
        <v>60</v>
      </c>
      <c r="I304" s="3">
        <v>82.47</v>
      </c>
      <c r="J304" s="5">
        <v>49</v>
      </c>
      <c r="K304" s="3">
        <v>4041.03</v>
      </c>
      <c r="L304" s="3">
        <v>2136.38</v>
      </c>
      <c r="M304" s="3">
        <v>1904.65</v>
      </c>
      <c r="N304" s="10">
        <f>Table3[[#This Row],[profit]]/Table3[[#This Row],[revenue]]</f>
        <v>0.4713278545321366</v>
      </c>
      <c r="O304" s="2" t="s">
        <v>6</v>
      </c>
      <c r="P304" s="2" t="str">
        <f>_xlfn.XLOOKUP(O304,Sales_reps!A:A,Sales_reps!B:B)</f>
        <v>Rep 2</v>
      </c>
      <c r="Q304" s="5">
        <f>_xlfn.XLOOKUP(F304,Inventory!A:A,Inventory!E:E)</f>
        <v>257</v>
      </c>
      <c r="R304" s="5">
        <f>_xlfn.XLOOKUP(F304,Inventory!A:A,Inventory!F:F)</f>
        <v>54</v>
      </c>
      <c r="S304" t="str">
        <f>IF(Table3[[#This Row],[Reorder_point]]&gt;=Table3[[#This Row],[Stock_on_hand]],"Reorder","Sufficient Stock")</f>
        <v>Sufficient Stock</v>
      </c>
      <c r="T304" s="4">
        <f>_xlfn.XLOOKUP(F304,Pivot!A:A,Pivot!C:C)</f>
        <v>2.0220994475138121</v>
      </c>
      <c r="U304" s="5">
        <f>Table3[[#This Row],[Stock_on_hand]]/Table3[[#This Row],[ADS_Rate]]</f>
        <v>127.09562841530055</v>
      </c>
      <c r="V304" s="16">
        <f>_xlfn.XLOOKUP(F304,Pivot!E:E,Pivot!H:H)</f>
        <v>160.93450819672134</v>
      </c>
      <c r="W304" s="3">
        <f>IF(Table3[[#This Row],[Stock_on_hand]]&gt;Table3[[#This Row],[Reorder_point]],(Table3[[#This Row],[Stock_on_hand]]-Table3[[#This Row],[Reorder_point]])*Table3[[#This Row],[AverageCostPerUnit]],0)</f>
        <v>32669.705163934432</v>
      </c>
    </row>
    <row r="305" spans="1:23" x14ac:dyDescent="0.3">
      <c r="A305" s="1">
        <v>45695</v>
      </c>
      <c r="B305" t="str">
        <f>TEXT(Table3[[#This Row],[date]],"mmm")</f>
        <v>Feb</v>
      </c>
      <c r="C305" t="str">
        <f>TEXT(Table3[[#This Row],[date]],"ddd")</f>
        <v>Fri</v>
      </c>
      <c r="D305" s="2" t="s">
        <v>24</v>
      </c>
      <c r="E305" s="2" t="s">
        <v>273</v>
      </c>
      <c r="F305" s="2" t="s">
        <v>130</v>
      </c>
      <c r="G305" s="2" t="s">
        <v>131</v>
      </c>
      <c r="H305" s="2" t="s">
        <v>101</v>
      </c>
      <c r="I305" s="3">
        <v>355.65</v>
      </c>
      <c r="J305" s="5">
        <v>17</v>
      </c>
      <c r="K305" s="3">
        <v>6046.05</v>
      </c>
      <c r="L305" s="3">
        <v>3482.08</v>
      </c>
      <c r="M305" s="3">
        <v>2563.9699999999998</v>
      </c>
      <c r="N305" s="10">
        <f>Table3[[#This Row],[profit]]/Table3[[#This Row],[revenue]]</f>
        <v>0.42407356869360985</v>
      </c>
      <c r="O305" s="2" t="s">
        <v>3</v>
      </c>
      <c r="P305" s="2" t="str">
        <f>_xlfn.XLOOKUP(O305,Sales_reps!A:A,Sales_reps!B:B)</f>
        <v>Rep 1</v>
      </c>
      <c r="Q305" s="5">
        <f>_xlfn.XLOOKUP(F305,Inventory!A:A,Inventory!E:E)</f>
        <v>397</v>
      </c>
      <c r="R305" s="5">
        <f>_xlfn.XLOOKUP(F305,Inventory!A:A,Inventory!F:F)</f>
        <v>183</v>
      </c>
      <c r="S305" t="str">
        <f>IF(Table3[[#This Row],[Reorder_point]]&gt;=Table3[[#This Row],[Stock_on_hand]],"Reorder","Sufficient Stock")</f>
        <v>Sufficient Stock</v>
      </c>
      <c r="T305" s="4">
        <f>_xlfn.XLOOKUP(F305,Pivot!A:A,Pivot!C:C)</f>
        <v>2.9447513812154695</v>
      </c>
      <c r="U305" s="5">
        <f>Table3[[#This Row],[Stock_on_hand]]/Table3[[#This Row],[ADS_Rate]]</f>
        <v>134.81613508442777</v>
      </c>
      <c r="V305" s="16">
        <f>_xlfn.XLOOKUP(F305,Pivot!E:E,Pivot!H:H)</f>
        <v>151.03679174484051</v>
      </c>
      <c r="W305" s="3">
        <f>IF(Table3[[#This Row],[Stock_on_hand]]&gt;Table3[[#This Row],[Reorder_point]],(Table3[[#This Row],[Stock_on_hand]]-Table3[[#This Row],[Reorder_point]])*Table3[[#This Row],[AverageCostPerUnit]],0)</f>
        <v>32321.873433395871</v>
      </c>
    </row>
    <row r="306" spans="1:23" x14ac:dyDescent="0.3">
      <c r="A306" s="1">
        <v>45695</v>
      </c>
      <c r="B306" t="str">
        <f>TEXT(Table3[[#This Row],[date]],"mmm")</f>
        <v>Feb</v>
      </c>
      <c r="C306" t="str">
        <f>TEXT(Table3[[#This Row],[date]],"ddd")</f>
        <v>Fri</v>
      </c>
      <c r="D306" s="2" t="s">
        <v>5</v>
      </c>
      <c r="E306" s="2" t="s">
        <v>282</v>
      </c>
      <c r="F306" s="2" t="s">
        <v>204</v>
      </c>
      <c r="G306" s="2" t="s">
        <v>205</v>
      </c>
      <c r="H306" s="2" t="s">
        <v>101</v>
      </c>
      <c r="I306" s="3">
        <v>481.29</v>
      </c>
      <c r="J306" s="5">
        <v>6</v>
      </c>
      <c r="K306" s="3">
        <v>2887.74</v>
      </c>
      <c r="L306" s="3">
        <v>1973.17</v>
      </c>
      <c r="M306" s="3">
        <v>914.57</v>
      </c>
      <c r="N306" s="10">
        <f>Table3[[#This Row],[profit]]/Table3[[#This Row],[revenue]]</f>
        <v>0.31670787536274048</v>
      </c>
      <c r="O306" s="2" t="s">
        <v>46</v>
      </c>
      <c r="P306" s="2" t="str">
        <f>_xlfn.XLOOKUP(O306,Sales_reps!A:A,Sales_reps!B:B)</f>
        <v>Rep 20</v>
      </c>
      <c r="Q306" s="5">
        <f>_xlfn.XLOOKUP(F306,Inventory!A:A,Inventory!E:E)</f>
        <v>158</v>
      </c>
      <c r="R306" s="5">
        <f>_xlfn.XLOOKUP(F306,Inventory!A:A,Inventory!F:F)</f>
        <v>118</v>
      </c>
      <c r="S306" t="str">
        <f>IF(Table3[[#This Row],[Reorder_point]]&gt;=Table3[[#This Row],[Stock_on_hand]],"Reorder","Sufficient Stock")</f>
        <v>Sufficient Stock</v>
      </c>
      <c r="T306" s="4">
        <f>_xlfn.XLOOKUP(F306,Pivot!A:A,Pivot!C:C)</f>
        <v>1.9447513812154695</v>
      </c>
      <c r="U306" s="5">
        <f>Table3[[#This Row],[Stock_on_hand]]/Table3[[#This Row],[ADS_Rate]]</f>
        <v>81.244318181818187</v>
      </c>
      <c r="V306" s="16">
        <f>_xlfn.XLOOKUP(F306,Pivot!E:E,Pivot!H:H)</f>
        <v>164.3787784090909</v>
      </c>
      <c r="W306" s="3">
        <f>IF(Table3[[#This Row],[Stock_on_hand]]&gt;Table3[[#This Row],[Reorder_point]],(Table3[[#This Row],[Stock_on_hand]]-Table3[[#This Row],[Reorder_point]])*Table3[[#This Row],[AverageCostPerUnit]],0)</f>
        <v>6575.1511363636364</v>
      </c>
    </row>
    <row r="307" spans="1:23" x14ac:dyDescent="0.3">
      <c r="A307" s="1">
        <v>45695</v>
      </c>
      <c r="B307" t="str">
        <f>TEXT(Table3[[#This Row],[date]],"mmm")</f>
        <v>Feb</v>
      </c>
      <c r="C307" t="str">
        <f>TEXT(Table3[[#This Row],[date]],"ddd")</f>
        <v>Fri</v>
      </c>
      <c r="D307" s="2" t="s">
        <v>5</v>
      </c>
      <c r="E307" s="2" t="s">
        <v>271</v>
      </c>
      <c r="F307" s="2" t="s">
        <v>128</v>
      </c>
      <c r="G307" s="2" t="s">
        <v>129</v>
      </c>
      <c r="H307" s="2" t="s">
        <v>56</v>
      </c>
      <c r="I307" s="3">
        <v>440.49</v>
      </c>
      <c r="J307" s="5">
        <v>49</v>
      </c>
      <c r="K307" s="3">
        <v>21584.01</v>
      </c>
      <c r="L307" s="3">
        <v>15612.3</v>
      </c>
      <c r="M307" s="3">
        <v>5971.71</v>
      </c>
      <c r="N307" s="10">
        <f>Table3[[#This Row],[profit]]/Table3[[#This Row],[revenue]]</f>
        <v>0.27667287033317722</v>
      </c>
      <c r="O307" s="2" t="s">
        <v>6</v>
      </c>
      <c r="P307" s="2" t="str">
        <f>_xlfn.XLOOKUP(O307,Sales_reps!A:A,Sales_reps!B:B)</f>
        <v>Rep 2</v>
      </c>
      <c r="Q307" s="5">
        <f>_xlfn.XLOOKUP(F307,Inventory!A:A,Inventory!E:E)</f>
        <v>89</v>
      </c>
      <c r="R307" s="5">
        <f>_xlfn.XLOOKUP(F307,Inventory!A:A,Inventory!F:F)</f>
        <v>126</v>
      </c>
      <c r="S307" t="str">
        <f>IF(Table3[[#This Row],[Reorder_point]]&gt;=Table3[[#This Row],[Stock_on_hand]],"Reorder","Sufficient Stock")</f>
        <v>Reorder</v>
      </c>
      <c r="T307" s="4">
        <f>_xlfn.XLOOKUP(F307,Pivot!A:A,Pivot!C:C)</f>
        <v>2.6187845303867405</v>
      </c>
      <c r="U307" s="5">
        <f>Table3[[#This Row],[Stock_on_hand]]/Table3[[#This Row],[ADS_Rate]]</f>
        <v>33.985232067510545</v>
      </c>
      <c r="V307" s="16">
        <f>_xlfn.XLOOKUP(F307,Pivot!E:E,Pivot!H:H)</f>
        <v>184.72071729957807</v>
      </c>
      <c r="W307" s="3">
        <f>IF(Table3[[#This Row],[Stock_on_hand]]&gt;Table3[[#This Row],[Reorder_point]],(Table3[[#This Row],[Stock_on_hand]]-Table3[[#This Row],[Reorder_point]])*Table3[[#This Row],[AverageCostPerUnit]],0)</f>
        <v>0</v>
      </c>
    </row>
    <row r="308" spans="1:23" x14ac:dyDescent="0.3">
      <c r="A308" s="1">
        <v>45695</v>
      </c>
      <c r="B308" t="str">
        <f>TEXT(Table3[[#This Row],[date]],"mmm")</f>
        <v>Feb</v>
      </c>
      <c r="C308" t="str">
        <f>TEXT(Table3[[#This Row],[date]],"ddd")</f>
        <v>Fri</v>
      </c>
      <c r="D308" s="2" t="s">
        <v>17</v>
      </c>
      <c r="E308" s="2" t="s">
        <v>284</v>
      </c>
      <c r="F308" s="2" t="s">
        <v>69</v>
      </c>
      <c r="G308" s="2" t="s">
        <v>70</v>
      </c>
      <c r="H308" s="2" t="s">
        <v>60</v>
      </c>
      <c r="I308" s="3">
        <v>249.83</v>
      </c>
      <c r="J308" s="5">
        <v>24</v>
      </c>
      <c r="K308" s="3">
        <v>5995.92</v>
      </c>
      <c r="L308" s="3">
        <v>5041.04</v>
      </c>
      <c r="M308" s="3">
        <v>954.88</v>
      </c>
      <c r="N308" s="10">
        <f>Table3[[#This Row],[profit]]/Table3[[#This Row],[revenue]]</f>
        <v>0.15925496003949352</v>
      </c>
      <c r="O308" s="2" t="s">
        <v>18</v>
      </c>
      <c r="P308" s="2" t="str">
        <f>_xlfn.XLOOKUP(O308,Sales_reps!A:A,Sales_reps!B:B)</f>
        <v>Rep 7</v>
      </c>
      <c r="Q308" s="5">
        <f>_xlfn.XLOOKUP(F308,Inventory!A:A,Inventory!E:E)</f>
        <v>350</v>
      </c>
      <c r="R308" s="5">
        <f>_xlfn.XLOOKUP(F308,Inventory!A:A,Inventory!F:F)</f>
        <v>160</v>
      </c>
      <c r="S308" t="str">
        <f>IF(Table3[[#This Row],[Reorder_point]]&gt;=Table3[[#This Row],[Stock_on_hand]],"Reorder","Sufficient Stock")</f>
        <v>Sufficient Stock</v>
      </c>
      <c r="T308" s="4">
        <f>_xlfn.XLOOKUP(F308,Pivot!A:A,Pivot!C:C)</f>
        <v>2.2651933701657461</v>
      </c>
      <c r="U308" s="5">
        <f>Table3[[#This Row],[Stock_on_hand]]/Table3[[#This Row],[ADS_Rate]]</f>
        <v>154.51219512195121</v>
      </c>
      <c r="V308" s="16">
        <f>_xlfn.XLOOKUP(F308,Pivot!E:E,Pivot!H:H)</f>
        <v>169.51268292682926</v>
      </c>
      <c r="W308" s="3">
        <f>IF(Table3[[#This Row],[Stock_on_hand]]&gt;Table3[[#This Row],[Reorder_point]],(Table3[[#This Row],[Stock_on_hand]]-Table3[[#This Row],[Reorder_point]])*Table3[[#This Row],[AverageCostPerUnit]],0)</f>
        <v>32207.409756097557</v>
      </c>
    </row>
    <row r="309" spans="1:23" x14ac:dyDescent="0.3">
      <c r="A309" s="1">
        <v>45696</v>
      </c>
      <c r="B309" t="str">
        <f>TEXT(Table3[[#This Row],[date]],"mmm")</f>
        <v>Feb</v>
      </c>
      <c r="C309" t="str">
        <f>TEXT(Table3[[#This Row],[date]],"ddd")</f>
        <v>Sat</v>
      </c>
      <c r="D309" s="2" t="s">
        <v>27</v>
      </c>
      <c r="E309" s="2" t="s">
        <v>276</v>
      </c>
      <c r="F309" s="2" t="s">
        <v>85</v>
      </c>
      <c r="G309" s="2" t="s">
        <v>86</v>
      </c>
      <c r="H309" s="2" t="s">
        <v>64</v>
      </c>
      <c r="I309" s="3">
        <v>300.56</v>
      </c>
      <c r="J309" s="5">
        <v>16</v>
      </c>
      <c r="K309" s="3">
        <v>4808.96</v>
      </c>
      <c r="L309" s="3">
        <v>2541.0700000000002</v>
      </c>
      <c r="M309" s="3">
        <v>2267.89</v>
      </c>
      <c r="N309" s="10">
        <f>Table3[[#This Row],[profit]]/Table3[[#This Row],[revenue]]</f>
        <v>0.47159676936385408</v>
      </c>
      <c r="O309" s="2" t="s">
        <v>38</v>
      </c>
      <c r="P309" s="2" t="str">
        <f>_xlfn.XLOOKUP(O309,Sales_reps!A:A,Sales_reps!B:B)</f>
        <v>Rep 16</v>
      </c>
      <c r="Q309" s="5">
        <f>_xlfn.XLOOKUP(F309,Inventory!A:A,Inventory!E:E)</f>
        <v>262</v>
      </c>
      <c r="R309" s="5">
        <f>_xlfn.XLOOKUP(F309,Inventory!A:A,Inventory!F:F)</f>
        <v>115</v>
      </c>
      <c r="S309" t="str">
        <f>IF(Table3[[#This Row],[Reorder_point]]&gt;=Table3[[#This Row],[Stock_on_hand]],"Reorder","Sufficient Stock")</f>
        <v>Sufficient Stock</v>
      </c>
      <c r="T309" s="4">
        <f>_xlfn.XLOOKUP(F309,Pivot!A:A,Pivot!C:C)</f>
        <v>1.4143646408839778</v>
      </c>
      <c r="U309" s="5">
        <f>Table3[[#This Row],[Stock_on_hand]]/Table3[[#This Row],[ADS_Rate]]</f>
        <v>185.2421875</v>
      </c>
      <c r="V309" s="16">
        <f>_xlfn.XLOOKUP(F309,Pivot!E:E,Pivot!H:H)</f>
        <v>144.87089843749999</v>
      </c>
      <c r="W309" s="3">
        <f>IF(Table3[[#This Row],[Stock_on_hand]]&gt;Table3[[#This Row],[Reorder_point]],(Table3[[#This Row],[Stock_on_hand]]-Table3[[#This Row],[Reorder_point]])*Table3[[#This Row],[AverageCostPerUnit]],0)</f>
        <v>21296.022070312498</v>
      </c>
    </row>
    <row r="310" spans="1:23" x14ac:dyDescent="0.3">
      <c r="A310" s="1">
        <v>45696</v>
      </c>
      <c r="B310" t="str">
        <f>TEXT(Table3[[#This Row],[date]],"mmm")</f>
        <v>Feb</v>
      </c>
      <c r="C310" t="str">
        <f>TEXT(Table3[[#This Row],[date]],"ddd")</f>
        <v>Sat</v>
      </c>
      <c r="D310" s="2" t="s">
        <v>5</v>
      </c>
      <c r="E310" s="2" t="s">
        <v>277</v>
      </c>
      <c r="F310" s="2" t="s">
        <v>154</v>
      </c>
      <c r="G310" s="2" t="s">
        <v>155</v>
      </c>
      <c r="H310" s="2" t="s">
        <v>101</v>
      </c>
      <c r="I310" s="3">
        <v>200.88</v>
      </c>
      <c r="J310" s="5">
        <v>47</v>
      </c>
      <c r="K310" s="3">
        <v>9441.36</v>
      </c>
      <c r="L310" s="3">
        <v>4851.01</v>
      </c>
      <c r="M310" s="3">
        <v>4590.3500000000004</v>
      </c>
      <c r="N310" s="10">
        <f>Table3[[#This Row],[profit]]/Table3[[#This Row],[revenue]]</f>
        <v>0.48619584466644639</v>
      </c>
      <c r="O310" s="2" t="s">
        <v>46</v>
      </c>
      <c r="P310" s="2" t="str">
        <f>_xlfn.XLOOKUP(O310,Sales_reps!A:A,Sales_reps!B:B)</f>
        <v>Rep 20</v>
      </c>
      <c r="Q310" s="5">
        <f>_xlfn.XLOOKUP(F310,Inventory!A:A,Inventory!E:E)</f>
        <v>444</v>
      </c>
      <c r="R310" s="5">
        <f>_xlfn.XLOOKUP(F310,Inventory!A:A,Inventory!F:F)</f>
        <v>53</v>
      </c>
      <c r="S310" t="str">
        <f>IF(Table3[[#This Row],[Reorder_point]]&gt;=Table3[[#This Row],[Stock_on_hand]],"Reorder","Sufficient Stock")</f>
        <v>Sufficient Stock</v>
      </c>
      <c r="T310" s="4">
        <f>_xlfn.XLOOKUP(F310,Pivot!A:A,Pivot!C:C)</f>
        <v>2.0552486187845305</v>
      </c>
      <c r="U310" s="5">
        <f>Table3[[#This Row],[Stock_on_hand]]/Table3[[#This Row],[ADS_Rate]]</f>
        <v>216.03225806451613</v>
      </c>
      <c r="V310" s="16">
        <f>_xlfn.XLOOKUP(F310,Pivot!E:E,Pivot!H:H)</f>
        <v>142.85685483870967</v>
      </c>
      <c r="W310" s="3">
        <f>IF(Table3[[#This Row],[Stock_on_hand]]&gt;Table3[[#This Row],[Reorder_point]],(Table3[[#This Row],[Stock_on_hand]]-Table3[[#This Row],[Reorder_point]])*Table3[[#This Row],[AverageCostPerUnit]],0)</f>
        <v>55857.030241935478</v>
      </c>
    </row>
    <row r="311" spans="1:23" x14ac:dyDescent="0.3">
      <c r="A311" s="1">
        <v>45696</v>
      </c>
      <c r="B311" t="str">
        <f>TEXT(Table3[[#This Row],[date]],"mmm")</f>
        <v>Feb</v>
      </c>
      <c r="C311" t="str">
        <f>TEXT(Table3[[#This Row],[date]],"ddd")</f>
        <v>Sat</v>
      </c>
      <c r="D311" s="2" t="s">
        <v>5</v>
      </c>
      <c r="E311" s="2" t="s">
        <v>271</v>
      </c>
      <c r="F311" s="2" t="s">
        <v>116</v>
      </c>
      <c r="G311" s="2" t="s">
        <v>117</v>
      </c>
      <c r="H311" s="2" t="s">
        <v>64</v>
      </c>
      <c r="I311" s="3">
        <v>149.19</v>
      </c>
      <c r="J311" s="5">
        <v>28</v>
      </c>
      <c r="K311" s="3">
        <v>4177.32</v>
      </c>
      <c r="L311" s="3">
        <v>2286.69</v>
      </c>
      <c r="M311" s="3">
        <v>1890.63</v>
      </c>
      <c r="N311" s="10">
        <f>Table3[[#This Row],[profit]]/Table3[[#This Row],[revenue]]</f>
        <v>0.4525940076412629</v>
      </c>
      <c r="O311" s="2" t="s">
        <v>38</v>
      </c>
      <c r="P311" s="2" t="str">
        <f>_xlfn.XLOOKUP(O311,Sales_reps!A:A,Sales_reps!B:B)</f>
        <v>Rep 16</v>
      </c>
      <c r="Q311" s="5">
        <f>_xlfn.XLOOKUP(F311,Inventory!A:A,Inventory!E:E)</f>
        <v>230</v>
      </c>
      <c r="R311" s="5">
        <f>_xlfn.XLOOKUP(F311,Inventory!A:A,Inventory!F:F)</f>
        <v>70</v>
      </c>
      <c r="S311" t="str">
        <f>IF(Table3[[#This Row],[Reorder_point]]&gt;=Table3[[#This Row],[Stock_on_hand]],"Reorder","Sufficient Stock")</f>
        <v>Sufficient Stock</v>
      </c>
      <c r="T311" s="4">
        <f>_xlfn.XLOOKUP(F311,Pivot!A:A,Pivot!C:C)</f>
        <v>1.4419889502762431</v>
      </c>
      <c r="U311" s="5">
        <f>Table3[[#This Row],[Stock_on_hand]]/Table3[[#This Row],[ADS_Rate]]</f>
        <v>159.50191570881228</v>
      </c>
      <c r="V311" s="16">
        <f>_xlfn.XLOOKUP(F311,Pivot!E:E,Pivot!H:H)</f>
        <v>196.03318007662833</v>
      </c>
      <c r="W311" s="3">
        <f>IF(Table3[[#This Row],[Stock_on_hand]]&gt;Table3[[#This Row],[Reorder_point]],(Table3[[#This Row],[Stock_on_hand]]-Table3[[#This Row],[Reorder_point]])*Table3[[#This Row],[AverageCostPerUnit]],0)</f>
        <v>31365.308812260533</v>
      </c>
    </row>
    <row r="312" spans="1:23" x14ac:dyDescent="0.3">
      <c r="A312" s="1">
        <v>45696</v>
      </c>
      <c r="B312" t="str">
        <f>TEXT(Table3[[#This Row],[date]],"mmm")</f>
        <v>Feb</v>
      </c>
      <c r="C312" t="str">
        <f>TEXT(Table3[[#This Row],[date]],"ddd")</f>
        <v>Sat</v>
      </c>
      <c r="D312" s="2" t="s">
        <v>5</v>
      </c>
      <c r="E312" s="2" t="s">
        <v>281</v>
      </c>
      <c r="F312" s="2" t="s">
        <v>214</v>
      </c>
      <c r="G312" s="2" t="s">
        <v>215</v>
      </c>
      <c r="H312" s="2" t="s">
        <v>73</v>
      </c>
      <c r="I312" s="3">
        <v>187.35</v>
      </c>
      <c r="J312" s="5">
        <v>48</v>
      </c>
      <c r="K312" s="3">
        <v>8992.7999999999993</v>
      </c>
      <c r="L312" s="3">
        <v>5921.76</v>
      </c>
      <c r="M312" s="3">
        <v>3071.04</v>
      </c>
      <c r="N312" s="10">
        <f>Table3[[#This Row],[profit]]/Table3[[#This Row],[revenue]]</f>
        <v>0.3414998665599146</v>
      </c>
      <c r="O312" s="2" t="s">
        <v>10</v>
      </c>
      <c r="P312" s="2" t="str">
        <f>_xlfn.XLOOKUP(O312,Sales_reps!A:A,Sales_reps!B:B)</f>
        <v>Rep 4</v>
      </c>
      <c r="Q312" s="5">
        <f>_xlfn.XLOOKUP(F312,Inventory!A:A,Inventory!E:E)</f>
        <v>154</v>
      </c>
      <c r="R312" s="5">
        <f>_xlfn.XLOOKUP(F312,Inventory!A:A,Inventory!F:F)</f>
        <v>171</v>
      </c>
      <c r="S312" t="str">
        <f>IF(Table3[[#This Row],[Reorder_point]]&gt;=Table3[[#This Row],[Stock_on_hand]],"Reorder","Sufficient Stock")</f>
        <v>Reorder</v>
      </c>
      <c r="T312" s="4">
        <f>_xlfn.XLOOKUP(F312,Pivot!A:A,Pivot!C:C)</f>
        <v>1.5193370165745856</v>
      </c>
      <c r="U312" s="5">
        <f>Table3[[#This Row],[Stock_on_hand]]/Table3[[#This Row],[ADS_Rate]]</f>
        <v>101.36</v>
      </c>
      <c r="V312" s="16">
        <f>_xlfn.XLOOKUP(F312,Pivot!E:E,Pivot!H:H)</f>
        <v>185.58029090909088</v>
      </c>
      <c r="W312" s="3">
        <f>IF(Table3[[#This Row],[Stock_on_hand]]&gt;Table3[[#This Row],[Reorder_point]],(Table3[[#This Row],[Stock_on_hand]]-Table3[[#This Row],[Reorder_point]])*Table3[[#This Row],[AverageCostPerUnit]],0)</f>
        <v>0</v>
      </c>
    </row>
    <row r="313" spans="1:23" x14ac:dyDescent="0.3">
      <c r="A313" s="1">
        <v>45696</v>
      </c>
      <c r="B313" t="str">
        <f>TEXT(Table3[[#This Row],[date]],"mmm")</f>
        <v>Feb</v>
      </c>
      <c r="C313" t="str">
        <f>TEXT(Table3[[#This Row],[date]],"ddd")</f>
        <v>Sat</v>
      </c>
      <c r="D313" s="2" t="s">
        <v>17</v>
      </c>
      <c r="E313" s="2" t="s">
        <v>272</v>
      </c>
      <c r="F313" s="2" t="s">
        <v>200</v>
      </c>
      <c r="G313" s="2" t="s">
        <v>201</v>
      </c>
      <c r="H313" s="2" t="s">
        <v>56</v>
      </c>
      <c r="I313" s="3">
        <v>280.87</v>
      </c>
      <c r="J313" s="5">
        <v>39</v>
      </c>
      <c r="K313" s="3">
        <v>10953.93</v>
      </c>
      <c r="L313" s="3">
        <v>8046.89</v>
      </c>
      <c r="M313" s="3">
        <v>2907.04</v>
      </c>
      <c r="N313" s="10">
        <f>Table3[[#This Row],[profit]]/Table3[[#This Row],[revenue]]</f>
        <v>0.26538785623059485</v>
      </c>
      <c r="O313" s="2" t="s">
        <v>38</v>
      </c>
      <c r="P313" s="2" t="str">
        <f>_xlfn.XLOOKUP(O313,Sales_reps!A:A,Sales_reps!B:B)</f>
        <v>Rep 16</v>
      </c>
      <c r="Q313" s="5">
        <f>_xlfn.XLOOKUP(F313,Inventory!A:A,Inventory!E:E)</f>
        <v>168</v>
      </c>
      <c r="R313" s="5">
        <f>_xlfn.XLOOKUP(F313,Inventory!A:A,Inventory!F:F)</f>
        <v>59</v>
      </c>
      <c r="S313" t="str">
        <f>IF(Table3[[#This Row],[Reorder_point]]&gt;=Table3[[#This Row],[Stock_on_hand]],"Reorder","Sufficient Stock")</f>
        <v>Sufficient Stock</v>
      </c>
      <c r="T313" s="4">
        <f>_xlfn.XLOOKUP(F313,Pivot!A:A,Pivot!C:C)</f>
        <v>1.6519337016574585</v>
      </c>
      <c r="U313" s="5">
        <f>Table3[[#This Row],[Stock_on_hand]]/Table3[[#This Row],[ADS_Rate]]</f>
        <v>101.6989966555184</v>
      </c>
      <c r="V313" s="16">
        <f>_xlfn.XLOOKUP(F313,Pivot!E:E,Pivot!H:H)</f>
        <v>99.711739130434793</v>
      </c>
      <c r="W313" s="3">
        <f>IF(Table3[[#This Row],[Stock_on_hand]]&gt;Table3[[#This Row],[Reorder_point]],(Table3[[#This Row],[Stock_on_hand]]-Table3[[#This Row],[Reorder_point]])*Table3[[#This Row],[AverageCostPerUnit]],0)</f>
        <v>10868.579565217393</v>
      </c>
    </row>
    <row r="314" spans="1:23" x14ac:dyDescent="0.3">
      <c r="A314" s="1">
        <v>45696</v>
      </c>
      <c r="B314" t="str">
        <f>TEXT(Table3[[#This Row],[date]],"mmm")</f>
        <v>Feb</v>
      </c>
      <c r="C314" t="str">
        <f>TEXT(Table3[[#This Row],[date]],"ddd")</f>
        <v>Sat</v>
      </c>
      <c r="D314" s="2" t="s">
        <v>12</v>
      </c>
      <c r="E314" s="2" t="s">
        <v>284</v>
      </c>
      <c r="F314" s="2" t="s">
        <v>216</v>
      </c>
      <c r="G314" s="2" t="s">
        <v>217</v>
      </c>
      <c r="H314" s="2" t="s">
        <v>101</v>
      </c>
      <c r="I314" s="3">
        <v>266.93</v>
      </c>
      <c r="J314" s="5">
        <v>20</v>
      </c>
      <c r="K314" s="3">
        <v>5338.6</v>
      </c>
      <c r="L314" s="3">
        <v>3660.42</v>
      </c>
      <c r="M314" s="3">
        <v>1678.18</v>
      </c>
      <c r="N314" s="10">
        <f>Table3[[#This Row],[profit]]/Table3[[#This Row],[revenue]]</f>
        <v>0.31434833102311466</v>
      </c>
      <c r="O314" s="2" t="s">
        <v>8</v>
      </c>
      <c r="P314" s="2" t="str">
        <f>_xlfn.XLOOKUP(O314,Sales_reps!A:A,Sales_reps!B:B)</f>
        <v>Rep 3</v>
      </c>
      <c r="Q314" s="5">
        <f>_xlfn.XLOOKUP(F314,Inventory!A:A,Inventory!E:E)</f>
        <v>491</v>
      </c>
      <c r="R314" s="5">
        <f>_xlfn.XLOOKUP(F314,Inventory!A:A,Inventory!F:F)</f>
        <v>128</v>
      </c>
      <c r="S314" t="str">
        <f>IF(Table3[[#This Row],[Reorder_point]]&gt;=Table3[[#This Row],[Stock_on_hand]],"Reorder","Sufficient Stock")</f>
        <v>Sufficient Stock</v>
      </c>
      <c r="T314" s="4">
        <f>_xlfn.XLOOKUP(F314,Pivot!A:A,Pivot!C:C)</f>
        <v>1.580110497237569</v>
      </c>
      <c r="U314" s="5">
        <f>Table3[[#This Row],[Stock_on_hand]]/Table3[[#This Row],[ADS_Rate]]</f>
        <v>310.73776223776224</v>
      </c>
      <c r="V314" s="16">
        <f>_xlfn.XLOOKUP(F314,Pivot!E:E,Pivot!H:H)</f>
        <v>152.67353146853142</v>
      </c>
      <c r="W314" s="3">
        <f>IF(Table3[[#This Row],[Stock_on_hand]]&gt;Table3[[#This Row],[Reorder_point]],(Table3[[#This Row],[Stock_on_hand]]-Table3[[#This Row],[Reorder_point]])*Table3[[#This Row],[AverageCostPerUnit]],0)</f>
        <v>55420.491923076908</v>
      </c>
    </row>
    <row r="315" spans="1:23" x14ac:dyDescent="0.3">
      <c r="A315" s="1">
        <v>45697</v>
      </c>
      <c r="B315" t="str">
        <f>TEXT(Table3[[#This Row],[date]],"mmm")</f>
        <v>Feb</v>
      </c>
      <c r="C315" t="str">
        <f>TEXT(Table3[[#This Row],[date]],"ddd")</f>
        <v>Sun</v>
      </c>
      <c r="D315" s="2" t="s">
        <v>27</v>
      </c>
      <c r="E315" s="2" t="s">
        <v>281</v>
      </c>
      <c r="F315" s="2" t="s">
        <v>224</v>
      </c>
      <c r="G315" s="2" t="s">
        <v>225</v>
      </c>
      <c r="H315" s="2" t="s">
        <v>60</v>
      </c>
      <c r="I315" s="3">
        <v>205.29</v>
      </c>
      <c r="J315" s="5">
        <v>30</v>
      </c>
      <c r="K315" s="3">
        <v>6158.7</v>
      </c>
      <c r="L315" s="3">
        <v>3990.62</v>
      </c>
      <c r="M315" s="3">
        <v>2168.08</v>
      </c>
      <c r="N315" s="10">
        <f>Table3[[#This Row],[profit]]/Table3[[#This Row],[revenue]]</f>
        <v>0.35203533213178106</v>
      </c>
      <c r="O315" s="2" t="s">
        <v>22</v>
      </c>
      <c r="P315" s="2" t="str">
        <f>_xlfn.XLOOKUP(O315,Sales_reps!A:A,Sales_reps!B:B)</f>
        <v>Rep 9</v>
      </c>
      <c r="Q315" s="5">
        <f>_xlfn.XLOOKUP(F315,Inventory!A:A,Inventory!E:E)</f>
        <v>42</v>
      </c>
      <c r="R315" s="5">
        <f>_xlfn.XLOOKUP(F315,Inventory!A:A,Inventory!F:F)</f>
        <v>59</v>
      </c>
      <c r="S315" t="str">
        <f>IF(Table3[[#This Row],[Reorder_point]]&gt;=Table3[[#This Row],[Stock_on_hand]],"Reorder","Sufficient Stock")</f>
        <v>Reorder</v>
      </c>
      <c r="T315" s="4">
        <f>_xlfn.XLOOKUP(F315,Pivot!A:A,Pivot!C:C)</f>
        <v>1.6906077348066297</v>
      </c>
      <c r="U315" s="5">
        <f>Table3[[#This Row],[Stock_on_hand]]/Table3[[#This Row],[ADS_Rate]]</f>
        <v>24.843137254901961</v>
      </c>
      <c r="V315" s="16">
        <f>_xlfn.XLOOKUP(F315,Pivot!E:E,Pivot!H:H)</f>
        <v>182.07738562091507</v>
      </c>
      <c r="W315" s="3">
        <f>IF(Table3[[#This Row],[Stock_on_hand]]&gt;Table3[[#This Row],[Reorder_point]],(Table3[[#This Row],[Stock_on_hand]]-Table3[[#This Row],[Reorder_point]])*Table3[[#This Row],[AverageCostPerUnit]],0)</f>
        <v>0</v>
      </c>
    </row>
    <row r="316" spans="1:23" x14ac:dyDescent="0.3">
      <c r="A316" s="1">
        <v>45697</v>
      </c>
      <c r="B316" t="str">
        <f>TEXT(Table3[[#This Row],[date]],"mmm")</f>
        <v>Feb</v>
      </c>
      <c r="C316" t="str">
        <f>TEXT(Table3[[#This Row],[date]],"ddd")</f>
        <v>Sun</v>
      </c>
      <c r="D316" s="2" t="s">
        <v>12</v>
      </c>
      <c r="E316" s="2" t="s">
        <v>280</v>
      </c>
      <c r="F316" s="2" t="s">
        <v>262</v>
      </c>
      <c r="G316" s="2" t="s">
        <v>263</v>
      </c>
      <c r="H316" s="2" t="s">
        <v>101</v>
      </c>
      <c r="I316" s="3">
        <v>208.12</v>
      </c>
      <c r="J316" s="5">
        <v>32</v>
      </c>
      <c r="K316" s="3">
        <v>6659.84</v>
      </c>
      <c r="L316" s="3">
        <v>4425</v>
      </c>
      <c r="M316" s="3">
        <v>2234.84</v>
      </c>
      <c r="N316" s="10">
        <f>Table3[[#This Row],[profit]]/Table3[[#This Row],[revenue]]</f>
        <v>0.33556962329425333</v>
      </c>
      <c r="O316" s="2" t="s">
        <v>8</v>
      </c>
      <c r="P316" s="2" t="str">
        <f>_xlfn.XLOOKUP(O316,Sales_reps!A:A,Sales_reps!B:B)</f>
        <v>Rep 3</v>
      </c>
      <c r="Q316" s="5">
        <f>_xlfn.XLOOKUP(F316,Inventory!A:A,Inventory!E:E)</f>
        <v>69</v>
      </c>
      <c r="R316" s="5">
        <f>_xlfn.XLOOKUP(F316,Inventory!A:A,Inventory!F:F)</f>
        <v>189</v>
      </c>
      <c r="S316" t="str">
        <f>IF(Table3[[#This Row],[Reorder_point]]&gt;=Table3[[#This Row],[Stock_on_hand]],"Reorder","Sufficient Stock")</f>
        <v>Reorder</v>
      </c>
      <c r="T316" s="4">
        <f>_xlfn.XLOOKUP(F316,Pivot!A:A,Pivot!C:C)</f>
        <v>1.9337016574585635</v>
      </c>
      <c r="U316" s="5">
        <f>Table3[[#This Row],[Stock_on_hand]]/Table3[[#This Row],[ADS_Rate]]</f>
        <v>35.682857142857145</v>
      </c>
      <c r="V316" s="16">
        <f>_xlfn.XLOOKUP(F316,Pivot!E:E,Pivot!H:H)</f>
        <v>151.44962857142858</v>
      </c>
      <c r="W316" s="3">
        <f>IF(Table3[[#This Row],[Stock_on_hand]]&gt;Table3[[#This Row],[Reorder_point]],(Table3[[#This Row],[Stock_on_hand]]-Table3[[#This Row],[Reorder_point]])*Table3[[#This Row],[AverageCostPerUnit]],0)</f>
        <v>0</v>
      </c>
    </row>
    <row r="317" spans="1:23" x14ac:dyDescent="0.3">
      <c r="A317" s="1">
        <v>45697</v>
      </c>
      <c r="B317" t="str">
        <f>TEXT(Table3[[#This Row],[date]],"mmm")</f>
        <v>Feb</v>
      </c>
      <c r="C317" t="str">
        <f>TEXT(Table3[[#This Row],[date]],"ddd")</f>
        <v>Sun</v>
      </c>
      <c r="D317" s="2" t="s">
        <v>12</v>
      </c>
      <c r="E317" s="2" t="s">
        <v>274</v>
      </c>
      <c r="F317" s="2" t="s">
        <v>142</v>
      </c>
      <c r="G317" s="2" t="s">
        <v>143</v>
      </c>
      <c r="H317" s="2" t="s">
        <v>73</v>
      </c>
      <c r="I317" s="3">
        <v>29.76</v>
      </c>
      <c r="J317" s="5">
        <v>27</v>
      </c>
      <c r="K317" s="3">
        <v>803.52</v>
      </c>
      <c r="L317" s="3">
        <v>671.34</v>
      </c>
      <c r="M317" s="3">
        <v>132.18</v>
      </c>
      <c r="N317" s="10">
        <f>Table3[[#This Row],[profit]]/Table3[[#This Row],[revenue]]</f>
        <v>0.16450119474313024</v>
      </c>
      <c r="O317" s="2" t="s">
        <v>44</v>
      </c>
      <c r="P317" s="2" t="str">
        <f>_xlfn.XLOOKUP(O317,Sales_reps!A:A,Sales_reps!B:B)</f>
        <v>Rep 19</v>
      </c>
      <c r="Q317" s="5">
        <f>_xlfn.XLOOKUP(F317,Inventory!A:A,Inventory!E:E)</f>
        <v>4</v>
      </c>
      <c r="R317" s="5">
        <f>_xlfn.XLOOKUP(F317,Inventory!A:A,Inventory!F:F)</f>
        <v>151</v>
      </c>
      <c r="S317" t="str">
        <f>IF(Table3[[#This Row],[Reorder_point]]&gt;=Table3[[#This Row],[Stock_on_hand]],"Reorder","Sufficient Stock")</f>
        <v>Reorder</v>
      </c>
      <c r="T317" s="4">
        <f>_xlfn.XLOOKUP(F317,Pivot!A:A,Pivot!C:C)</f>
        <v>2.8508287292817678</v>
      </c>
      <c r="U317" s="5">
        <f>Table3[[#This Row],[Stock_on_hand]]/Table3[[#This Row],[ADS_Rate]]</f>
        <v>1.4031007751937985</v>
      </c>
      <c r="V317" s="16">
        <f>_xlfn.XLOOKUP(F317,Pivot!E:E,Pivot!H:H)</f>
        <v>141.50271317829458</v>
      </c>
      <c r="W317" s="3">
        <f>IF(Table3[[#This Row],[Stock_on_hand]]&gt;Table3[[#This Row],[Reorder_point]],(Table3[[#This Row],[Stock_on_hand]]-Table3[[#This Row],[Reorder_point]])*Table3[[#This Row],[AverageCostPerUnit]],0)</f>
        <v>0</v>
      </c>
    </row>
    <row r="318" spans="1:23" x14ac:dyDescent="0.3">
      <c r="A318" s="1">
        <v>45697</v>
      </c>
      <c r="B318" t="str">
        <f>TEXT(Table3[[#This Row],[date]],"mmm")</f>
        <v>Feb</v>
      </c>
      <c r="C318" t="str">
        <f>TEXT(Table3[[#This Row],[date]],"ddd")</f>
        <v>Sun</v>
      </c>
      <c r="D318" s="2" t="s">
        <v>5</v>
      </c>
      <c r="E318" s="2" t="s">
        <v>284</v>
      </c>
      <c r="F318" s="2" t="s">
        <v>114</v>
      </c>
      <c r="G318" s="2" t="s">
        <v>115</v>
      </c>
      <c r="H318" s="2" t="s">
        <v>64</v>
      </c>
      <c r="I318" s="3">
        <v>160.13999999999999</v>
      </c>
      <c r="J318" s="5">
        <v>10</v>
      </c>
      <c r="K318" s="3">
        <v>1601.4</v>
      </c>
      <c r="L318" s="3">
        <v>1139.8399999999999</v>
      </c>
      <c r="M318" s="3">
        <v>461.56</v>
      </c>
      <c r="N318" s="10">
        <f>Table3[[#This Row],[profit]]/Table3[[#This Row],[revenue]]</f>
        <v>0.28822280504558512</v>
      </c>
      <c r="O318" s="2" t="s">
        <v>44</v>
      </c>
      <c r="P318" s="2" t="str">
        <f>_xlfn.XLOOKUP(O318,Sales_reps!A:A,Sales_reps!B:B)</f>
        <v>Rep 19</v>
      </c>
      <c r="Q318" s="5">
        <f>_xlfn.XLOOKUP(F318,Inventory!A:A,Inventory!E:E)</f>
        <v>385</v>
      </c>
      <c r="R318" s="5">
        <f>_xlfn.XLOOKUP(F318,Inventory!A:A,Inventory!F:F)</f>
        <v>55</v>
      </c>
      <c r="S318" t="str">
        <f>IF(Table3[[#This Row],[Reorder_point]]&gt;=Table3[[#This Row],[Stock_on_hand]],"Reorder","Sufficient Stock")</f>
        <v>Sufficient Stock</v>
      </c>
      <c r="T318" s="4">
        <f>_xlfn.XLOOKUP(F318,Pivot!A:A,Pivot!C:C)</f>
        <v>1.9447513812154695</v>
      </c>
      <c r="U318" s="5">
        <f>Table3[[#This Row],[Stock_on_hand]]/Table3[[#This Row],[ADS_Rate]]</f>
        <v>197.96875</v>
      </c>
      <c r="V318" s="16">
        <f>_xlfn.XLOOKUP(F318,Pivot!E:E,Pivot!H:H)</f>
        <v>186.62428977272728</v>
      </c>
      <c r="W318" s="3">
        <f>IF(Table3[[#This Row],[Stock_on_hand]]&gt;Table3[[#This Row],[Reorder_point]],(Table3[[#This Row],[Stock_on_hand]]-Table3[[#This Row],[Reorder_point]])*Table3[[#This Row],[AverageCostPerUnit]],0)</f>
        <v>61586.015625</v>
      </c>
    </row>
    <row r="319" spans="1:23" x14ac:dyDescent="0.3">
      <c r="A319" s="1">
        <v>45697</v>
      </c>
      <c r="B319" t="str">
        <f>TEXT(Table3[[#This Row],[date]],"mmm")</f>
        <v>Feb</v>
      </c>
      <c r="C319" t="str">
        <f>TEXT(Table3[[#This Row],[date]],"ddd")</f>
        <v>Sun</v>
      </c>
      <c r="D319" s="2" t="s">
        <v>17</v>
      </c>
      <c r="E319" s="2" t="s">
        <v>274</v>
      </c>
      <c r="F319" s="2" t="s">
        <v>106</v>
      </c>
      <c r="G319" s="2" t="s">
        <v>107</v>
      </c>
      <c r="H319" s="2" t="s">
        <v>60</v>
      </c>
      <c r="I319" s="3">
        <v>461.19</v>
      </c>
      <c r="J319" s="5">
        <v>16</v>
      </c>
      <c r="K319" s="3">
        <v>7379.04</v>
      </c>
      <c r="L319" s="3">
        <v>4003.78</v>
      </c>
      <c r="M319" s="3">
        <v>3375.26</v>
      </c>
      <c r="N319" s="10">
        <f>Table3[[#This Row],[profit]]/Table3[[#This Row],[revenue]]</f>
        <v>0.45741180424553873</v>
      </c>
      <c r="O319" s="2" t="s">
        <v>20</v>
      </c>
      <c r="P319" s="2" t="str">
        <f>_xlfn.XLOOKUP(O319,Sales_reps!A:A,Sales_reps!B:B)</f>
        <v>Rep 8</v>
      </c>
      <c r="Q319" s="5">
        <f>_xlfn.XLOOKUP(F319,Inventory!A:A,Inventory!E:E)</f>
        <v>377</v>
      </c>
      <c r="R319" s="5">
        <f>_xlfn.XLOOKUP(F319,Inventory!A:A,Inventory!F:F)</f>
        <v>165</v>
      </c>
      <c r="S319" t="str">
        <f>IF(Table3[[#This Row],[Reorder_point]]&gt;=Table3[[#This Row],[Stock_on_hand]],"Reorder","Sufficient Stock")</f>
        <v>Sufficient Stock</v>
      </c>
      <c r="T319" s="4">
        <f>_xlfn.XLOOKUP(F319,Pivot!A:A,Pivot!C:C)</f>
        <v>2.2928176795580111</v>
      </c>
      <c r="U319" s="5">
        <f>Table3[[#This Row],[Stock_on_hand]]/Table3[[#This Row],[ADS_Rate]]</f>
        <v>164.4265060240964</v>
      </c>
      <c r="V319" s="16">
        <f>_xlfn.XLOOKUP(F319,Pivot!E:E,Pivot!H:H)</f>
        <v>219.61922891566269</v>
      </c>
      <c r="W319" s="3">
        <f>IF(Table3[[#This Row],[Stock_on_hand]]&gt;Table3[[#This Row],[Reorder_point]],(Table3[[#This Row],[Stock_on_hand]]-Table3[[#This Row],[Reorder_point]])*Table3[[#This Row],[AverageCostPerUnit]],0)</f>
        <v>46559.276530120493</v>
      </c>
    </row>
    <row r="320" spans="1:23" x14ac:dyDescent="0.3">
      <c r="A320" s="1">
        <v>45697</v>
      </c>
      <c r="B320" t="str">
        <f>TEXT(Table3[[#This Row],[date]],"mmm")</f>
        <v>Feb</v>
      </c>
      <c r="C320" t="str">
        <f>TEXT(Table3[[#This Row],[date]],"ddd")</f>
        <v>Sun</v>
      </c>
      <c r="D320" s="2" t="s">
        <v>12</v>
      </c>
      <c r="E320" s="2" t="s">
        <v>275</v>
      </c>
      <c r="F320" s="2" t="s">
        <v>126</v>
      </c>
      <c r="G320" s="2" t="s">
        <v>127</v>
      </c>
      <c r="H320" s="2" t="s">
        <v>56</v>
      </c>
      <c r="I320" s="3">
        <v>16.329999999999998</v>
      </c>
      <c r="J320" s="5">
        <v>31</v>
      </c>
      <c r="K320" s="3">
        <v>506.23</v>
      </c>
      <c r="L320" s="3">
        <v>253.86</v>
      </c>
      <c r="M320" s="3">
        <v>252.37</v>
      </c>
      <c r="N320" s="10">
        <f>Table3[[#This Row],[profit]]/Table3[[#This Row],[revenue]]</f>
        <v>0.49852833692195248</v>
      </c>
      <c r="O320" s="2" t="s">
        <v>20</v>
      </c>
      <c r="P320" s="2" t="str">
        <f>_xlfn.XLOOKUP(O320,Sales_reps!A:A,Sales_reps!B:B)</f>
        <v>Rep 8</v>
      </c>
      <c r="Q320" s="5">
        <f>_xlfn.XLOOKUP(F320,Inventory!A:A,Inventory!E:E)</f>
        <v>76</v>
      </c>
      <c r="R320" s="5">
        <f>_xlfn.XLOOKUP(F320,Inventory!A:A,Inventory!F:F)</f>
        <v>136</v>
      </c>
      <c r="S320" t="str">
        <f>IF(Table3[[#This Row],[Reorder_point]]&gt;=Table3[[#This Row],[Stock_on_hand]],"Reorder","Sufficient Stock")</f>
        <v>Reorder</v>
      </c>
      <c r="T320" s="4">
        <f>_xlfn.XLOOKUP(F320,Pivot!A:A,Pivot!C:C)</f>
        <v>2.3591160220994474</v>
      </c>
      <c r="U320" s="5">
        <f>Table3[[#This Row],[Stock_on_hand]]/Table3[[#This Row],[ADS_Rate]]</f>
        <v>32.215456674473067</v>
      </c>
      <c r="V320" s="16">
        <f>_xlfn.XLOOKUP(F320,Pivot!E:E,Pivot!H:H)</f>
        <v>164.18552693208429</v>
      </c>
      <c r="W320" s="3">
        <f>IF(Table3[[#This Row],[Stock_on_hand]]&gt;Table3[[#This Row],[Reorder_point]],(Table3[[#This Row],[Stock_on_hand]]-Table3[[#This Row],[Reorder_point]])*Table3[[#This Row],[AverageCostPerUnit]],0)</f>
        <v>0</v>
      </c>
    </row>
    <row r="321" spans="1:23" x14ac:dyDescent="0.3">
      <c r="A321" s="1">
        <v>45698</v>
      </c>
      <c r="B321" t="str">
        <f>TEXT(Table3[[#This Row],[date]],"mmm")</f>
        <v>Feb</v>
      </c>
      <c r="C321" t="str">
        <f>TEXT(Table3[[#This Row],[date]],"ddd")</f>
        <v>Mon</v>
      </c>
      <c r="D321" s="2" t="s">
        <v>12</v>
      </c>
      <c r="E321" s="2" t="s">
        <v>285</v>
      </c>
      <c r="F321" s="2" t="s">
        <v>168</v>
      </c>
      <c r="G321" s="2" t="s">
        <v>169</v>
      </c>
      <c r="H321" s="2" t="s">
        <v>56</v>
      </c>
      <c r="I321" s="3">
        <v>134.02000000000001</v>
      </c>
      <c r="J321" s="5">
        <v>34</v>
      </c>
      <c r="K321" s="3">
        <v>4556.68</v>
      </c>
      <c r="L321" s="3">
        <v>2613.44</v>
      </c>
      <c r="M321" s="3">
        <v>1943.24</v>
      </c>
      <c r="N321" s="10">
        <f>Table3[[#This Row],[profit]]/Table3[[#This Row],[revenue]]</f>
        <v>0.4264596153339712</v>
      </c>
      <c r="O321" s="2" t="s">
        <v>40</v>
      </c>
      <c r="P321" s="2" t="str">
        <f>_xlfn.XLOOKUP(O321,Sales_reps!A:A,Sales_reps!B:B)</f>
        <v>Rep 17</v>
      </c>
      <c r="Q321" s="5">
        <f>_xlfn.XLOOKUP(F321,Inventory!A:A,Inventory!E:E)</f>
        <v>433</v>
      </c>
      <c r="R321" s="5">
        <f>_xlfn.XLOOKUP(F321,Inventory!A:A,Inventory!F:F)</f>
        <v>151</v>
      </c>
      <c r="S321" t="str">
        <f>IF(Table3[[#This Row],[Reorder_point]]&gt;=Table3[[#This Row],[Stock_on_hand]],"Reorder","Sufficient Stock")</f>
        <v>Sufficient Stock</v>
      </c>
      <c r="T321" s="4">
        <f>_xlfn.XLOOKUP(F321,Pivot!A:A,Pivot!C:C)</f>
        <v>2.0718232044198897</v>
      </c>
      <c r="U321" s="5">
        <f>Table3[[#This Row],[Stock_on_hand]]/Table3[[#This Row],[ADS_Rate]]</f>
        <v>208.99466666666666</v>
      </c>
      <c r="V321" s="16">
        <f>_xlfn.XLOOKUP(F321,Pivot!E:E,Pivot!H:H)</f>
        <v>166.13485333333333</v>
      </c>
      <c r="W321" s="3">
        <f>IF(Table3[[#This Row],[Stock_on_hand]]&gt;Table3[[#This Row],[Reorder_point]],(Table3[[#This Row],[Stock_on_hand]]-Table3[[#This Row],[Reorder_point]])*Table3[[#This Row],[AverageCostPerUnit]],0)</f>
        <v>46850.028639999997</v>
      </c>
    </row>
    <row r="322" spans="1:23" x14ac:dyDescent="0.3">
      <c r="A322" s="1">
        <v>45698</v>
      </c>
      <c r="B322" t="str">
        <f>TEXT(Table3[[#This Row],[date]],"mmm")</f>
        <v>Feb</v>
      </c>
      <c r="C322" t="str">
        <f>TEXT(Table3[[#This Row],[date]],"ddd")</f>
        <v>Mon</v>
      </c>
      <c r="D322" s="2" t="s">
        <v>12</v>
      </c>
      <c r="E322" s="2" t="s">
        <v>283</v>
      </c>
      <c r="F322" s="2" t="s">
        <v>174</v>
      </c>
      <c r="G322" s="2" t="s">
        <v>175</v>
      </c>
      <c r="H322" s="2" t="s">
        <v>101</v>
      </c>
      <c r="I322" s="3">
        <v>200.29</v>
      </c>
      <c r="J322" s="5">
        <v>20</v>
      </c>
      <c r="K322" s="3">
        <v>4005.8</v>
      </c>
      <c r="L322" s="3">
        <v>3126.66</v>
      </c>
      <c r="M322" s="3">
        <v>879.14</v>
      </c>
      <c r="N322" s="10">
        <f>Table3[[#This Row],[profit]]/Table3[[#This Row],[revenue]]</f>
        <v>0.2194667731788906</v>
      </c>
      <c r="O322" s="2" t="s">
        <v>34</v>
      </c>
      <c r="P322" s="2" t="str">
        <f>_xlfn.XLOOKUP(O322,Sales_reps!A:A,Sales_reps!B:B)</f>
        <v>Rep 14</v>
      </c>
      <c r="Q322" s="5">
        <f>_xlfn.XLOOKUP(F322,Inventory!A:A,Inventory!E:E)</f>
        <v>455</v>
      </c>
      <c r="R322" s="5">
        <f>_xlfn.XLOOKUP(F322,Inventory!A:A,Inventory!F:F)</f>
        <v>66</v>
      </c>
      <c r="S322" t="str">
        <f>IF(Table3[[#This Row],[Reorder_point]]&gt;=Table3[[#This Row],[Stock_on_hand]],"Reorder","Sufficient Stock")</f>
        <v>Sufficient Stock</v>
      </c>
      <c r="T322" s="4">
        <f>_xlfn.XLOOKUP(F322,Pivot!A:A,Pivot!C:C)</f>
        <v>1.9060773480662982</v>
      </c>
      <c r="U322" s="5">
        <f>Table3[[#This Row],[Stock_on_hand]]/Table3[[#This Row],[ADS_Rate]]</f>
        <v>238.71014492753625</v>
      </c>
      <c r="V322" s="16">
        <f>_xlfn.XLOOKUP(F322,Pivot!E:E,Pivot!H:H)</f>
        <v>187.19002898550721</v>
      </c>
      <c r="W322" s="3">
        <f>IF(Table3[[#This Row],[Stock_on_hand]]&gt;Table3[[#This Row],[Reorder_point]],(Table3[[#This Row],[Stock_on_hand]]-Table3[[#This Row],[Reorder_point]])*Table3[[#This Row],[AverageCostPerUnit]],0)</f>
        <v>72816.9212753623</v>
      </c>
    </row>
    <row r="323" spans="1:23" x14ac:dyDescent="0.3">
      <c r="A323" s="1">
        <v>45698</v>
      </c>
      <c r="B323" t="str">
        <f>TEXT(Table3[[#This Row],[date]],"mmm")</f>
        <v>Feb</v>
      </c>
      <c r="C323" t="str">
        <f>TEXT(Table3[[#This Row],[date]],"ddd")</f>
        <v>Mon</v>
      </c>
      <c r="D323" s="2" t="s">
        <v>5</v>
      </c>
      <c r="E323" s="2" t="s">
        <v>284</v>
      </c>
      <c r="F323" s="2" t="s">
        <v>184</v>
      </c>
      <c r="G323" s="2" t="s">
        <v>185</v>
      </c>
      <c r="H323" s="2" t="s">
        <v>73</v>
      </c>
      <c r="I323" s="3">
        <v>454.68</v>
      </c>
      <c r="J323" s="5">
        <v>17</v>
      </c>
      <c r="K323" s="3">
        <v>7729.56</v>
      </c>
      <c r="L323" s="3">
        <v>4651.6000000000004</v>
      </c>
      <c r="M323" s="3">
        <v>3077.96</v>
      </c>
      <c r="N323" s="10">
        <f>Table3[[#This Row],[profit]]/Table3[[#This Row],[revenue]]</f>
        <v>0.39820636620971955</v>
      </c>
      <c r="O323" s="2" t="s">
        <v>40</v>
      </c>
      <c r="P323" s="2" t="str">
        <f>_xlfn.XLOOKUP(O323,Sales_reps!A:A,Sales_reps!B:B)</f>
        <v>Rep 17</v>
      </c>
      <c r="Q323" s="5">
        <f>_xlfn.XLOOKUP(F323,Inventory!A:A,Inventory!E:E)</f>
        <v>329</v>
      </c>
      <c r="R323" s="5">
        <f>_xlfn.XLOOKUP(F323,Inventory!A:A,Inventory!F:F)</f>
        <v>95</v>
      </c>
      <c r="S323" t="str">
        <f>IF(Table3[[#This Row],[Reorder_point]]&gt;=Table3[[#This Row],[Stock_on_hand]],"Reorder","Sufficient Stock")</f>
        <v>Sufficient Stock</v>
      </c>
      <c r="T323" s="4">
        <f>_xlfn.XLOOKUP(F323,Pivot!A:A,Pivot!C:C)</f>
        <v>1.2209944751381216</v>
      </c>
      <c r="U323" s="5">
        <f>Table3[[#This Row],[Stock_on_hand]]/Table3[[#This Row],[ADS_Rate]]</f>
        <v>269.45248868778276</v>
      </c>
      <c r="V323" s="16">
        <f>_xlfn.XLOOKUP(F323,Pivot!E:E,Pivot!H:H)</f>
        <v>155.78972850678733</v>
      </c>
      <c r="W323" s="3">
        <f>IF(Table3[[#This Row],[Stock_on_hand]]&gt;Table3[[#This Row],[Reorder_point]],(Table3[[#This Row],[Stock_on_hand]]-Table3[[#This Row],[Reorder_point]])*Table3[[#This Row],[AverageCostPerUnit]],0)</f>
        <v>36454.796470588233</v>
      </c>
    </row>
    <row r="324" spans="1:23" x14ac:dyDescent="0.3">
      <c r="A324" s="1">
        <v>45698</v>
      </c>
      <c r="B324" t="str">
        <f>TEXT(Table3[[#This Row],[date]],"mmm")</f>
        <v>Feb</v>
      </c>
      <c r="C324" t="str">
        <f>TEXT(Table3[[#This Row],[date]],"ddd")</f>
        <v>Mon</v>
      </c>
      <c r="D324" s="2" t="s">
        <v>17</v>
      </c>
      <c r="E324" s="2" t="s">
        <v>285</v>
      </c>
      <c r="F324" s="2" t="s">
        <v>208</v>
      </c>
      <c r="G324" s="2" t="s">
        <v>209</v>
      </c>
      <c r="H324" s="2" t="s">
        <v>60</v>
      </c>
      <c r="I324" s="3">
        <v>429.21</v>
      </c>
      <c r="J324" s="5">
        <v>39</v>
      </c>
      <c r="K324" s="3">
        <v>16739.189999999999</v>
      </c>
      <c r="L324" s="3">
        <v>11716.67</v>
      </c>
      <c r="M324" s="3">
        <v>5022.5200000000004</v>
      </c>
      <c r="N324" s="10">
        <f>Table3[[#This Row],[profit]]/Table3[[#This Row],[revenue]]</f>
        <v>0.30004558165598222</v>
      </c>
      <c r="O324" s="2" t="s">
        <v>28</v>
      </c>
      <c r="P324" s="2" t="str">
        <f>_xlfn.XLOOKUP(O324,Sales_reps!A:A,Sales_reps!B:B)</f>
        <v>Rep 11</v>
      </c>
      <c r="Q324" s="5">
        <f>_xlfn.XLOOKUP(F324,Inventory!A:A,Inventory!E:E)</f>
        <v>51</v>
      </c>
      <c r="R324" s="5">
        <f>_xlfn.XLOOKUP(F324,Inventory!A:A,Inventory!F:F)</f>
        <v>71</v>
      </c>
      <c r="S324" t="str">
        <f>IF(Table3[[#This Row],[Reorder_point]]&gt;=Table3[[#This Row],[Stock_on_hand]],"Reorder","Sufficient Stock")</f>
        <v>Reorder</v>
      </c>
      <c r="T324" s="4">
        <f>_xlfn.XLOOKUP(F324,Pivot!A:A,Pivot!C:C)</f>
        <v>2.6077348066298343</v>
      </c>
      <c r="U324" s="5">
        <f>Table3[[#This Row],[Stock_on_hand]]/Table3[[#This Row],[ADS_Rate]]</f>
        <v>19.557203389830509</v>
      </c>
      <c r="V324" s="16">
        <f>_xlfn.XLOOKUP(F324,Pivot!E:E,Pivot!H:H)</f>
        <v>223.37980932203388</v>
      </c>
      <c r="W324" s="3">
        <f>IF(Table3[[#This Row],[Stock_on_hand]]&gt;Table3[[#This Row],[Reorder_point]],(Table3[[#This Row],[Stock_on_hand]]-Table3[[#This Row],[Reorder_point]])*Table3[[#This Row],[AverageCostPerUnit]],0)</f>
        <v>0</v>
      </c>
    </row>
    <row r="325" spans="1:23" x14ac:dyDescent="0.3">
      <c r="A325" s="1">
        <v>45698</v>
      </c>
      <c r="B325" t="str">
        <f>TEXT(Table3[[#This Row],[date]],"mmm")</f>
        <v>Feb</v>
      </c>
      <c r="C325" t="str">
        <f>TEXT(Table3[[#This Row],[date]],"ddd")</f>
        <v>Mon</v>
      </c>
      <c r="D325" s="2" t="s">
        <v>5</v>
      </c>
      <c r="E325" s="2" t="s">
        <v>275</v>
      </c>
      <c r="F325" s="2" t="s">
        <v>95</v>
      </c>
      <c r="G325" s="2" t="s">
        <v>96</v>
      </c>
      <c r="H325" s="2" t="s">
        <v>56</v>
      </c>
      <c r="I325" s="3">
        <v>285.73</v>
      </c>
      <c r="J325" s="5">
        <v>25</v>
      </c>
      <c r="K325" s="3">
        <v>7143.25</v>
      </c>
      <c r="L325" s="3">
        <v>4891.9399999999996</v>
      </c>
      <c r="M325" s="3">
        <v>2251.31</v>
      </c>
      <c r="N325" s="10">
        <f>Table3[[#This Row],[profit]]/Table3[[#This Row],[revenue]]</f>
        <v>0.31516606586637735</v>
      </c>
      <c r="O325" s="2" t="s">
        <v>40</v>
      </c>
      <c r="P325" s="2" t="str">
        <f>_xlfn.XLOOKUP(O325,Sales_reps!A:A,Sales_reps!B:B)</f>
        <v>Rep 17</v>
      </c>
      <c r="Q325" s="5">
        <f>_xlfn.XLOOKUP(F325,Inventory!A:A,Inventory!E:E)</f>
        <v>101</v>
      </c>
      <c r="R325" s="5">
        <f>_xlfn.XLOOKUP(F325,Inventory!A:A,Inventory!F:F)</f>
        <v>179</v>
      </c>
      <c r="S325" t="str">
        <f>IF(Table3[[#This Row],[Reorder_point]]&gt;=Table3[[#This Row],[Stock_on_hand]],"Reorder","Sufficient Stock")</f>
        <v>Reorder</v>
      </c>
      <c r="T325" s="4">
        <f>_xlfn.XLOOKUP(F325,Pivot!A:A,Pivot!C:C)</f>
        <v>3.9834254143646408</v>
      </c>
      <c r="U325" s="5">
        <f>Table3[[#This Row],[Stock_on_hand]]/Table3[[#This Row],[ADS_Rate]]</f>
        <v>25.35506241331484</v>
      </c>
      <c r="V325" s="16">
        <f>_xlfn.XLOOKUP(F325,Pivot!E:E,Pivot!H:H)</f>
        <v>171.84160887656034</v>
      </c>
      <c r="W325" s="3">
        <f>IF(Table3[[#This Row],[Stock_on_hand]]&gt;Table3[[#This Row],[Reorder_point]],(Table3[[#This Row],[Stock_on_hand]]-Table3[[#This Row],[Reorder_point]])*Table3[[#This Row],[AverageCostPerUnit]],0)</f>
        <v>0</v>
      </c>
    </row>
    <row r="326" spans="1:23" x14ac:dyDescent="0.3">
      <c r="A326" s="1">
        <v>45698</v>
      </c>
      <c r="B326" t="str">
        <f>TEXT(Table3[[#This Row],[date]],"mmm")</f>
        <v>Feb</v>
      </c>
      <c r="C326" t="str">
        <f>TEXT(Table3[[#This Row],[date]],"ddd")</f>
        <v>Mon</v>
      </c>
      <c r="D326" s="2" t="s">
        <v>24</v>
      </c>
      <c r="E326" s="2" t="s">
        <v>275</v>
      </c>
      <c r="F326" s="2" t="s">
        <v>226</v>
      </c>
      <c r="G326" s="2" t="s">
        <v>227</v>
      </c>
      <c r="H326" s="2" t="s">
        <v>101</v>
      </c>
      <c r="I326" s="3">
        <v>495.51</v>
      </c>
      <c r="J326" s="5">
        <v>14</v>
      </c>
      <c r="K326" s="3">
        <v>6937.14</v>
      </c>
      <c r="L326" s="3">
        <v>4158.91</v>
      </c>
      <c r="M326" s="3">
        <v>2778.23</v>
      </c>
      <c r="N326" s="10">
        <f>Table3[[#This Row],[profit]]/Table3[[#This Row],[revenue]]</f>
        <v>0.40048636758087625</v>
      </c>
      <c r="O326" s="2" t="s">
        <v>6</v>
      </c>
      <c r="P326" s="2" t="str">
        <f>_xlfn.XLOOKUP(O326,Sales_reps!A:A,Sales_reps!B:B)</f>
        <v>Rep 2</v>
      </c>
      <c r="Q326" s="5">
        <f>_xlfn.XLOOKUP(F326,Inventory!A:A,Inventory!E:E)</f>
        <v>188</v>
      </c>
      <c r="R326" s="5">
        <f>_xlfn.XLOOKUP(F326,Inventory!A:A,Inventory!F:F)</f>
        <v>156</v>
      </c>
      <c r="S326" t="str">
        <f>IF(Table3[[#This Row],[Reorder_point]]&gt;=Table3[[#This Row],[Stock_on_hand]],"Reorder","Sufficient Stock")</f>
        <v>Sufficient Stock</v>
      </c>
      <c r="T326" s="4">
        <f>_xlfn.XLOOKUP(F326,Pivot!A:A,Pivot!C:C)</f>
        <v>1.9281767955801106</v>
      </c>
      <c r="U326" s="5">
        <f>Table3[[#This Row],[Stock_on_hand]]/Table3[[#This Row],[ADS_Rate]]</f>
        <v>97.50143266475645</v>
      </c>
      <c r="V326" s="16">
        <f>_xlfn.XLOOKUP(F326,Pivot!E:E,Pivot!H:H)</f>
        <v>201.583553008596</v>
      </c>
      <c r="W326" s="3">
        <f>IF(Table3[[#This Row],[Stock_on_hand]]&gt;Table3[[#This Row],[Reorder_point]],(Table3[[#This Row],[Stock_on_hand]]-Table3[[#This Row],[Reorder_point]])*Table3[[#This Row],[AverageCostPerUnit]],0)</f>
        <v>6450.673696275072</v>
      </c>
    </row>
    <row r="327" spans="1:23" x14ac:dyDescent="0.3">
      <c r="A327" s="1">
        <v>45698</v>
      </c>
      <c r="B327" t="str">
        <f>TEXT(Table3[[#This Row],[date]],"mmm")</f>
        <v>Feb</v>
      </c>
      <c r="C327" t="str">
        <f>TEXT(Table3[[#This Row],[date]],"ddd")</f>
        <v>Mon</v>
      </c>
      <c r="D327" s="2" t="s">
        <v>24</v>
      </c>
      <c r="E327" s="2" t="s">
        <v>283</v>
      </c>
      <c r="F327" s="2" t="s">
        <v>104</v>
      </c>
      <c r="G327" s="2" t="s">
        <v>105</v>
      </c>
      <c r="H327" s="2" t="s">
        <v>73</v>
      </c>
      <c r="I327" s="3">
        <v>427.74</v>
      </c>
      <c r="J327" s="5">
        <v>13</v>
      </c>
      <c r="K327" s="3">
        <v>5560.62</v>
      </c>
      <c r="L327" s="3">
        <v>3511.13</v>
      </c>
      <c r="M327" s="3">
        <v>2049.4899999999998</v>
      </c>
      <c r="N327" s="10">
        <f>Table3[[#This Row],[profit]]/Table3[[#This Row],[revenue]]</f>
        <v>0.36857220957375253</v>
      </c>
      <c r="O327" s="2" t="s">
        <v>46</v>
      </c>
      <c r="P327" s="2" t="str">
        <f>_xlfn.XLOOKUP(O327,Sales_reps!A:A,Sales_reps!B:B)</f>
        <v>Rep 20</v>
      </c>
      <c r="Q327" s="5">
        <f>_xlfn.XLOOKUP(F327,Inventory!A:A,Inventory!E:E)</f>
        <v>239</v>
      </c>
      <c r="R327" s="5">
        <f>_xlfn.XLOOKUP(F327,Inventory!A:A,Inventory!F:F)</f>
        <v>143</v>
      </c>
      <c r="S327" t="str">
        <f>IF(Table3[[#This Row],[Reorder_point]]&gt;=Table3[[#This Row],[Stock_on_hand]],"Reorder","Sufficient Stock")</f>
        <v>Sufficient Stock</v>
      </c>
      <c r="T327" s="4">
        <f>_xlfn.XLOOKUP(F327,Pivot!A:A,Pivot!C:C)</f>
        <v>1.7071823204419889</v>
      </c>
      <c r="U327" s="5">
        <f>Table3[[#This Row],[Stock_on_hand]]/Table3[[#This Row],[ADS_Rate]]</f>
        <v>139.9967637540453</v>
      </c>
      <c r="V327" s="16">
        <f>_xlfn.XLOOKUP(F327,Pivot!E:E,Pivot!H:H)</f>
        <v>194.15064724919091</v>
      </c>
      <c r="W327" s="3">
        <f>IF(Table3[[#This Row],[Stock_on_hand]]&gt;Table3[[#This Row],[Reorder_point]],(Table3[[#This Row],[Stock_on_hand]]-Table3[[#This Row],[Reorder_point]])*Table3[[#This Row],[AverageCostPerUnit]],0)</f>
        <v>18638.462135922327</v>
      </c>
    </row>
    <row r="328" spans="1:23" x14ac:dyDescent="0.3">
      <c r="A328" s="1">
        <v>45698</v>
      </c>
      <c r="B328" t="str">
        <f>TEXT(Table3[[#This Row],[date]],"mmm")</f>
        <v>Feb</v>
      </c>
      <c r="C328" t="str">
        <f>TEXT(Table3[[#This Row],[date]],"ddd")</f>
        <v>Mon</v>
      </c>
      <c r="D328" s="2" t="s">
        <v>12</v>
      </c>
      <c r="E328" s="2" t="s">
        <v>285</v>
      </c>
      <c r="F328" s="2" t="s">
        <v>85</v>
      </c>
      <c r="G328" s="2" t="s">
        <v>86</v>
      </c>
      <c r="H328" s="2" t="s">
        <v>64</v>
      </c>
      <c r="I328" s="3">
        <v>86.83</v>
      </c>
      <c r="J328" s="5">
        <v>39</v>
      </c>
      <c r="K328" s="3">
        <v>3386.37</v>
      </c>
      <c r="L328" s="3">
        <v>1891.1</v>
      </c>
      <c r="M328" s="3">
        <v>1495.27</v>
      </c>
      <c r="N328" s="10">
        <f>Table3[[#This Row],[profit]]/Table3[[#This Row],[revenue]]</f>
        <v>0.44155541184217911</v>
      </c>
      <c r="O328" s="2" t="s">
        <v>15</v>
      </c>
      <c r="P328" s="2" t="str">
        <f>_xlfn.XLOOKUP(O328,Sales_reps!A:A,Sales_reps!B:B)</f>
        <v>Rep 6</v>
      </c>
      <c r="Q328" s="5">
        <f>_xlfn.XLOOKUP(F328,Inventory!A:A,Inventory!E:E)</f>
        <v>262</v>
      </c>
      <c r="R328" s="5">
        <f>_xlfn.XLOOKUP(F328,Inventory!A:A,Inventory!F:F)</f>
        <v>115</v>
      </c>
      <c r="S328" t="str">
        <f>IF(Table3[[#This Row],[Reorder_point]]&gt;=Table3[[#This Row],[Stock_on_hand]],"Reorder","Sufficient Stock")</f>
        <v>Sufficient Stock</v>
      </c>
      <c r="T328" s="4">
        <f>_xlfn.XLOOKUP(F328,Pivot!A:A,Pivot!C:C)</f>
        <v>1.4143646408839778</v>
      </c>
      <c r="U328" s="5">
        <f>Table3[[#This Row],[Stock_on_hand]]/Table3[[#This Row],[ADS_Rate]]</f>
        <v>185.2421875</v>
      </c>
      <c r="V328" s="16">
        <f>_xlfn.XLOOKUP(F328,Pivot!E:E,Pivot!H:H)</f>
        <v>144.87089843749999</v>
      </c>
      <c r="W328" s="3">
        <f>IF(Table3[[#This Row],[Stock_on_hand]]&gt;Table3[[#This Row],[Reorder_point]],(Table3[[#This Row],[Stock_on_hand]]-Table3[[#This Row],[Reorder_point]])*Table3[[#This Row],[AverageCostPerUnit]],0)</f>
        <v>21296.022070312498</v>
      </c>
    </row>
    <row r="329" spans="1:23" x14ac:dyDescent="0.3">
      <c r="A329" s="1">
        <v>45698</v>
      </c>
      <c r="B329" t="str">
        <f>TEXT(Table3[[#This Row],[date]],"mmm")</f>
        <v>Feb</v>
      </c>
      <c r="C329" t="str">
        <f>TEXT(Table3[[#This Row],[date]],"ddd")</f>
        <v>Mon</v>
      </c>
      <c r="D329" s="2" t="s">
        <v>17</v>
      </c>
      <c r="E329" s="2" t="s">
        <v>283</v>
      </c>
      <c r="F329" s="2" t="s">
        <v>204</v>
      </c>
      <c r="G329" s="2" t="s">
        <v>205</v>
      </c>
      <c r="H329" s="2" t="s">
        <v>101</v>
      </c>
      <c r="I329" s="3">
        <v>267.95</v>
      </c>
      <c r="J329" s="5">
        <v>49</v>
      </c>
      <c r="K329" s="3">
        <v>13129.55</v>
      </c>
      <c r="L329" s="3">
        <v>10141.370000000001</v>
      </c>
      <c r="M329" s="3">
        <v>2988.18</v>
      </c>
      <c r="N329" s="10">
        <f>Table3[[#This Row],[profit]]/Table3[[#This Row],[revenue]]</f>
        <v>0.2275919585972101</v>
      </c>
      <c r="O329" s="2" t="s">
        <v>6</v>
      </c>
      <c r="P329" s="2" t="str">
        <f>_xlfn.XLOOKUP(O329,Sales_reps!A:A,Sales_reps!B:B)</f>
        <v>Rep 2</v>
      </c>
      <c r="Q329" s="5">
        <f>_xlfn.XLOOKUP(F329,Inventory!A:A,Inventory!E:E)</f>
        <v>158</v>
      </c>
      <c r="R329" s="5">
        <f>_xlfn.XLOOKUP(F329,Inventory!A:A,Inventory!F:F)</f>
        <v>118</v>
      </c>
      <c r="S329" t="str">
        <f>IF(Table3[[#This Row],[Reorder_point]]&gt;=Table3[[#This Row],[Stock_on_hand]],"Reorder","Sufficient Stock")</f>
        <v>Sufficient Stock</v>
      </c>
      <c r="T329" s="4">
        <f>_xlfn.XLOOKUP(F329,Pivot!A:A,Pivot!C:C)</f>
        <v>1.9447513812154695</v>
      </c>
      <c r="U329" s="5">
        <f>Table3[[#This Row],[Stock_on_hand]]/Table3[[#This Row],[ADS_Rate]]</f>
        <v>81.244318181818187</v>
      </c>
      <c r="V329" s="16">
        <f>_xlfn.XLOOKUP(F329,Pivot!E:E,Pivot!H:H)</f>
        <v>164.3787784090909</v>
      </c>
      <c r="W329" s="3">
        <f>IF(Table3[[#This Row],[Stock_on_hand]]&gt;Table3[[#This Row],[Reorder_point]],(Table3[[#This Row],[Stock_on_hand]]-Table3[[#This Row],[Reorder_point]])*Table3[[#This Row],[AverageCostPerUnit]],0)</f>
        <v>6575.1511363636364</v>
      </c>
    </row>
    <row r="330" spans="1:23" x14ac:dyDescent="0.3">
      <c r="A330" s="1">
        <v>45698</v>
      </c>
      <c r="B330" t="str">
        <f>TEXT(Table3[[#This Row],[date]],"mmm")</f>
        <v>Feb</v>
      </c>
      <c r="C330" t="str">
        <f>TEXT(Table3[[#This Row],[date]],"ddd")</f>
        <v>Mon</v>
      </c>
      <c r="D330" s="2" t="s">
        <v>12</v>
      </c>
      <c r="E330" s="2" t="s">
        <v>274</v>
      </c>
      <c r="F330" s="2" t="s">
        <v>154</v>
      </c>
      <c r="G330" s="2" t="s">
        <v>155</v>
      </c>
      <c r="H330" s="2" t="s">
        <v>101</v>
      </c>
      <c r="I330" s="3">
        <v>444.79</v>
      </c>
      <c r="J330" s="5">
        <v>32</v>
      </c>
      <c r="K330" s="3">
        <v>14233.28</v>
      </c>
      <c r="L330" s="3">
        <v>7425.1</v>
      </c>
      <c r="M330" s="3">
        <v>6808.18</v>
      </c>
      <c r="N330" s="10">
        <f>Table3[[#This Row],[profit]]/Table3[[#This Row],[revenue]]</f>
        <v>0.47832825603093593</v>
      </c>
      <c r="O330" s="2" t="s">
        <v>46</v>
      </c>
      <c r="P330" s="2" t="str">
        <f>_xlfn.XLOOKUP(O330,Sales_reps!A:A,Sales_reps!B:B)</f>
        <v>Rep 20</v>
      </c>
      <c r="Q330" s="5">
        <f>_xlfn.XLOOKUP(F330,Inventory!A:A,Inventory!E:E)</f>
        <v>444</v>
      </c>
      <c r="R330" s="5">
        <f>_xlfn.XLOOKUP(F330,Inventory!A:A,Inventory!F:F)</f>
        <v>53</v>
      </c>
      <c r="S330" t="str">
        <f>IF(Table3[[#This Row],[Reorder_point]]&gt;=Table3[[#This Row],[Stock_on_hand]],"Reorder","Sufficient Stock")</f>
        <v>Sufficient Stock</v>
      </c>
      <c r="T330" s="4">
        <f>_xlfn.XLOOKUP(F330,Pivot!A:A,Pivot!C:C)</f>
        <v>2.0552486187845305</v>
      </c>
      <c r="U330" s="5">
        <f>Table3[[#This Row],[Stock_on_hand]]/Table3[[#This Row],[ADS_Rate]]</f>
        <v>216.03225806451613</v>
      </c>
      <c r="V330" s="16">
        <f>_xlfn.XLOOKUP(F330,Pivot!E:E,Pivot!H:H)</f>
        <v>142.85685483870967</v>
      </c>
      <c r="W330" s="3">
        <f>IF(Table3[[#This Row],[Stock_on_hand]]&gt;Table3[[#This Row],[Reorder_point]],(Table3[[#This Row],[Stock_on_hand]]-Table3[[#This Row],[Reorder_point]])*Table3[[#This Row],[AverageCostPerUnit]],0)</f>
        <v>55857.030241935478</v>
      </c>
    </row>
    <row r="331" spans="1:23" x14ac:dyDescent="0.3">
      <c r="A331" s="1">
        <v>45699</v>
      </c>
      <c r="B331" t="str">
        <f>TEXT(Table3[[#This Row],[date]],"mmm")</f>
        <v>Feb</v>
      </c>
      <c r="C331" t="str">
        <f>TEXT(Table3[[#This Row],[date]],"ddd")</f>
        <v>Tue</v>
      </c>
      <c r="D331" s="2" t="s">
        <v>24</v>
      </c>
      <c r="E331" s="2" t="s">
        <v>278</v>
      </c>
      <c r="F331" s="2" t="s">
        <v>110</v>
      </c>
      <c r="G331" s="2" t="s">
        <v>111</v>
      </c>
      <c r="H331" s="2" t="s">
        <v>101</v>
      </c>
      <c r="I331" s="3">
        <v>381.01</v>
      </c>
      <c r="J331" s="5">
        <v>19</v>
      </c>
      <c r="K331" s="3">
        <v>7239.19</v>
      </c>
      <c r="L331" s="3">
        <v>4531.2299999999996</v>
      </c>
      <c r="M331" s="3">
        <v>2707.96</v>
      </c>
      <c r="N331" s="10">
        <f>Table3[[#This Row],[profit]]/Table3[[#This Row],[revenue]]</f>
        <v>0.37406947462354218</v>
      </c>
      <c r="O331" s="2" t="s">
        <v>22</v>
      </c>
      <c r="P331" s="2" t="str">
        <f>_xlfn.XLOOKUP(O331,Sales_reps!A:A,Sales_reps!B:B)</f>
        <v>Rep 9</v>
      </c>
      <c r="Q331" s="5">
        <f>_xlfn.XLOOKUP(F331,Inventory!A:A,Inventory!E:E)</f>
        <v>306</v>
      </c>
      <c r="R331" s="5">
        <f>_xlfn.XLOOKUP(F331,Inventory!A:A,Inventory!F:F)</f>
        <v>197</v>
      </c>
      <c r="S331" t="str">
        <f>IF(Table3[[#This Row],[Reorder_point]]&gt;=Table3[[#This Row],[Stock_on_hand]],"Reorder","Sufficient Stock")</f>
        <v>Sufficient Stock</v>
      </c>
      <c r="T331" s="4">
        <f>_xlfn.XLOOKUP(F331,Pivot!A:A,Pivot!C:C)</f>
        <v>2.298342541436464</v>
      </c>
      <c r="U331" s="5">
        <f>Table3[[#This Row],[Stock_on_hand]]/Table3[[#This Row],[ADS_Rate]]</f>
        <v>133.13942307692309</v>
      </c>
      <c r="V331" s="16">
        <f>_xlfn.XLOOKUP(F331,Pivot!E:E,Pivot!H:H)</f>
        <v>144.58235576923079</v>
      </c>
      <c r="W331" s="3">
        <f>IF(Table3[[#This Row],[Stock_on_hand]]&gt;Table3[[#This Row],[Reorder_point]],(Table3[[#This Row],[Stock_on_hand]]-Table3[[#This Row],[Reorder_point]])*Table3[[#This Row],[AverageCostPerUnit]],0)</f>
        <v>15759.476778846156</v>
      </c>
    </row>
    <row r="332" spans="1:23" x14ac:dyDescent="0.3">
      <c r="A332" s="1">
        <v>45699</v>
      </c>
      <c r="B332" t="str">
        <f>TEXT(Table3[[#This Row],[date]],"mmm")</f>
        <v>Feb</v>
      </c>
      <c r="C332" t="str">
        <f>TEXT(Table3[[#This Row],[date]],"ddd")</f>
        <v>Tue</v>
      </c>
      <c r="D332" s="2" t="s">
        <v>12</v>
      </c>
      <c r="E332" s="2" t="s">
        <v>275</v>
      </c>
      <c r="F332" s="2" t="s">
        <v>166</v>
      </c>
      <c r="G332" s="2" t="s">
        <v>167</v>
      </c>
      <c r="H332" s="2" t="s">
        <v>56</v>
      </c>
      <c r="I332" s="3">
        <v>324.23</v>
      </c>
      <c r="J332" s="5">
        <v>14</v>
      </c>
      <c r="K332" s="3">
        <v>4539.22</v>
      </c>
      <c r="L332" s="3">
        <v>2457.4299999999998</v>
      </c>
      <c r="M332" s="3">
        <v>2081.79</v>
      </c>
      <c r="N332" s="10">
        <f>Table3[[#This Row],[profit]]/Table3[[#This Row],[revenue]]</f>
        <v>0.45862284709707835</v>
      </c>
      <c r="O332" s="2" t="s">
        <v>3</v>
      </c>
      <c r="P332" s="2" t="str">
        <f>_xlfn.XLOOKUP(O332,Sales_reps!A:A,Sales_reps!B:B)</f>
        <v>Rep 1</v>
      </c>
      <c r="Q332" s="5">
        <f>_xlfn.XLOOKUP(F332,Inventory!A:A,Inventory!E:E)</f>
        <v>359</v>
      </c>
      <c r="R332" s="5">
        <f>_xlfn.XLOOKUP(F332,Inventory!A:A,Inventory!F:F)</f>
        <v>83</v>
      </c>
      <c r="S332" t="str">
        <f>IF(Table3[[#This Row],[Reorder_point]]&gt;=Table3[[#This Row],[Stock_on_hand]],"Reorder","Sufficient Stock")</f>
        <v>Sufficient Stock</v>
      </c>
      <c r="T332" s="4">
        <f>_xlfn.XLOOKUP(F332,Pivot!A:A,Pivot!C:C)</f>
        <v>2.4198895027624308</v>
      </c>
      <c r="U332" s="5">
        <f>Table3[[#This Row],[Stock_on_hand]]/Table3[[#This Row],[ADS_Rate]]</f>
        <v>148.35388127853884</v>
      </c>
      <c r="V332" s="16">
        <f>_xlfn.XLOOKUP(F332,Pivot!E:E,Pivot!H:H)</f>
        <v>157.05917808219178</v>
      </c>
      <c r="W332" s="3">
        <f>IF(Table3[[#This Row],[Stock_on_hand]]&gt;Table3[[#This Row],[Reorder_point]],(Table3[[#This Row],[Stock_on_hand]]-Table3[[#This Row],[Reorder_point]])*Table3[[#This Row],[AverageCostPerUnit]],0)</f>
        <v>43348.333150684928</v>
      </c>
    </row>
    <row r="333" spans="1:23" x14ac:dyDescent="0.3">
      <c r="A333" s="1">
        <v>45699</v>
      </c>
      <c r="B333" t="str">
        <f>TEXT(Table3[[#This Row],[date]],"mmm")</f>
        <v>Feb</v>
      </c>
      <c r="C333" t="str">
        <f>TEXT(Table3[[#This Row],[date]],"ddd")</f>
        <v>Tue</v>
      </c>
      <c r="D333" s="2" t="s">
        <v>17</v>
      </c>
      <c r="E333" s="2" t="s">
        <v>272</v>
      </c>
      <c r="F333" s="2" t="s">
        <v>256</v>
      </c>
      <c r="G333" s="2" t="s">
        <v>257</v>
      </c>
      <c r="H333" s="2" t="s">
        <v>60</v>
      </c>
      <c r="I333" s="3">
        <v>178.99</v>
      </c>
      <c r="J333" s="5">
        <v>27</v>
      </c>
      <c r="K333" s="3">
        <v>4832.7299999999996</v>
      </c>
      <c r="L333" s="3">
        <v>3876.88</v>
      </c>
      <c r="M333" s="3">
        <v>955.85</v>
      </c>
      <c r="N333" s="10">
        <f>Table3[[#This Row],[profit]]/Table3[[#This Row],[revenue]]</f>
        <v>0.19778675820912819</v>
      </c>
      <c r="O333" s="2" t="s">
        <v>42</v>
      </c>
      <c r="P333" s="2" t="str">
        <f>_xlfn.XLOOKUP(O333,Sales_reps!A:A,Sales_reps!B:B)</f>
        <v>Rep 18</v>
      </c>
      <c r="Q333" s="5">
        <f>_xlfn.XLOOKUP(F333,Inventory!A:A,Inventory!E:E)</f>
        <v>214</v>
      </c>
      <c r="R333" s="5">
        <f>_xlfn.XLOOKUP(F333,Inventory!A:A,Inventory!F:F)</f>
        <v>83</v>
      </c>
      <c r="S333" t="str">
        <f>IF(Table3[[#This Row],[Reorder_point]]&gt;=Table3[[#This Row],[Stock_on_hand]],"Reorder","Sufficient Stock")</f>
        <v>Sufficient Stock</v>
      </c>
      <c r="T333" s="4">
        <f>_xlfn.XLOOKUP(F333,Pivot!A:A,Pivot!C:C)</f>
        <v>2.2872928176795582</v>
      </c>
      <c r="U333" s="5">
        <f>Table3[[#This Row],[Stock_on_hand]]/Table3[[#This Row],[ADS_Rate]]</f>
        <v>93.560386473429944</v>
      </c>
      <c r="V333" s="16">
        <f>_xlfn.XLOOKUP(F333,Pivot!E:E,Pivot!H:H)</f>
        <v>128.51939613526571</v>
      </c>
      <c r="W333" s="3">
        <f>IF(Table3[[#This Row],[Stock_on_hand]]&gt;Table3[[#This Row],[Reorder_point]],(Table3[[#This Row],[Stock_on_hand]]-Table3[[#This Row],[Reorder_point]])*Table3[[#This Row],[AverageCostPerUnit]],0)</f>
        <v>16836.040893719808</v>
      </c>
    </row>
    <row r="334" spans="1:23" x14ac:dyDescent="0.3">
      <c r="A334" s="1">
        <v>45699</v>
      </c>
      <c r="B334" t="str">
        <f>TEXT(Table3[[#This Row],[date]],"mmm")</f>
        <v>Feb</v>
      </c>
      <c r="C334" t="str">
        <f>TEXT(Table3[[#This Row],[date]],"ddd")</f>
        <v>Tue</v>
      </c>
      <c r="D334" s="2" t="s">
        <v>27</v>
      </c>
      <c r="E334" s="2" t="s">
        <v>285</v>
      </c>
      <c r="F334" s="2" t="s">
        <v>74</v>
      </c>
      <c r="G334" s="2" t="s">
        <v>75</v>
      </c>
      <c r="H334" s="2" t="s">
        <v>64</v>
      </c>
      <c r="I334" s="3">
        <v>318.22000000000003</v>
      </c>
      <c r="J334" s="5">
        <v>32</v>
      </c>
      <c r="K334" s="3">
        <v>10183.040000000001</v>
      </c>
      <c r="L334" s="3">
        <v>5887.96</v>
      </c>
      <c r="M334" s="3">
        <v>4295.08</v>
      </c>
      <c r="N334" s="10">
        <f>Table3[[#This Row],[profit]]/Table3[[#This Row],[revenue]]</f>
        <v>0.42178759977374142</v>
      </c>
      <c r="O334" s="2" t="s">
        <v>38</v>
      </c>
      <c r="P334" s="2" t="str">
        <f>_xlfn.XLOOKUP(O334,Sales_reps!A:A,Sales_reps!B:B)</f>
        <v>Rep 16</v>
      </c>
      <c r="Q334" s="5">
        <f>_xlfn.XLOOKUP(F334,Inventory!A:A,Inventory!E:E)</f>
        <v>415</v>
      </c>
      <c r="R334" s="5">
        <f>_xlfn.XLOOKUP(F334,Inventory!A:A,Inventory!F:F)</f>
        <v>67</v>
      </c>
      <c r="S334" t="str">
        <f>IF(Table3[[#This Row],[Reorder_point]]&gt;=Table3[[#This Row],[Stock_on_hand]],"Reorder","Sufficient Stock")</f>
        <v>Sufficient Stock</v>
      </c>
      <c r="T334" s="4">
        <f>_xlfn.XLOOKUP(F334,Pivot!A:A,Pivot!C:C)</f>
        <v>3.3093922651933703</v>
      </c>
      <c r="U334" s="5">
        <f>Table3[[#This Row],[Stock_on_hand]]/Table3[[#This Row],[ADS_Rate]]</f>
        <v>125.40066777963271</v>
      </c>
      <c r="V334" s="16">
        <f>_xlfn.XLOOKUP(F334,Pivot!E:E,Pivot!H:H)</f>
        <v>142.83464106844738</v>
      </c>
      <c r="W334" s="3">
        <f>IF(Table3[[#This Row],[Stock_on_hand]]&gt;Table3[[#This Row],[Reorder_point]],(Table3[[#This Row],[Stock_on_hand]]-Table3[[#This Row],[Reorder_point]])*Table3[[#This Row],[AverageCostPerUnit]],0)</f>
        <v>49706.455091819691</v>
      </c>
    </row>
    <row r="335" spans="1:23" x14ac:dyDescent="0.3">
      <c r="A335" s="1">
        <v>45699</v>
      </c>
      <c r="B335" t="str">
        <f>TEXT(Table3[[#This Row],[date]],"mmm")</f>
        <v>Feb</v>
      </c>
      <c r="C335" t="str">
        <f>TEXT(Table3[[#This Row],[date]],"ddd")</f>
        <v>Tue</v>
      </c>
      <c r="D335" s="2" t="s">
        <v>17</v>
      </c>
      <c r="E335" s="2" t="s">
        <v>274</v>
      </c>
      <c r="F335" s="2" t="s">
        <v>250</v>
      </c>
      <c r="G335" s="2" t="s">
        <v>251</v>
      </c>
      <c r="H335" s="2" t="s">
        <v>64</v>
      </c>
      <c r="I335" s="3">
        <v>273.51</v>
      </c>
      <c r="J335" s="5">
        <v>1</v>
      </c>
      <c r="K335" s="3">
        <v>273.51</v>
      </c>
      <c r="L335" s="3">
        <v>202.65</v>
      </c>
      <c r="M335" s="3">
        <v>70.86</v>
      </c>
      <c r="N335" s="10">
        <f>Table3[[#This Row],[profit]]/Table3[[#This Row],[revenue]]</f>
        <v>0.25907645058681583</v>
      </c>
      <c r="O335" s="2" t="s">
        <v>3</v>
      </c>
      <c r="P335" s="2" t="str">
        <f>_xlfn.XLOOKUP(O335,Sales_reps!A:A,Sales_reps!B:B)</f>
        <v>Rep 1</v>
      </c>
      <c r="Q335" s="5">
        <f>_xlfn.XLOOKUP(F335,Inventory!A:A,Inventory!E:E)</f>
        <v>85</v>
      </c>
      <c r="R335" s="5">
        <f>_xlfn.XLOOKUP(F335,Inventory!A:A,Inventory!F:F)</f>
        <v>188</v>
      </c>
      <c r="S335" t="str">
        <f>IF(Table3[[#This Row],[Reorder_point]]&gt;=Table3[[#This Row],[Stock_on_hand]],"Reorder","Sufficient Stock")</f>
        <v>Reorder</v>
      </c>
      <c r="T335" s="4">
        <f>_xlfn.XLOOKUP(F335,Pivot!A:A,Pivot!C:C)</f>
        <v>2.6077348066298343</v>
      </c>
      <c r="U335" s="5">
        <f>Table3[[#This Row],[Stock_on_hand]]/Table3[[#This Row],[ADS_Rate]]</f>
        <v>32.595338983050844</v>
      </c>
      <c r="V335" s="16">
        <f>_xlfn.XLOOKUP(F335,Pivot!E:E,Pivot!H:H)</f>
        <v>158.14478813559322</v>
      </c>
      <c r="W335" s="3">
        <f>IF(Table3[[#This Row],[Stock_on_hand]]&gt;Table3[[#This Row],[Reorder_point]],(Table3[[#This Row],[Stock_on_hand]]-Table3[[#This Row],[Reorder_point]])*Table3[[#This Row],[AverageCostPerUnit]],0)</f>
        <v>0</v>
      </c>
    </row>
    <row r="336" spans="1:23" x14ac:dyDescent="0.3">
      <c r="A336" s="1">
        <v>45699</v>
      </c>
      <c r="B336" t="str">
        <f>TEXT(Table3[[#This Row],[date]],"mmm")</f>
        <v>Feb</v>
      </c>
      <c r="C336" t="str">
        <f>TEXT(Table3[[#This Row],[date]],"ddd")</f>
        <v>Tue</v>
      </c>
      <c r="D336" s="2" t="s">
        <v>5</v>
      </c>
      <c r="E336" s="2" t="s">
        <v>285</v>
      </c>
      <c r="F336" s="2" t="s">
        <v>250</v>
      </c>
      <c r="G336" s="2" t="s">
        <v>251</v>
      </c>
      <c r="H336" s="2" t="s">
        <v>64</v>
      </c>
      <c r="I336" s="3">
        <v>344.78</v>
      </c>
      <c r="J336" s="5">
        <v>30</v>
      </c>
      <c r="K336" s="3">
        <v>10343.4</v>
      </c>
      <c r="L336" s="3">
        <v>7739.83</v>
      </c>
      <c r="M336" s="3">
        <v>2603.5700000000002</v>
      </c>
      <c r="N336" s="10">
        <f>Table3[[#This Row],[profit]]/Table3[[#This Row],[revenue]]</f>
        <v>0.25171316975075897</v>
      </c>
      <c r="O336" s="2" t="s">
        <v>46</v>
      </c>
      <c r="P336" s="2" t="str">
        <f>_xlfn.XLOOKUP(O336,Sales_reps!A:A,Sales_reps!B:B)</f>
        <v>Rep 20</v>
      </c>
      <c r="Q336" s="5">
        <f>_xlfn.XLOOKUP(F336,Inventory!A:A,Inventory!E:E)</f>
        <v>85</v>
      </c>
      <c r="R336" s="5">
        <f>_xlfn.XLOOKUP(F336,Inventory!A:A,Inventory!F:F)</f>
        <v>188</v>
      </c>
      <c r="S336" t="str">
        <f>IF(Table3[[#This Row],[Reorder_point]]&gt;=Table3[[#This Row],[Stock_on_hand]],"Reorder","Sufficient Stock")</f>
        <v>Reorder</v>
      </c>
      <c r="T336" s="4">
        <f>_xlfn.XLOOKUP(F336,Pivot!A:A,Pivot!C:C)</f>
        <v>2.6077348066298343</v>
      </c>
      <c r="U336" s="5">
        <f>Table3[[#This Row],[Stock_on_hand]]/Table3[[#This Row],[ADS_Rate]]</f>
        <v>32.595338983050844</v>
      </c>
      <c r="V336" s="16">
        <f>_xlfn.XLOOKUP(F336,Pivot!E:E,Pivot!H:H)</f>
        <v>158.14478813559322</v>
      </c>
      <c r="W336" s="3">
        <f>IF(Table3[[#This Row],[Stock_on_hand]]&gt;Table3[[#This Row],[Reorder_point]],(Table3[[#This Row],[Stock_on_hand]]-Table3[[#This Row],[Reorder_point]])*Table3[[#This Row],[AverageCostPerUnit]],0)</f>
        <v>0</v>
      </c>
    </row>
    <row r="337" spans="1:23" x14ac:dyDescent="0.3">
      <c r="A337" s="1">
        <v>45699</v>
      </c>
      <c r="B337" t="str">
        <f>TEXT(Table3[[#This Row],[date]],"mmm")</f>
        <v>Feb</v>
      </c>
      <c r="C337" t="str">
        <f>TEXT(Table3[[#This Row],[date]],"ddd")</f>
        <v>Tue</v>
      </c>
      <c r="D337" s="2" t="s">
        <v>12</v>
      </c>
      <c r="E337" s="2" t="s">
        <v>282</v>
      </c>
      <c r="F337" s="2" t="s">
        <v>160</v>
      </c>
      <c r="G337" s="2" t="s">
        <v>161</v>
      </c>
      <c r="H337" s="2" t="s">
        <v>73</v>
      </c>
      <c r="I337" s="3">
        <v>202.52</v>
      </c>
      <c r="J337" s="5">
        <v>11</v>
      </c>
      <c r="K337" s="3">
        <v>2227.7199999999998</v>
      </c>
      <c r="L337" s="3">
        <v>1484.47</v>
      </c>
      <c r="M337" s="3">
        <v>743.25</v>
      </c>
      <c r="N337" s="10">
        <f>Table3[[#This Row],[profit]]/Table3[[#This Row],[revenue]]</f>
        <v>0.33363708185947966</v>
      </c>
      <c r="O337" s="2" t="s">
        <v>32</v>
      </c>
      <c r="P337" s="2" t="str">
        <f>_xlfn.XLOOKUP(O337,Sales_reps!A:A,Sales_reps!B:B)</f>
        <v>Rep 13</v>
      </c>
      <c r="Q337" s="5">
        <f>_xlfn.XLOOKUP(F337,Inventory!A:A,Inventory!E:E)</f>
        <v>279</v>
      </c>
      <c r="R337" s="5">
        <f>_xlfn.XLOOKUP(F337,Inventory!A:A,Inventory!F:F)</f>
        <v>90</v>
      </c>
      <c r="S337" t="str">
        <f>IF(Table3[[#This Row],[Reorder_point]]&gt;=Table3[[#This Row],[Stock_on_hand]],"Reorder","Sufficient Stock")</f>
        <v>Sufficient Stock</v>
      </c>
      <c r="T337" s="4">
        <f>_xlfn.XLOOKUP(F337,Pivot!A:A,Pivot!C:C)</f>
        <v>1.7348066298342542</v>
      </c>
      <c r="U337" s="5">
        <f>Table3[[#This Row],[Stock_on_hand]]/Table3[[#This Row],[ADS_Rate]]</f>
        <v>160.82484076433121</v>
      </c>
      <c r="V337" s="16">
        <f>_xlfn.XLOOKUP(F337,Pivot!E:E,Pivot!H:H)</f>
        <v>213.5890445859873</v>
      </c>
      <c r="W337" s="3">
        <f>IF(Table3[[#This Row],[Stock_on_hand]]&gt;Table3[[#This Row],[Reorder_point]],(Table3[[#This Row],[Stock_on_hand]]-Table3[[#This Row],[Reorder_point]])*Table3[[#This Row],[AverageCostPerUnit]],0)</f>
        <v>40368.329426751596</v>
      </c>
    </row>
    <row r="338" spans="1:23" x14ac:dyDescent="0.3">
      <c r="A338" s="1">
        <v>45699</v>
      </c>
      <c r="B338" t="str">
        <f>TEXT(Table3[[#This Row],[date]],"mmm")</f>
        <v>Feb</v>
      </c>
      <c r="C338" t="str">
        <f>TEXT(Table3[[#This Row],[date]],"ddd")</f>
        <v>Tue</v>
      </c>
      <c r="D338" s="2" t="s">
        <v>24</v>
      </c>
      <c r="E338" s="2" t="s">
        <v>283</v>
      </c>
      <c r="F338" s="2" t="s">
        <v>128</v>
      </c>
      <c r="G338" s="2" t="s">
        <v>129</v>
      </c>
      <c r="H338" s="2" t="s">
        <v>56</v>
      </c>
      <c r="I338" s="3">
        <v>293.81</v>
      </c>
      <c r="J338" s="5">
        <v>22</v>
      </c>
      <c r="K338" s="3">
        <v>6463.82</v>
      </c>
      <c r="L338" s="3">
        <v>5362.76</v>
      </c>
      <c r="M338" s="3">
        <v>1101.06</v>
      </c>
      <c r="N338" s="10">
        <f>Table3[[#This Row],[profit]]/Table3[[#This Row],[revenue]]</f>
        <v>0.17034199590953955</v>
      </c>
      <c r="O338" s="2" t="s">
        <v>13</v>
      </c>
      <c r="P338" s="2" t="str">
        <f>_xlfn.XLOOKUP(O338,Sales_reps!A:A,Sales_reps!B:B)</f>
        <v>Rep 5</v>
      </c>
      <c r="Q338" s="5">
        <f>_xlfn.XLOOKUP(F338,Inventory!A:A,Inventory!E:E)</f>
        <v>89</v>
      </c>
      <c r="R338" s="5">
        <f>_xlfn.XLOOKUP(F338,Inventory!A:A,Inventory!F:F)</f>
        <v>126</v>
      </c>
      <c r="S338" t="str">
        <f>IF(Table3[[#This Row],[Reorder_point]]&gt;=Table3[[#This Row],[Stock_on_hand]],"Reorder","Sufficient Stock")</f>
        <v>Reorder</v>
      </c>
      <c r="T338" s="4">
        <f>_xlfn.XLOOKUP(F338,Pivot!A:A,Pivot!C:C)</f>
        <v>2.6187845303867405</v>
      </c>
      <c r="U338" s="5">
        <f>Table3[[#This Row],[Stock_on_hand]]/Table3[[#This Row],[ADS_Rate]]</f>
        <v>33.985232067510545</v>
      </c>
      <c r="V338" s="16">
        <f>_xlfn.XLOOKUP(F338,Pivot!E:E,Pivot!H:H)</f>
        <v>184.72071729957807</v>
      </c>
      <c r="W338" s="3">
        <f>IF(Table3[[#This Row],[Stock_on_hand]]&gt;Table3[[#This Row],[Reorder_point]],(Table3[[#This Row],[Stock_on_hand]]-Table3[[#This Row],[Reorder_point]])*Table3[[#This Row],[AverageCostPerUnit]],0)</f>
        <v>0</v>
      </c>
    </row>
    <row r="339" spans="1:23" x14ac:dyDescent="0.3">
      <c r="A339" s="1">
        <v>45699</v>
      </c>
      <c r="B339" t="str">
        <f>TEXT(Table3[[#This Row],[date]],"mmm")</f>
        <v>Feb</v>
      </c>
      <c r="C339" t="str">
        <f>TEXT(Table3[[#This Row],[date]],"ddd")</f>
        <v>Tue</v>
      </c>
      <c r="D339" s="2" t="s">
        <v>24</v>
      </c>
      <c r="E339" s="2" t="s">
        <v>272</v>
      </c>
      <c r="F339" s="2" t="s">
        <v>150</v>
      </c>
      <c r="G339" s="2" t="s">
        <v>151</v>
      </c>
      <c r="H339" s="2" t="s">
        <v>73</v>
      </c>
      <c r="I339" s="3">
        <v>199.77</v>
      </c>
      <c r="J339" s="5">
        <v>14</v>
      </c>
      <c r="K339" s="3">
        <v>2796.78</v>
      </c>
      <c r="L339" s="3">
        <v>1472.55</v>
      </c>
      <c r="M339" s="3">
        <v>1324.23</v>
      </c>
      <c r="N339" s="10">
        <f>Table3[[#This Row],[profit]]/Table3[[#This Row],[revenue]]</f>
        <v>0.47348379207517216</v>
      </c>
      <c r="O339" s="2" t="s">
        <v>38</v>
      </c>
      <c r="P339" s="2" t="str">
        <f>_xlfn.XLOOKUP(O339,Sales_reps!A:A,Sales_reps!B:B)</f>
        <v>Rep 16</v>
      </c>
      <c r="Q339" s="5">
        <f>_xlfn.XLOOKUP(F339,Inventory!A:A,Inventory!E:E)</f>
        <v>268</v>
      </c>
      <c r="R339" s="5">
        <f>_xlfn.XLOOKUP(F339,Inventory!A:A,Inventory!F:F)</f>
        <v>131</v>
      </c>
      <c r="S339" t="str">
        <f>IF(Table3[[#This Row],[Reorder_point]]&gt;=Table3[[#This Row],[Stock_on_hand]],"Reorder","Sufficient Stock")</f>
        <v>Sufficient Stock</v>
      </c>
      <c r="T339" s="4">
        <f>_xlfn.XLOOKUP(F339,Pivot!A:A,Pivot!C:C)</f>
        <v>1.701657458563536</v>
      </c>
      <c r="U339" s="5">
        <f>Table3[[#This Row],[Stock_on_hand]]/Table3[[#This Row],[ADS_Rate]]</f>
        <v>157.49350649350649</v>
      </c>
      <c r="V339" s="16">
        <f>_xlfn.XLOOKUP(F339,Pivot!E:E,Pivot!H:H)</f>
        <v>155.16857142857143</v>
      </c>
      <c r="W339" s="3">
        <f>IF(Table3[[#This Row],[Stock_on_hand]]&gt;Table3[[#This Row],[Reorder_point]],(Table3[[#This Row],[Stock_on_hand]]-Table3[[#This Row],[Reorder_point]])*Table3[[#This Row],[AverageCostPerUnit]],0)</f>
        <v>21258.094285714284</v>
      </c>
    </row>
    <row r="340" spans="1:23" x14ac:dyDescent="0.3">
      <c r="A340" s="1">
        <v>45700</v>
      </c>
      <c r="B340" t="str">
        <f>TEXT(Table3[[#This Row],[date]],"mmm")</f>
        <v>Feb</v>
      </c>
      <c r="C340" t="str">
        <f>TEXT(Table3[[#This Row],[date]],"ddd")</f>
        <v>Wed</v>
      </c>
      <c r="D340" s="2" t="s">
        <v>24</v>
      </c>
      <c r="E340" s="2" t="s">
        <v>277</v>
      </c>
      <c r="F340" s="2" t="s">
        <v>93</v>
      </c>
      <c r="G340" s="2" t="s">
        <v>94</v>
      </c>
      <c r="H340" s="2" t="s">
        <v>73</v>
      </c>
      <c r="I340" s="3">
        <v>418.77</v>
      </c>
      <c r="J340" s="5">
        <v>22</v>
      </c>
      <c r="K340" s="3">
        <v>9212.94</v>
      </c>
      <c r="L340" s="3">
        <v>6821.87</v>
      </c>
      <c r="M340" s="3">
        <v>2391.0700000000002</v>
      </c>
      <c r="N340" s="10">
        <f>Table3[[#This Row],[profit]]/Table3[[#This Row],[revenue]]</f>
        <v>0.25953387300905034</v>
      </c>
      <c r="O340" s="2" t="s">
        <v>40</v>
      </c>
      <c r="P340" s="2" t="str">
        <f>_xlfn.XLOOKUP(O340,Sales_reps!A:A,Sales_reps!B:B)</f>
        <v>Rep 17</v>
      </c>
      <c r="Q340" s="5">
        <f>_xlfn.XLOOKUP(F340,Inventory!A:A,Inventory!E:E)</f>
        <v>472</v>
      </c>
      <c r="R340" s="5">
        <f>_xlfn.XLOOKUP(F340,Inventory!A:A,Inventory!F:F)</f>
        <v>64</v>
      </c>
      <c r="S340" t="str">
        <f>IF(Table3[[#This Row],[Reorder_point]]&gt;=Table3[[#This Row],[Stock_on_hand]],"Reorder","Sufficient Stock")</f>
        <v>Sufficient Stock</v>
      </c>
      <c r="T340" s="4">
        <f>_xlfn.XLOOKUP(F340,Pivot!A:A,Pivot!C:C)</f>
        <v>2.1381215469613259</v>
      </c>
      <c r="U340" s="5">
        <f>Table3[[#This Row],[Stock_on_hand]]/Table3[[#This Row],[ADS_Rate]]</f>
        <v>220.75452196382429</v>
      </c>
      <c r="V340" s="16">
        <f>_xlfn.XLOOKUP(F340,Pivot!E:E,Pivot!H:H)</f>
        <v>200.95503875968993</v>
      </c>
      <c r="W340" s="3">
        <f>IF(Table3[[#This Row],[Stock_on_hand]]&gt;Table3[[#This Row],[Reorder_point]],(Table3[[#This Row],[Stock_on_hand]]-Table3[[#This Row],[Reorder_point]])*Table3[[#This Row],[AverageCostPerUnit]],0)</f>
        <v>81989.65581395349</v>
      </c>
    </row>
    <row r="341" spans="1:23" x14ac:dyDescent="0.3">
      <c r="A341" s="1">
        <v>45700</v>
      </c>
      <c r="B341" t="str">
        <f>TEXT(Table3[[#This Row],[date]],"mmm")</f>
        <v>Feb</v>
      </c>
      <c r="C341" t="str">
        <f>TEXT(Table3[[#This Row],[date]],"ddd")</f>
        <v>Wed</v>
      </c>
      <c r="D341" s="2" t="s">
        <v>17</v>
      </c>
      <c r="E341" s="2" t="s">
        <v>284</v>
      </c>
      <c r="F341" s="2" t="s">
        <v>226</v>
      </c>
      <c r="G341" s="2" t="s">
        <v>227</v>
      </c>
      <c r="H341" s="2" t="s">
        <v>101</v>
      </c>
      <c r="I341" s="3">
        <v>201.72</v>
      </c>
      <c r="J341" s="5">
        <v>38</v>
      </c>
      <c r="K341" s="3">
        <v>7665.36</v>
      </c>
      <c r="L341" s="3">
        <v>6385.77</v>
      </c>
      <c r="M341" s="3">
        <v>1279.5899999999999</v>
      </c>
      <c r="N341" s="10">
        <f>Table3[[#This Row],[profit]]/Table3[[#This Row],[revenue]]</f>
        <v>0.16693149441122138</v>
      </c>
      <c r="O341" s="2" t="s">
        <v>28</v>
      </c>
      <c r="P341" s="2" t="str">
        <f>_xlfn.XLOOKUP(O341,Sales_reps!A:A,Sales_reps!B:B)</f>
        <v>Rep 11</v>
      </c>
      <c r="Q341" s="5">
        <f>_xlfn.XLOOKUP(F341,Inventory!A:A,Inventory!E:E)</f>
        <v>188</v>
      </c>
      <c r="R341" s="5">
        <f>_xlfn.XLOOKUP(F341,Inventory!A:A,Inventory!F:F)</f>
        <v>156</v>
      </c>
      <c r="S341" t="str">
        <f>IF(Table3[[#This Row],[Reorder_point]]&gt;=Table3[[#This Row],[Stock_on_hand]],"Reorder","Sufficient Stock")</f>
        <v>Sufficient Stock</v>
      </c>
      <c r="T341" s="4">
        <f>_xlfn.XLOOKUP(F341,Pivot!A:A,Pivot!C:C)</f>
        <v>1.9281767955801106</v>
      </c>
      <c r="U341" s="5">
        <f>Table3[[#This Row],[Stock_on_hand]]/Table3[[#This Row],[ADS_Rate]]</f>
        <v>97.50143266475645</v>
      </c>
      <c r="V341" s="16">
        <f>_xlfn.XLOOKUP(F341,Pivot!E:E,Pivot!H:H)</f>
        <v>201.583553008596</v>
      </c>
      <c r="W341" s="3">
        <f>IF(Table3[[#This Row],[Stock_on_hand]]&gt;Table3[[#This Row],[Reorder_point]],(Table3[[#This Row],[Stock_on_hand]]-Table3[[#This Row],[Reorder_point]])*Table3[[#This Row],[AverageCostPerUnit]],0)</f>
        <v>6450.673696275072</v>
      </c>
    </row>
    <row r="342" spans="1:23" x14ac:dyDescent="0.3">
      <c r="A342" s="1">
        <v>45700</v>
      </c>
      <c r="B342" t="str">
        <f>TEXT(Table3[[#This Row],[date]],"mmm")</f>
        <v>Feb</v>
      </c>
      <c r="C342" t="str">
        <f>TEXT(Table3[[#This Row],[date]],"ddd")</f>
        <v>Wed</v>
      </c>
      <c r="D342" s="2" t="s">
        <v>17</v>
      </c>
      <c r="E342" s="2" t="s">
        <v>279</v>
      </c>
      <c r="F342" s="2" t="s">
        <v>176</v>
      </c>
      <c r="G342" s="2" t="s">
        <v>177</v>
      </c>
      <c r="H342" s="2" t="s">
        <v>56</v>
      </c>
      <c r="I342" s="3">
        <v>40.78</v>
      </c>
      <c r="J342" s="5">
        <v>43</v>
      </c>
      <c r="K342" s="3">
        <v>1753.54</v>
      </c>
      <c r="L342" s="3">
        <v>985.59</v>
      </c>
      <c r="M342" s="3">
        <v>767.95</v>
      </c>
      <c r="N342" s="10">
        <f>Table3[[#This Row],[profit]]/Table3[[#This Row],[revenue]]</f>
        <v>0.43794267595834713</v>
      </c>
      <c r="O342" s="2" t="s">
        <v>20</v>
      </c>
      <c r="P342" s="2" t="str">
        <f>_xlfn.XLOOKUP(O342,Sales_reps!A:A,Sales_reps!B:B)</f>
        <v>Rep 8</v>
      </c>
      <c r="Q342" s="5">
        <f>_xlfn.XLOOKUP(F342,Inventory!A:A,Inventory!E:E)</f>
        <v>230</v>
      </c>
      <c r="R342" s="5">
        <f>_xlfn.XLOOKUP(F342,Inventory!A:A,Inventory!F:F)</f>
        <v>67</v>
      </c>
      <c r="S342" t="str">
        <f>IF(Table3[[#This Row],[Reorder_point]]&gt;=Table3[[#This Row],[Stock_on_hand]],"Reorder","Sufficient Stock")</f>
        <v>Sufficient Stock</v>
      </c>
      <c r="T342" s="4">
        <f>_xlfn.XLOOKUP(F342,Pivot!A:A,Pivot!C:C)</f>
        <v>1.5027624309392265</v>
      </c>
      <c r="U342" s="5">
        <f>Table3[[#This Row],[Stock_on_hand]]/Table3[[#This Row],[ADS_Rate]]</f>
        <v>153.0514705882353</v>
      </c>
      <c r="V342" s="16">
        <f>_xlfn.XLOOKUP(F342,Pivot!E:E,Pivot!H:H)</f>
        <v>125.94279411764707</v>
      </c>
      <c r="W342" s="3">
        <f>IF(Table3[[#This Row],[Stock_on_hand]]&gt;Table3[[#This Row],[Reorder_point]],(Table3[[#This Row],[Stock_on_hand]]-Table3[[#This Row],[Reorder_point]])*Table3[[#This Row],[AverageCostPerUnit]],0)</f>
        <v>20528.67544117647</v>
      </c>
    </row>
    <row r="343" spans="1:23" x14ac:dyDescent="0.3">
      <c r="A343" s="1">
        <v>45700</v>
      </c>
      <c r="B343" t="str">
        <f>TEXT(Table3[[#This Row],[date]],"mmm")</f>
        <v>Feb</v>
      </c>
      <c r="C343" t="str">
        <f>TEXT(Table3[[#This Row],[date]],"ddd")</f>
        <v>Wed</v>
      </c>
      <c r="D343" s="2" t="s">
        <v>24</v>
      </c>
      <c r="E343" s="2" t="s">
        <v>279</v>
      </c>
      <c r="F343" s="2" t="s">
        <v>120</v>
      </c>
      <c r="G343" s="2" t="s">
        <v>121</v>
      </c>
      <c r="H343" s="2" t="s">
        <v>56</v>
      </c>
      <c r="I343" s="3">
        <v>346.06</v>
      </c>
      <c r="J343" s="5">
        <v>23</v>
      </c>
      <c r="K343" s="3">
        <v>7959.38</v>
      </c>
      <c r="L343" s="3">
        <v>6128.43</v>
      </c>
      <c r="M343" s="3">
        <v>1830.95</v>
      </c>
      <c r="N343" s="10">
        <f>Table3[[#This Row],[profit]]/Table3[[#This Row],[revenue]]</f>
        <v>0.23003676165731501</v>
      </c>
      <c r="O343" s="2" t="s">
        <v>10</v>
      </c>
      <c r="P343" s="2" t="str">
        <f>_xlfn.XLOOKUP(O343,Sales_reps!A:A,Sales_reps!B:B)</f>
        <v>Rep 4</v>
      </c>
      <c r="Q343" s="5">
        <f>_xlfn.XLOOKUP(F343,Inventory!A:A,Inventory!E:E)</f>
        <v>163</v>
      </c>
      <c r="R343" s="5">
        <f>_xlfn.XLOOKUP(F343,Inventory!A:A,Inventory!F:F)</f>
        <v>70</v>
      </c>
      <c r="S343" t="str">
        <f>IF(Table3[[#This Row],[Reorder_point]]&gt;=Table3[[#This Row],[Stock_on_hand]],"Reorder","Sufficient Stock")</f>
        <v>Sufficient Stock</v>
      </c>
      <c r="T343" s="4">
        <f>_xlfn.XLOOKUP(F343,Pivot!A:A,Pivot!C:C)</f>
        <v>2.7679558011049723</v>
      </c>
      <c r="U343" s="5">
        <f>Table3[[#This Row],[Stock_on_hand]]/Table3[[#This Row],[ADS_Rate]]</f>
        <v>58.88822355289421</v>
      </c>
      <c r="V343" s="16">
        <f>_xlfn.XLOOKUP(F343,Pivot!E:E,Pivot!H:H)</f>
        <v>213.25538922155687</v>
      </c>
      <c r="W343" s="3">
        <f>IF(Table3[[#This Row],[Stock_on_hand]]&gt;Table3[[#This Row],[Reorder_point]],(Table3[[#This Row],[Stock_on_hand]]-Table3[[#This Row],[Reorder_point]])*Table3[[#This Row],[AverageCostPerUnit]],0)</f>
        <v>19832.75119760479</v>
      </c>
    </row>
    <row r="344" spans="1:23" x14ac:dyDescent="0.3">
      <c r="A344" s="1">
        <v>45700</v>
      </c>
      <c r="B344" t="str">
        <f>TEXT(Table3[[#This Row],[date]],"mmm")</f>
        <v>Feb</v>
      </c>
      <c r="C344" t="str">
        <f>TEXT(Table3[[#This Row],[date]],"ddd")</f>
        <v>Wed</v>
      </c>
      <c r="D344" s="2" t="s">
        <v>27</v>
      </c>
      <c r="E344" s="2" t="s">
        <v>276</v>
      </c>
      <c r="F344" s="2" t="s">
        <v>69</v>
      </c>
      <c r="G344" s="2" t="s">
        <v>70</v>
      </c>
      <c r="H344" s="2" t="s">
        <v>60</v>
      </c>
      <c r="I344" s="3">
        <v>490.32</v>
      </c>
      <c r="J344" s="5">
        <v>18</v>
      </c>
      <c r="K344" s="3">
        <v>8825.76</v>
      </c>
      <c r="L344" s="3">
        <v>7224.13</v>
      </c>
      <c r="M344" s="3">
        <v>1601.63</v>
      </c>
      <c r="N344" s="10">
        <f>Table3[[#This Row],[profit]]/Table3[[#This Row],[revenue]]</f>
        <v>0.18147219049690905</v>
      </c>
      <c r="O344" s="2" t="s">
        <v>30</v>
      </c>
      <c r="P344" s="2" t="str">
        <f>_xlfn.XLOOKUP(O344,Sales_reps!A:A,Sales_reps!B:B)</f>
        <v>Rep 12</v>
      </c>
      <c r="Q344" s="5">
        <f>_xlfn.XLOOKUP(F344,Inventory!A:A,Inventory!E:E)</f>
        <v>350</v>
      </c>
      <c r="R344" s="5">
        <f>_xlfn.XLOOKUP(F344,Inventory!A:A,Inventory!F:F)</f>
        <v>160</v>
      </c>
      <c r="S344" t="str">
        <f>IF(Table3[[#This Row],[Reorder_point]]&gt;=Table3[[#This Row],[Stock_on_hand]],"Reorder","Sufficient Stock")</f>
        <v>Sufficient Stock</v>
      </c>
      <c r="T344" s="4">
        <f>_xlfn.XLOOKUP(F344,Pivot!A:A,Pivot!C:C)</f>
        <v>2.2651933701657461</v>
      </c>
      <c r="U344" s="5">
        <f>Table3[[#This Row],[Stock_on_hand]]/Table3[[#This Row],[ADS_Rate]]</f>
        <v>154.51219512195121</v>
      </c>
      <c r="V344" s="16">
        <f>_xlfn.XLOOKUP(F344,Pivot!E:E,Pivot!H:H)</f>
        <v>169.51268292682926</v>
      </c>
      <c r="W344" s="3">
        <f>IF(Table3[[#This Row],[Stock_on_hand]]&gt;Table3[[#This Row],[Reorder_point]],(Table3[[#This Row],[Stock_on_hand]]-Table3[[#This Row],[Reorder_point]])*Table3[[#This Row],[AverageCostPerUnit]],0)</f>
        <v>32207.409756097557</v>
      </c>
    </row>
    <row r="345" spans="1:23" x14ac:dyDescent="0.3">
      <c r="A345" s="1">
        <v>45701</v>
      </c>
      <c r="B345" t="str">
        <f>TEXT(Table3[[#This Row],[date]],"mmm")</f>
        <v>Feb</v>
      </c>
      <c r="C345" t="str">
        <f>TEXT(Table3[[#This Row],[date]],"ddd")</f>
        <v>Thu</v>
      </c>
      <c r="D345" s="2" t="s">
        <v>24</v>
      </c>
      <c r="E345" s="2" t="s">
        <v>277</v>
      </c>
      <c r="F345" s="2" t="s">
        <v>142</v>
      </c>
      <c r="G345" s="2" t="s">
        <v>143</v>
      </c>
      <c r="H345" s="2" t="s">
        <v>73</v>
      </c>
      <c r="I345" s="3">
        <v>214.53</v>
      </c>
      <c r="J345" s="5">
        <v>20</v>
      </c>
      <c r="K345" s="3">
        <v>4290.6000000000004</v>
      </c>
      <c r="L345" s="3">
        <v>3296.68</v>
      </c>
      <c r="M345" s="3">
        <v>993.92</v>
      </c>
      <c r="N345" s="10">
        <f>Table3[[#This Row],[profit]]/Table3[[#This Row],[revenue]]</f>
        <v>0.2316505849997669</v>
      </c>
      <c r="O345" s="2" t="s">
        <v>42</v>
      </c>
      <c r="P345" s="2" t="str">
        <f>_xlfn.XLOOKUP(O345,Sales_reps!A:A,Sales_reps!B:B)</f>
        <v>Rep 18</v>
      </c>
      <c r="Q345" s="5">
        <f>_xlfn.XLOOKUP(F345,Inventory!A:A,Inventory!E:E)</f>
        <v>4</v>
      </c>
      <c r="R345" s="5">
        <f>_xlfn.XLOOKUP(F345,Inventory!A:A,Inventory!F:F)</f>
        <v>151</v>
      </c>
      <c r="S345" t="str">
        <f>IF(Table3[[#This Row],[Reorder_point]]&gt;=Table3[[#This Row],[Stock_on_hand]],"Reorder","Sufficient Stock")</f>
        <v>Reorder</v>
      </c>
      <c r="T345" s="4">
        <f>_xlfn.XLOOKUP(F345,Pivot!A:A,Pivot!C:C)</f>
        <v>2.8508287292817678</v>
      </c>
      <c r="U345" s="5">
        <f>Table3[[#This Row],[Stock_on_hand]]/Table3[[#This Row],[ADS_Rate]]</f>
        <v>1.4031007751937985</v>
      </c>
      <c r="V345" s="16">
        <f>_xlfn.XLOOKUP(F345,Pivot!E:E,Pivot!H:H)</f>
        <v>141.50271317829458</v>
      </c>
      <c r="W345" s="3">
        <f>IF(Table3[[#This Row],[Stock_on_hand]]&gt;Table3[[#This Row],[Reorder_point]],(Table3[[#This Row],[Stock_on_hand]]-Table3[[#This Row],[Reorder_point]])*Table3[[#This Row],[AverageCostPerUnit]],0)</f>
        <v>0</v>
      </c>
    </row>
    <row r="346" spans="1:23" x14ac:dyDescent="0.3">
      <c r="A346" s="1">
        <v>45701</v>
      </c>
      <c r="B346" t="str">
        <f>TEXT(Table3[[#This Row],[date]],"mmm")</f>
        <v>Feb</v>
      </c>
      <c r="C346" t="str">
        <f>TEXT(Table3[[#This Row],[date]],"ddd")</f>
        <v>Thu</v>
      </c>
      <c r="D346" s="2" t="s">
        <v>27</v>
      </c>
      <c r="E346" s="2" t="s">
        <v>280</v>
      </c>
      <c r="F346" s="2" t="s">
        <v>236</v>
      </c>
      <c r="G346" s="2" t="s">
        <v>237</v>
      </c>
      <c r="H346" s="2" t="s">
        <v>101</v>
      </c>
      <c r="I346" s="3">
        <v>19.97</v>
      </c>
      <c r="J346" s="5">
        <v>15</v>
      </c>
      <c r="K346" s="3">
        <v>299.55</v>
      </c>
      <c r="L346" s="3">
        <v>161.78</v>
      </c>
      <c r="M346" s="3">
        <v>137.77000000000001</v>
      </c>
      <c r="N346" s="10">
        <f>Table3[[#This Row],[profit]]/Table3[[#This Row],[revenue]]</f>
        <v>0.45992321816057419</v>
      </c>
      <c r="O346" s="2" t="s">
        <v>28</v>
      </c>
      <c r="P346" s="2" t="str">
        <f>_xlfn.XLOOKUP(O346,Sales_reps!A:A,Sales_reps!B:B)</f>
        <v>Rep 11</v>
      </c>
      <c r="Q346" s="5">
        <f>_xlfn.XLOOKUP(F346,Inventory!A:A,Inventory!E:E)</f>
        <v>32</v>
      </c>
      <c r="R346" s="5">
        <f>_xlfn.XLOOKUP(F346,Inventory!A:A,Inventory!F:F)</f>
        <v>194</v>
      </c>
      <c r="S346" t="str">
        <f>IF(Table3[[#This Row],[Reorder_point]]&gt;=Table3[[#This Row],[Stock_on_hand]],"Reorder","Sufficient Stock")</f>
        <v>Reorder</v>
      </c>
      <c r="T346" s="4">
        <f>_xlfn.XLOOKUP(F346,Pivot!A:A,Pivot!C:C)</f>
        <v>2.0220994475138121</v>
      </c>
      <c r="U346" s="5">
        <f>Table3[[#This Row],[Stock_on_hand]]/Table3[[#This Row],[ADS_Rate]]</f>
        <v>15.825136612021858</v>
      </c>
      <c r="V346" s="16">
        <f>_xlfn.XLOOKUP(F346,Pivot!E:E,Pivot!H:H)</f>
        <v>188.49956284153004</v>
      </c>
      <c r="W346" s="3">
        <f>IF(Table3[[#This Row],[Stock_on_hand]]&gt;Table3[[#This Row],[Reorder_point]],(Table3[[#This Row],[Stock_on_hand]]-Table3[[#This Row],[Reorder_point]])*Table3[[#This Row],[AverageCostPerUnit]],0)</f>
        <v>0</v>
      </c>
    </row>
    <row r="347" spans="1:23" x14ac:dyDescent="0.3">
      <c r="A347" s="1">
        <v>45701</v>
      </c>
      <c r="B347" t="str">
        <f>TEXT(Table3[[#This Row],[date]],"mmm")</f>
        <v>Feb</v>
      </c>
      <c r="C347" t="str">
        <f>TEXT(Table3[[#This Row],[date]],"ddd")</f>
        <v>Thu</v>
      </c>
      <c r="D347" s="2" t="s">
        <v>17</v>
      </c>
      <c r="E347" s="2" t="s">
        <v>276</v>
      </c>
      <c r="F347" s="2" t="s">
        <v>246</v>
      </c>
      <c r="G347" s="2" t="s">
        <v>247</v>
      </c>
      <c r="H347" s="2" t="s">
        <v>101</v>
      </c>
      <c r="I347" s="3">
        <v>136.78</v>
      </c>
      <c r="J347" s="5">
        <v>35</v>
      </c>
      <c r="K347" s="3">
        <v>4787.3</v>
      </c>
      <c r="L347" s="3">
        <v>3479.03</v>
      </c>
      <c r="M347" s="3">
        <v>1308.27</v>
      </c>
      <c r="N347" s="10">
        <f>Table3[[#This Row],[profit]]/Table3[[#This Row],[revenue]]</f>
        <v>0.27327930148517954</v>
      </c>
      <c r="O347" s="2" t="s">
        <v>10</v>
      </c>
      <c r="P347" s="2" t="str">
        <f>_xlfn.XLOOKUP(O347,Sales_reps!A:A,Sales_reps!B:B)</f>
        <v>Rep 4</v>
      </c>
      <c r="Q347" s="5">
        <f>_xlfn.XLOOKUP(F347,Inventory!A:A,Inventory!E:E)</f>
        <v>431</v>
      </c>
      <c r="R347" s="5">
        <f>_xlfn.XLOOKUP(F347,Inventory!A:A,Inventory!F:F)</f>
        <v>97</v>
      </c>
      <c r="S347" t="str">
        <f>IF(Table3[[#This Row],[Reorder_point]]&gt;=Table3[[#This Row],[Stock_on_hand]],"Reorder","Sufficient Stock")</f>
        <v>Sufficient Stock</v>
      </c>
      <c r="T347" s="4">
        <f>_xlfn.XLOOKUP(F347,Pivot!A:A,Pivot!C:C)</f>
        <v>2.7127071823204418</v>
      </c>
      <c r="U347" s="5">
        <f>Table3[[#This Row],[Stock_on_hand]]/Table3[[#This Row],[ADS_Rate]]</f>
        <v>158.88187372708759</v>
      </c>
      <c r="V347" s="16">
        <f>_xlfn.XLOOKUP(F347,Pivot!E:E,Pivot!H:H)</f>
        <v>146.11568228105907</v>
      </c>
      <c r="W347" s="3">
        <f>IF(Table3[[#This Row],[Stock_on_hand]]&gt;Table3[[#This Row],[Reorder_point]],(Table3[[#This Row],[Stock_on_hand]]-Table3[[#This Row],[Reorder_point]])*Table3[[#This Row],[AverageCostPerUnit]],0)</f>
        <v>48802.637881873728</v>
      </c>
    </row>
    <row r="348" spans="1:23" x14ac:dyDescent="0.3">
      <c r="A348" s="1">
        <v>45701</v>
      </c>
      <c r="B348" t="str">
        <f>TEXT(Table3[[#This Row],[date]],"mmm")</f>
        <v>Feb</v>
      </c>
      <c r="C348" t="str">
        <f>TEXT(Table3[[#This Row],[date]],"ddd")</f>
        <v>Thu</v>
      </c>
      <c r="D348" s="2" t="s">
        <v>5</v>
      </c>
      <c r="E348" s="2" t="s">
        <v>278</v>
      </c>
      <c r="F348" s="2" t="s">
        <v>174</v>
      </c>
      <c r="G348" s="2" t="s">
        <v>175</v>
      </c>
      <c r="H348" s="2" t="s">
        <v>101</v>
      </c>
      <c r="I348" s="3">
        <v>448.13</v>
      </c>
      <c r="J348" s="5">
        <v>38</v>
      </c>
      <c r="K348" s="3">
        <v>17028.939999999999</v>
      </c>
      <c r="L348" s="3">
        <v>10975.88</v>
      </c>
      <c r="M348" s="3">
        <v>6053.06</v>
      </c>
      <c r="N348" s="10">
        <f>Table3[[#This Row],[profit]]/Table3[[#This Row],[revenue]]</f>
        <v>0.35545723926445222</v>
      </c>
      <c r="O348" s="2" t="s">
        <v>13</v>
      </c>
      <c r="P348" s="2" t="str">
        <f>_xlfn.XLOOKUP(O348,Sales_reps!A:A,Sales_reps!B:B)</f>
        <v>Rep 5</v>
      </c>
      <c r="Q348" s="5">
        <f>_xlfn.XLOOKUP(F348,Inventory!A:A,Inventory!E:E)</f>
        <v>455</v>
      </c>
      <c r="R348" s="5">
        <f>_xlfn.XLOOKUP(F348,Inventory!A:A,Inventory!F:F)</f>
        <v>66</v>
      </c>
      <c r="S348" t="str">
        <f>IF(Table3[[#This Row],[Reorder_point]]&gt;=Table3[[#This Row],[Stock_on_hand]],"Reorder","Sufficient Stock")</f>
        <v>Sufficient Stock</v>
      </c>
      <c r="T348" s="4">
        <f>_xlfn.XLOOKUP(F348,Pivot!A:A,Pivot!C:C)</f>
        <v>1.9060773480662982</v>
      </c>
      <c r="U348" s="5">
        <f>Table3[[#This Row],[Stock_on_hand]]/Table3[[#This Row],[ADS_Rate]]</f>
        <v>238.71014492753625</v>
      </c>
      <c r="V348" s="16">
        <f>_xlfn.XLOOKUP(F348,Pivot!E:E,Pivot!H:H)</f>
        <v>187.19002898550721</v>
      </c>
      <c r="W348" s="3">
        <f>IF(Table3[[#This Row],[Stock_on_hand]]&gt;Table3[[#This Row],[Reorder_point]],(Table3[[#This Row],[Stock_on_hand]]-Table3[[#This Row],[Reorder_point]])*Table3[[#This Row],[AverageCostPerUnit]],0)</f>
        <v>72816.9212753623</v>
      </c>
    </row>
    <row r="349" spans="1:23" x14ac:dyDescent="0.3">
      <c r="A349" s="1">
        <v>45701</v>
      </c>
      <c r="B349" t="str">
        <f>TEXT(Table3[[#This Row],[date]],"mmm")</f>
        <v>Feb</v>
      </c>
      <c r="C349" t="str">
        <f>TEXT(Table3[[#This Row],[date]],"ddd")</f>
        <v>Thu</v>
      </c>
      <c r="D349" s="2" t="s">
        <v>27</v>
      </c>
      <c r="E349" s="2" t="s">
        <v>279</v>
      </c>
      <c r="F349" s="2" t="s">
        <v>246</v>
      </c>
      <c r="G349" s="2" t="s">
        <v>247</v>
      </c>
      <c r="H349" s="2" t="s">
        <v>101</v>
      </c>
      <c r="I349" s="3">
        <v>288.77999999999997</v>
      </c>
      <c r="J349" s="5">
        <v>39</v>
      </c>
      <c r="K349" s="3">
        <v>11262.42</v>
      </c>
      <c r="L349" s="3">
        <v>6858.87</v>
      </c>
      <c r="M349" s="3">
        <v>4403.55</v>
      </c>
      <c r="N349" s="10">
        <f>Table3[[#This Row],[profit]]/Table3[[#This Row],[revenue]]</f>
        <v>0.39099500817763855</v>
      </c>
      <c r="O349" s="2" t="s">
        <v>13</v>
      </c>
      <c r="P349" s="2" t="str">
        <f>_xlfn.XLOOKUP(O349,Sales_reps!A:A,Sales_reps!B:B)</f>
        <v>Rep 5</v>
      </c>
      <c r="Q349" s="5">
        <f>_xlfn.XLOOKUP(F349,Inventory!A:A,Inventory!E:E)</f>
        <v>431</v>
      </c>
      <c r="R349" s="5">
        <f>_xlfn.XLOOKUP(F349,Inventory!A:A,Inventory!F:F)</f>
        <v>97</v>
      </c>
      <c r="S349" t="str">
        <f>IF(Table3[[#This Row],[Reorder_point]]&gt;=Table3[[#This Row],[Stock_on_hand]],"Reorder","Sufficient Stock")</f>
        <v>Sufficient Stock</v>
      </c>
      <c r="T349" s="4">
        <f>_xlfn.XLOOKUP(F349,Pivot!A:A,Pivot!C:C)</f>
        <v>2.7127071823204418</v>
      </c>
      <c r="U349" s="5">
        <f>Table3[[#This Row],[Stock_on_hand]]/Table3[[#This Row],[ADS_Rate]]</f>
        <v>158.88187372708759</v>
      </c>
      <c r="V349" s="16">
        <f>_xlfn.XLOOKUP(F349,Pivot!E:E,Pivot!H:H)</f>
        <v>146.11568228105907</v>
      </c>
      <c r="W349" s="3">
        <f>IF(Table3[[#This Row],[Stock_on_hand]]&gt;Table3[[#This Row],[Reorder_point]],(Table3[[#This Row],[Stock_on_hand]]-Table3[[#This Row],[Reorder_point]])*Table3[[#This Row],[AverageCostPerUnit]],0)</f>
        <v>48802.637881873728</v>
      </c>
    </row>
    <row r="350" spans="1:23" x14ac:dyDescent="0.3">
      <c r="A350" s="1">
        <v>45701</v>
      </c>
      <c r="B350" t="str">
        <f>TEXT(Table3[[#This Row],[date]],"mmm")</f>
        <v>Feb</v>
      </c>
      <c r="C350" t="str">
        <f>TEXT(Table3[[#This Row],[date]],"ddd")</f>
        <v>Thu</v>
      </c>
      <c r="D350" s="2" t="s">
        <v>17</v>
      </c>
      <c r="E350" s="2" t="s">
        <v>275</v>
      </c>
      <c r="F350" s="2" t="s">
        <v>114</v>
      </c>
      <c r="G350" s="2" t="s">
        <v>115</v>
      </c>
      <c r="H350" s="2" t="s">
        <v>64</v>
      </c>
      <c r="I350" s="3">
        <v>358.6</v>
      </c>
      <c r="J350" s="5">
        <v>21</v>
      </c>
      <c r="K350" s="3">
        <v>7530.6</v>
      </c>
      <c r="L350" s="3">
        <v>6144.14</v>
      </c>
      <c r="M350" s="3">
        <v>1386.46</v>
      </c>
      <c r="N350" s="10">
        <f>Table3[[#This Row],[profit]]/Table3[[#This Row],[revenue]]</f>
        <v>0.18411016386476509</v>
      </c>
      <c r="O350" s="2" t="s">
        <v>10</v>
      </c>
      <c r="P350" s="2" t="str">
        <f>_xlfn.XLOOKUP(O350,Sales_reps!A:A,Sales_reps!B:B)</f>
        <v>Rep 4</v>
      </c>
      <c r="Q350" s="5">
        <f>_xlfn.XLOOKUP(F350,Inventory!A:A,Inventory!E:E)</f>
        <v>385</v>
      </c>
      <c r="R350" s="5">
        <f>_xlfn.XLOOKUP(F350,Inventory!A:A,Inventory!F:F)</f>
        <v>55</v>
      </c>
      <c r="S350" t="str">
        <f>IF(Table3[[#This Row],[Reorder_point]]&gt;=Table3[[#This Row],[Stock_on_hand]],"Reorder","Sufficient Stock")</f>
        <v>Sufficient Stock</v>
      </c>
      <c r="T350" s="4">
        <f>_xlfn.XLOOKUP(F350,Pivot!A:A,Pivot!C:C)</f>
        <v>1.9447513812154695</v>
      </c>
      <c r="U350" s="5">
        <f>Table3[[#This Row],[Stock_on_hand]]/Table3[[#This Row],[ADS_Rate]]</f>
        <v>197.96875</v>
      </c>
      <c r="V350" s="16">
        <f>_xlfn.XLOOKUP(F350,Pivot!E:E,Pivot!H:H)</f>
        <v>186.62428977272728</v>
      </c>
      <c r="W350" s="3">
        <f>IF(Table3[[#This Row],[Stock_on_hand]]&gt;Table3[[#This Row],[Reorder_point]],(Table3[[#This Row],[Stock_on_hand]]-Table3[[#This Row],[Reorder_point]])*Table3[[#This Row],[AverageCostPerUnit]],0)</f>
        <v>61586.015625</v>
      </c>
    </row>
    <row r="351" spans="1:23" x14ac:dyDescent="0.3">
      <c r="A351" s="1">
        <v>45701</v>
      </c>
      <c r="B351" t="str">
        <f>TEXT(Table3[[#This Row],[date]],"mmm")</f>
        <v>Feb</v>
      </c>
      <c r="C351" t="str">
        <f>TEXT(Table3[[#This Row],[date]],"ddd")</f>
        <v>Thu</v>
      </c>
      <c r="D351" s="2" t="s">
        <v>5</v>
      </c>
      <c r="E351" s="2" t="s">
        <v>275</v>
      </c>
      <c r="F351" s="2" t="s">
        <v>168</v>
      </c>
      <c r="G351" s="2" t="s">
        <v>169</v>
      </c>
      <c r="H351" s="2" t="s">
        <v>56</v>
      </c>
      <c r="I351" s="3">
        <v>100.7</v>
      </c>
      <c r="J351" s="5">
        <v>16</v>
      </c>
      <c r="K351" s="3">
        <v>1611.2</v>
      </c>
      <c r="L351" s="3">
        <v>981.76</v>
      </c>
      <c r="M351" s="3">
        <v>629.44000000000005</v>
      </c>
      <c r="N351" s="10">
        <f>Table3[[#This Row],[profit]]/Table3[[#This Row],[revenue]]</f>
        <v>0.39066534260178754</v>
      </c>
      <c r="O351" s="2" t="s">
        <v>30</v>
      </c>
      <c r="P351" s="2" t="str">
        <f>_xlfn.XLOOKUP(O351,Sales_reps!A:A,Sales_reps!B:B)</f>
        <v>Rep 12</v>
      </c>
      <c r="Q351" s="5">
        <f>_xlfn.XLOOKUP(F351,Inventory!A:A,Inventory!E:E)</f>
        <v>433</v>
      </c>
      <c r="R351" s="5">
        <f>_xlfn.XLOOKUP(F351,Inventory!A:A,Inventory!F:F)</f>
        <v>151</v>
      </c>
      <c r="S351" t="str">
        <f>IF(Table3[[#This Row],[Reorder_point]]&gt;=Table3[[#This Row],[Stock_on_hand]],"Reorder","Sufficient Stock")</f>
        <v>Sufficient Stock</v>
      </c>
      <c r="T351" s="4">
        <f>_xlfn.XLOOKUP(F351,Pivot!A:A,Pivot!C:C)</f>
        <v>2.0718232044198897</v>
      </c>
      <c r="U351" s="5">
        <f>Table3[[#This Row],[Stock_on_hand]]/Table3[[#This Row],[ADS_Rate]]</f>
        <v>208.99466666666666</v>
      </c>
      <c r="V351" s="16">
        <f>_xlfn.XLOOKUP(F351,Pivot!E:E,Pivot!H:H)</f>
        <v>166.13485333333333</v>
      </c>
      <c r="W351" s="3">
        <f>IF(Table3[[#This Row],[Stock_on_hand]]&gt;Table3[[#This Row],[Reorder_point]],(Table3[[#This Row],[Stock_on_hand]]-Table3[[#This Row],[Reorder_point]])*Table3[[#This Row],[AverageCostPerUnit]],0)</f>
        <v>46850.028639999997</v>
      </c>
    </row>
    <row r="352" spans="1:23" x14ac:dyDescent="0.3">
      <c r="A352" s="1">
        <v>45701</v>
      </c>
      <c r="B352" t="str">
        <f>TEXT(Table3[[#This Row],[date]],"mmm")</f>
        <v>Feb</v>
      </c>
      <c r="C352" t="str">
        <f>TEXT(Table3[[#This Row],[date]],"ddd")</f>
        <v>Thu</v>
      </c>
      <c r="D352" s="2" t="s">
        <v>24</v>
      </c>
      <c r="E352" s="2" t="s">
        <v>282</v>
      </c>
      <c r="F352" s="2" t="s">
        <v>170</v>
      </c>
      <c r="G352" s="2" t="s">
        <v>171</v>
      </c>
      <c r="H352" s="2" t="s">
        <v>60</v>
      </c>
      <c r="I352" s="3">
        <v>489.23</v>
      </c>
      <c r="J352" s="5">
        <v>35</v>
      </c>
      <c r="K352" s="3">
        <v>17123.05</v>
      </c>
      <c r="L352" s="3">
        <v>12699.8</v>
      </c>
      <c r="M352" s="3">
        <v>4423.25</v>
      </c>
      <c r="N352" s="10">
        <f>Table3[[#This Row],[profit]]/Table3[[#This Row],[revenue]]</f>
        <v>0.25832138550083078</v>
      </c>
      <c r="O352" s="2" t="s">
        <v>22</v>
      </c>
      <c r="P352" s="2" t="str">
        <f>_xlfn.XLOOKUP(O352,Sales_reps!A:A,Sales_reps!B:B)</f>
        <v>Rep 9</v>
      </c>
      <c r="Q352" s="5">
        <f>_xlfn.XLOOKUP(F352,Inventory!A:A,Inventory!E:E)</f>
        <v>410</v>
      </c>
      <c r="R352" s="5">
        <f>_xlfn.XLOOKUP(F352,Inventory!A:A,Inventory!F:F)</f>
        <v>168</v>
      </c>
      <c r="S352" t="str">
        <f>IF(Table3[[#This Row],[Reorder_point]]&gt;=Table3[[#This Row],[Stock_on_hand]],"Reorder","Sufficient Stock")</f>
        <v>Sufficient Stock</v>
      </c>
      <c r="T352" s="4">
        <f>_xlfn.XLOOKUP(F352,Pivot!A:A,Pivot!C:C)</f>
        <v>1.9834254143646408</v>
      </c>
      <c r="U352" s="5">
        <f>Table3[[#This Row],[Stock_on_hand]]/Table3[[#This Row],[ADS_Rate]]</f>
        <v>206.71309192200559</v>
      </c>
      <c r="V352" s="16">
        <f>_xlfn.XLOOKUP(F352,Pivot!E:E,Pivot!H:H)</f>
        <v>222.89055710306405</v>
      </c>
      <c r="W352" s="3">
        <f>IF(Table3[[#This Row],[Stock_on_hand]]&gt;Table3[[#This Row],[Reorder_point]],(Table3[[#This Row],[Stock_on_hand]]-Table3[[#This Row],[Reorder_point]])*Table3[[#This Row],[AverageCostPerUnit]],0)</f>
        <v>53939.514818941498</v>
      </c>
    </row>
    <row r="353" spans="1:23" x14ac:dyDescent="0.3">
      <c r="A353" s="1">
        <v>45701</v>
      </c>
      <c r="B353" t="str">
        <f>TEXT(Table3[[#This Row],[date]],"mmm")</f>
        <v>Feb</v>
      </c>
      <c r="C353" t="str">
        <f>TEXT(Table3[[#This Row],[date]],"ddd")</f>
        <v>Thu</v>
      </c>
      <c r="D353" s="2" t="s">
        <v>24</v>
      </c>
      <c r="E353" s="2" t="s">
        <v>280</v>
      </c>
      <c r="F353" s="2" t="s">
        <v>242</v>
      </c>
      <c r="G353" s="2" t="s">
        <v>243</v>
      </c>
      <c r="H353" s="2" t="s">
        <v>64</v>
      </c>
      <c r="I353" s="3">
        <v>357.45</v>
      </c>
      <c r="J353" s="5">
        <v>26</v>
      </c>
      <c r="K353" s="3">
        <v>9293.7000000000007</v>
      </c>
      <c r="L353" s="3">
        <v>4974.2</v>
      </c>
      <c r="M353" s="3">
        <v>4319.5</v>
      </c>
      <c r="N353" s="10">
        <f>Table3[[#This Row],[profit]]/Table3[[#This Row],[revenue]]</f>
        <v>0.46477721467230487</v>
      </c>
      <c r="O353" s="2" t="s">
        <v>8</v>
      </c>
      <c r="P353" s="2" t="str">
        <f>_xlfn.XLOOKUP(O353,Sales_reps!A:A,Sales_reps!B:B)</f>
        <v>Rep 3</v>
      </c>
      <c r="Q353" s="5">
        <f>_xlfn.XLOOKUP(F353,Inventory!A:A,Inventory!E:E)</f>
        <v>56</v>
      </c>
      <c r="R353" s="5">
        <f>_xlfn.XLOOKUP(F353,Inventory!A:A,Inventory!F:F)</f>
        <v>105</v>
      </c>
      <c r="S353" t="str">
        <f>IF(Table3[[#This Row],[Reorder_point]]&gt;=Table3[[#This Row],[Stock_on_hand]],"Reorder","Sufficient Stock")</f>
        <v>Reorder</v>
      </c>
      <c r="T353" s="4">
        <f>_xlfn.XLOOKUP(F353,Pivot!A:A,Pivot!C:C)</f>
        <v>2</v>
      </c>
      <c r="U353" s="5">
        <f>Table3[[#This Row],[Stock_on_hand]]/Table3[[#This Row],[ADS_Rate]]</f>
        <v>28</v>
      </c>
      <c r="V353" s="16">
        <f>_xlfn.XLOOKUP(F353,Pivot!E:E,Pivot!H:H)</f>
        <v>186.10955801104973</v>
      </c>
      <c r="W353" s="3">
        <f>IF(Table3[[#This Row],[Stock_on_hand]]&gt;Table3[[#This Row],[Reorder_point]],(Table3[[#This Row],[Stock_on_hand]]-Table3[[#This Row],[Reorder_point]])*Table3[[#This Row],[AverageCostPerUnit]],0)</f>
        <v>0</v>
      </c>
    </row>
    <row r="354" spans="1:23" x14ac:dyDescent="0.3">
      <c r="A354" s="1">
        <v>45701</v>
      </c>
      <c r="B354" t="str">
        <f>TEXT(Table3[[#This Row],[date]],"mmm")</f>
        <v>Feb</v>
      </c>
      <c r="C354" t="str">
        <f>TEXT(Table3[[#This Row],[date]],"ddd")</f>
        <v>Thu</v>
      </c>
      <c r="D354" s="2" t="s">
        <v>12</v>
      </c>
      <c r="E354" s="2" t="s">
        <v>279</v>
      </c>
      <c r="F354" s="2" t="s">
        <v>132</v>
      </c>
      <c r="G354" s="2" t="s">
        <v>133</v>
      </c>
      <c r="H354" s="2" t="s">
        <v>64</v>
      </c>
      <c r="I354" s="3">
        <v>179.78</v>
      </c>
      <c r="J354" s="5">
        <v>34</v>
      </c>
      <c r="K354" s="3">
        <v>6112.52</v>
      </c>
      <c r="L354" s="3">
        <v>3357.48</v>
      </c>
      <c r="M354" s="3">
        <v>2755.04</v>
      </c>
      <c r="N354" s="10">
        <f>Table3[[#This Row],[profit]]/Table3[[#This Row],[revenue]]</f>
        <v>0.45072081563741301</v>
      </c>
      <c r="O354" s="2" t="s">
        <v>3</v>
      </c>
      <c r="P354" s="2" t="str">
        <f>_xlfn.XLOOKUP(O354,Sales_reps!A:A,Sales_reps!B:B)</f>
        <v>Rep 1</v>
      </c>
      <c r="Q354" s="5">
        <f>_xlfn.XLOOKUP(F354,Inventory!A:A,Inventory!E:E)</f>
        <v>178</v>
      </c>
      <c r="R354" s="5">
        <f>_xlfn.XLOOKUP(F354,Inventory!A:A,Inventory!F:F)</f>
        <v>183</v>
      </c>
      <c r="S354" t="str">
        <f>IF(Table3[[#This Row],[Reorder_point]]&gt;=Table3[[#This Row],[Stock_on_hand]],"Reorder","Sufficient Stock")</f>
        <v>Reorder</v>
      </c>
      <c r="T354" s="4">
        <f>_xlfn.XLOOKUP(F354,Pivot!A:A,Pivot!C:C)</f>
        <v>3.2596685082872927</v>
      </c>
      <c r="U354" s="5">
        <f>Table3[[#This Row],[Stock_on_hand]]/Table3[[#This Row],[ADS_Rate]]</f>
        <v>54.606779661016951</v>
      </c>
      <c r="V354" s="16">
        <f>_xlfn.XLOOKUP(F354,Pivot!E:E,Pivot!H:H)</f>
        <v>150.7550338983051</v>
      </c>
      <c r="W354" s="3">
        <f>IF(Table3[[#This Row],[Stock_on_hand]]&gt;Table3[[#This Row],[Reorder_point]],(Table3[[#This Row],[Stock_on_hand]]-Table3[[#This Row],[Reorder_point]])*Table3[[#This Row],[AverageCostPerUnit]],0)</f>
        <v>0</v>
      </c>
    </row>
    <row r="355" spans="1:23" x14ac:dyDescent="0.3">
      <c r="A355" s="1">
        <v>45701</v>
      </c>
      <c r="B355" t="str">
        <f>TEXT(Table3[[#This Row],[date]],"mmm")</f>
        <v>Feb</v>
      </c>
      <c r="C355" t="str">
        <f>TEXT(Table3[[#This Row],[date]],"ddd")</f>
        <v>Thu</v>
      </c>
      <c r="D355" s="2" t="s">
        <v>24</v>
      </c>
      <c r="E355" s="2" t="s">
        <v>276</v>
      </c>
      <c r="F355" s="2" t="s">
        <v>248</v>
      </c>
      <c r="G355" s="2" t="s">
        <v>249</v>
      </c>
      <c r="H355" s="2" t="s">
        <v>64</v>
      </c>
      <c r="I355" s="3">
        <v>287.35000000000002</v>
      </c>
      <c r="J355" s="5">
        <v>30</v>
      </c>
      <c r="K355" s="3">
        <v>8620.5</v>
      </c>
      <c r="L355" s="3">
        <v>4931.17</v>
      </c>
      <c r="M355" s="3">
        <v>3689.33</v>
      </c>
      <c r="N355" s="10">
        <f>Table3[[#This Row],[profit]]/Table3[[#This Row],[revenue]]</f>
        <v>0.42797169537729829</v>
      </c>
      <c r="O355" s="2" t="s">
        <v>28</v>
      </c>
      <c r="P355" s="2" t="str">
        <f>_xlfn.XLOOKUP(O355,Sales_reps!A:A,Sales_reps!B:B)</f>
        <v>Rep 11</v>
      </c>
      <c r="Q355" s="5">
        <f>_xlfn.XLOOKUP(F355,Inventory!A:A,Inventory!E:E)</f>
        <v>36</v>
      </c>
      <c r="R355" s="5">
        <f>_xlfn.XLOOKUP(F355,Inventory!A:A,Inventory!F:F)</f>
        <v>143</v>
      </c>
      <c r="S355" t="str">
        <f>IF(Table3[[#This Row],[Reorder_point]]&gt;=Table3[[#This Row],[Stock_on_hand]],"Reorder","Sufficient Stock")</f>
        <v>Reorder</v>
      </c>
      <c r="T355" s="4">
        <f>_xlfn.XLOOKUP(F355,Pivot!A:A,Pivot!C:C)</f>
        <v>1.2928176795580111</v>
      </c>
      <c r="U355" s="5">
        <f>Table3[[#This Row],[Stock_on_hand]]/Table3[[#This Row],[ADS_Rate]]</f>
        <v>27.846153846153847</v>
      </c>
      <c r="V355" s="16">
        <f>_xlfn.XLOOKUP(F355,Pivot!E:E,Pivot!H:H)</f>
        <v>196.43854700854698</v>
      </c>
      <c r="W355" s="3">
        <f>IF(Table3[[#This Row],[Stock_on_hand]]&gt;Table3[[#This Row],[Reorder_point]],(Table3[[#This Row],[Stock_on_hand]]-Table3[[#This Row],[Reorder_point]])*Table3[[#This Row],[AverageCostPerUnit]],0)</f>
        <v>0</v>
      </c>
    </row>
    <row r="356" spans="1:23" x14ac:dyDescent="0.3">
      <c r="A356" s="1">
        <v>45701</v>
      </c>
      <c r="B356" t="str">
        <f>TEXT(Table3[[#This Row],[date]],"mmm")</f>
        <v>Feb</v>
      </c>
      <c r="C356" t="str">
        <f>TEXT(Table3[[#This Row],[date]],"ddd")</f>
        <v>Thu</v>
      </c>
      <c r="D356" s="2" t="s">
        <v>12</v>
      </c>
      <c r="E356" s="2" t="s">
        <v>274</v>
      </c>
      <c r="F356" s="2" t="s">
        <v>220</v>
      </c>
      <c r="G356" s="2" t="s">
        <v>221</v>
      </c>
      <c r="H356" s="2" t="s">
        <v>56</v>
      </c>
      <c r="I356" s="3">
        <v>5.77</v>
      </c>
      <c r="J356" s="5">
        <v>19</v>
      </c>
      <c r="K356" s="3">
        <v>109.63</v>
      </c>
      <c r="L356" s="3">
        <v>65.44</v>
      </c>
      <c r="M356" s="3">
        <v>44.19</v>
      </c>
      <c r="N356" s="10">
        <f>Table3[[#This Row],[profit]]/Table3[[#This Row],[revenue]]</f>
        <v>0.40308309769223755</v>
      </c>
      <c r="O356" s="2" t="s">
        <v>34</v>
      </c>
      <c r="P356" s="2" t="str">
        <f>_xlfn.XLOOKUP(O356,Sales_reps!A:A,Sales_reps!B:B)</f>
        <v>Rep 14</v>
      </c>
      <c r="Q356" s="5">
        <f>_xlfn.XLOOKUP(F356,Inventory!A:A,Inventory!E:E)</f>
        <v>285</v>
      </c>
      <c r="R356" s="5">
        <f>_xlfn.XLOOKUP(F356,Inventory!A:A,Inventory!F:F)</f>
        <v>130</v>
      </c>
      <c r="S356" t="str">
        <f>IF(Table3[[#This Row],[Reorder_point]]&gt;=Table3[[#This Row],[Stock_on_hand]],"Reorder","Sufficient Stock")</f>
        <v>Sufficient Stock</v>
      </c>
      <c r="T356" s="4">
        <f>_xlfn.XLOOKUP(F356,Pivot!A:A,Pivot!C:C)</f>
        <v>1.6464088397790055</v>
      </c>
      <c r="U356" s="5">
        <f>Table3[[#This Row],[Stock_on_hand]]/Table3[[#This Row],[ADS_Rate]]</f>
        <v>173.10402684563758</v>
      </c>
      <c r="V356" s="16">
        <f>_xlfn.XLOOKUP(F356,Pivot!E:E,Pivot!H:H)</f>
        <v>196.83761744966441</v>
      </c>
      <c r="W356" s="3">
        <f>IF(Table3[[#This Row],[Stock_on_hand]]&gt;Table3[[#This Row],[Reorder_point]],(Table3[[#This Row],[Stock_on_hand]]-Table3[[#This Row],[Reorder_point]])*Table3[[#This Row],[AverageCostPerUnit]],0)</f>
        <v>30509.830704697983</v>
      </c>
    </row>
    <row r="357" spans="1:23" x14ac:dyDescent="0.3">
      <c r="A357" s="1">
        <v>45701</v>
      </c>
      <c r="B357" t="str">
        <f>TEXT(Table3[[#This Row],[date]],"mmm")</f>
        <v>Feb</v>
      </c>
      <c r="C357" t="str">
        <f>TEXT(Table3[[#This Row],[date]],"ddd")</f>
        <v>Thu</v>
      </c>
      <c r="D357" s="2" t="s">
        <v>27</v>
      </c>
      <c r="E357" s="2" t="s">
        <v>277</v>
      </c>
      <c r="F357" s="2" t="s">
        <v>174</v>
      </c>
      <c r="G357" s="2" t="s">
        <v>175</v>
      </c>
      <c r="H357" s="2" t="s">
        <v>101</v>
      </c>
      <c r="I357" s="3">
        <v>267.16000000000003</v>
      </c>
      <c r="J357" s="5">
        <v>47</v>
      </c>
      <c r="K357" s="3">
        <v>12556.52</v>
      </c>
      <c r="L357" s="3">
        <v>8993.2999999999993</v>
      </c>
      <c r="M357" s="3">
        <v>3563.22</v>
      </c>
      <c r="N357" s="10">
        <f>Table3[[#This Row],[profit]]/Table3[[#This Row],[revenue]]</f>
        <v>0.2837744852873248</v>
      </c>
      <c r="O357" s="2" t="s">
        <v>18</v>
      </c>
      <c r="P357" s="2" t="str">
        <f>_xlfn.XLOOKUP(O357,Sales_reps!A:A,Sales_reps!B:B)</f>
        <v>Rep 7</v>
      </c>
      <c r="Q357" s="5">
        <f>_xlfn.XLOOKUP(F357,Inventory!A:A,Inventory!E:E)</f>
        <v>455</v>
      </c>
      <c r="R357" s="5">
        <f>_xlfn.XLOOKUP(F357,Inventory!A:A,Inventory!F:F)</f>
        <v>66</v>
      </c>
      <c r="S357" t="str">
        <f>IF(Table3[[#This Row],[Reorder_point]]&gt;=Table3[[#This Row],[Stock_on_hand]],"Reorder","Sufficient Stock")</f>
        <v>Sufficient Stock</v>
      </c>
      <c r="T357" s="4">
        <f>_xlfn.XLOOKUP(F357,Pivot!A:A,Pivot!C:C)</f>
        <v>1.9060773480662982</v>
      </c>
      <c r="U357" s="5">
        <f>Table3[[#This Row],[Stock_on_hand]]/Table3[[#This Row],[ADS_Rate]]</f>
        <v>238.71014492753625</v>
      </c>
      <c r="V357" s="16">
        <f>_xlfn.XLOOKUP(F357,Pivot!E:E,Pivot!H:H)</f>
        <v>187.19002898550721</v>
      </c>
      <c r="W357" s="3">
        <f>IF(Table3[[#This Row],[Stock_on_hand]]&gt;Table3[[#This Row],[Reorder_point]],(Table3[[#This Row],[Stock_on_hand]]-Table3[[#This Row],[Reorder_point]])*Table3[[#This Row],[AverageCostPerUnit]],0)</f>
        <v>72816.9212753623</v>
      </c>
    </row>
    <row r="358" spans="1:23" x14ac:dyDescent="0.3">
      <c r="A358" s="1">
        <v>45702</v>
      </c>
      <c r="B358" t="str">
        <f>TEXT(Table3[[#This Row],[date]],"mmm")</f>
        <v>Feb</v>
      </c>
      <c r="C358" t="str">
        <f>TEXT(Table3[[#This Row],[date]],"ddd")</f>
        <v>Fri</v>
      </c>
      <c r="D358" s="2" t="s">
        <v>24</v>
      </c>
      <c r="E358" s="2" t="s">
        <v>281</v>
      </c>
      <c r="F358" s="2" t="s">
        <v>118</v>
      </c>
      <c r="G358" s="2" t="s">
        <v>119</v>
      </c>
      <c r="H358" s="2" t="s">
        <v>73</v>
      </c>
      <c r="I358" s="3">
        <v>459.31</v>
      </c>
      <c r="J358" s="5">
        <v>7</v>
      </c>
      <c r="K358" s="3">
        <v>3215.17</v>
      </c>
      <c r="L358" s="3">
        <v>1952.31</v>
      </c>
      <c r="M358" s="3">
        <v>1262.8599999999999</v>
      </c>
      <c r="N358" s="10">
        <f>Table3[[#This Row],[profit]]/Table3[[#This Row],[revenue]]</f>
        <v>0.3927817191625948</v>
      </c>
      <c r="O358" s="2" t="s">
        <v>46</v>
      </c>
      <c r="P358" s="2" t="str">
        <f>_xlfn.XLOOKUP(O358,Sales_reps!A:A,Sales_reps!B:B)</f>
        <v>Rep 20</v>
      </c>
      <c r="Q358" s="5">
        <f>_xlfn.XLOOKUP(F358,Inventory!A:A,Inventory!E:E)</f>
        <v>365</v>
      </c>
      <c r="R358" s="5">
        <f>_xlfn.XLOOKUP(F358,Inventory!A:A,Inventory!F:F)</f>
        <v>53</v>
      </c>
      <c r="S358" t="str">
        <f>IF(Table3[[#This Row],[Reorder_point]]&gt;=Table3[[#This Row],[Stock_on_hand]],"Reorder","Sufficient Stock")</f>
        <v>Sufficient Stock</v>
      </c>
      <c r="T358" s="4">
        <f>_xlfn.XLOOKUP(F358,Pivot!A:A,Pivot!C:C)</f>
        <v>1.3922651933701657</v>
      </c>
      <c r="U358" s="5">
        <f>Table3[[#This Row],[Stock_on_hand]]/Table3[[#This Row],[ADS_Rate]]</f>
        <v>262.16269841269843</v>
      </c>
      <c r="V358" s="16">
        <f>_xlfn.XLOOKUP(F358,Pivot!E:E,Pivot!H:H)</f>
        <v>124.21837301587303</v>
      </c>
      <c r="W358" s="3">
        <f>IF(Table3[[#This Row],[Stock_on_hand]]&gt;Table3[[#This Row],[Reorder_point]],(Table3[[#This Row],[Stock_on_hand]]-Table3[[#This Row],[Reorder_point]])*Table3[[#This Row],[AverageCostPerUnit]],0)</f>
        <v>38756.132380952382</v>
      </c>
    </row>
    <row r="359" spans="1:23" x14ac:dyDescent="0.3">
      <c r="A359" s="1">
        <v>45702</v>
      </c>
      <c r="B359" t="str">
        <f>TEXT(Table3[[#This Row],[date]],"mmm")</f>
        <v>Feb</v>
      </c>
      <c r="C359" t="str">
        <f>TEXT(Table3[[#This Row],[date]],"ddd")</f>
        <v>Fri</v>
      </c>
      <c r="D359" s="2" t="s">
        <v>5</v>
      </c>
      <c r="E359" s="2" t="s">
        <v>283</v>
      </c>
      <c r="F359" s="2" t="s">
        <v>196</v>
      </c>
      <c r="G359" s="2" t="s">
        <v>197</v>
      </c>
      <c r="H359" s="2" t="s">
        <v>73</v>
      </c>
      <c r="I359" s="3">
        <v>10.64</v>
      </c>
      <c r="J359" s="5">
        <v>45</v>
      </c>
      <c r="K359" s="3">
        <v>478.8</v>
      </c>
      <c r="L359" s="3">
        <v>292.57</v>
      </c>
      <c r="M359" s="3">
        <v>186.23</v>
      </c>
      <c r="N359" s="10">
        <f>Table3[[#This Row],[profit]]/Table3[[#This Row],[revenue]]</f>
        <v>0.38895154553049288</v>
      </c>
      <c r="O359" s="2" t="s">
        <v>22</v>
      </c>
      <c r="P359" s="2" t="str">
        <f>_xlfn.XLOOKUP(O359,Sales_reps!A:A,Sales_reps!B:B)</f>
        <v>Rep 9</v>
      </c>
      <c r="Q359" s="5">
        <f>_xlfn.XLOOKUP(F359,Inventory!A:A,Inventory!E:E)</f>
        <v>370</v>
      </c>
      <c r="R359" s="5">
        <f>_xlfn.XLOOKUP(F359,Inventory!A:A,Inventory!F:F)</f>
        <v>57</v>
      </c>
      <c r="S359" t="str">
        <f>IF(Table3[[#This Row],[Reorder_point]]&gt;=Table3[[#This Row],[Stock_on_hand]],"Reorder","Sufficient Stock")</f>
        <v>Sufficient Stock</v>
      </c>
      <c r="T359" s="4">
        <f>_xlfn.XLOOKUP(F359,Pivot!A:A,Pivot!C:C)</f>
        <v>1.9337016574585635</v>
      </c>
      <c r="U359" s="5">
        <f>Table3[[#This Row],[Stock_on_hand]]/Table3[[#This Row],[ADS_Rate]]</f>
        <v>191.34285714285716</v>
      </c>
      <c r="V359" s="16">
        <f>_xlfn.XLOOKUP(F359,Pivot!E:E,Pivot!H:H)</f>
        <v>130.95322857142858</v>
      </c>
      <c r="W359" s="3">
        <f>IF(Table3[[#This Row],[Stock_on_hand]]&gt;Table3[[#This Row],[Reorder_point]],(Table3[[#This Row],[Stock_on_hand]]-Table3[[#This Row],[Reorder_point]])*Table3[[#This Row],[AverageCostPerUnit]],0)</f>
        <v>40988.360542857146</v>
      </c>
    </row>
    <row r="360" spans="1:23" x14ac:dyDescent="0.3">
      <c r="A360" s="1">
        <v>45702</v>
      </c>
      <c r="B360" t="str">
        <f>TEXT(Table3[[#This Row],[date]],"mmm")</f>
        <v>Feb</v>
      </c>
      <c r="C360" t="str">
        <f>TEXT(Table3[[#This Row],[date]],"ddd")</f>
        <v>Fri</v>
      </c>
      <c r="D360" s="2" t="s">
        <v>17</v>
      </c>
      <c r="E360" s="2" t="s">
        <v>283</v>
      </c>
      <c r="F360" s="2" t="s">
        <v>87</v>
      </c>
      <c r="G360" s="2" t="s">
        <v>88</v>
      </c>
      <c r="H360" s="2" t="s">
        <v>60</v>
      </c>
      <c r="I360" s="3">
        <v>39.21</v>
      </c>
      <c r="J360" s="5">
        <v>5</v>
      </c>
      <c r="K360" s="3">
        <v>196.05</v>
      </c>
      <c r="L360" s="3">
        <v>147.44</v>
      </c>
      <c r="M360" s="3">
        <v>48.61</v>
      </c>
      <c r="N360" s="10">
        <f>Table3[[#This Row],[profit]]/Table3[[#This Row],[revenue]]</f>
        <v>0.24794695230808467</v>
      </c>
      <c r="O360" s="2" t="s">
        <v>38</v>
      </c>
      <c r="P360" s="2" t="str">
        <f>_xlfn.XLOOKUP(O360,Sales_reps!A:A,Sales_reps!B:B)</f>
        <v>Rep 16</v>
      </c>
      <c r="Q360" s="5">
        <f>_xlfn.XLOOKUP(F360,Inventory!A:A,Inventory!E:E)</f>
        <v>364</v>
      </c>
      <c r="R360" s="5">
        <f>_xlfn.XLOOKUP(F360,Inventory!A:A,Inventory!F:F)</f>
        <v>148</v>
      </c>
      <c r="S360" t="str">
        <f>IF(Table3[[#This Row],[Reorder_point]]&gt;=Table3[[#This Row],[Stock_on_hand]],"Reorder","Sufficient Stock")</f>
        <v>Sufficient Stock</v>
      </c>
      <c r="T360" s="4">
        <f>_xlfn.XLOOKUP(F360,Pivot!A:A,Pivot!C:C)</f>
        <v>2.4198895027624308</v>
      </c>
      <c r="U360" s="5">
        <f>Table3[[#This Row],[Stock_on_hand]]/Table3[[#This Row],[ADS_Rate]]</f>
        <v>150.42009132420091</v>
      </c>
      <c r="V360" s="16">
        <f>_xlfn.XLOOKUP(F360,Pivot!E:E,Pivot!H:H)</f>
        <v>198.74710045662104</v>
      </c>
      <c r="W360" s="3">
        <f>IF(Table3[[#This Row],[Stock_on_hand]]&gt;Table3[[#This Row],[Reorder_point]],(Table3[[#This Row],[Stock_on_hand]]-Table3[[#This Row],[Reorder_point]])*Table3[[#This Row],[AverageCostPerUnit]],0)</f>
        <v>42929.373698630145</v>
      </c>
    </row>
    <row r="361" spans="1:23" x14ac:dyDescent="0.3">
      <c r="A361" s="1">
        <v>45702</v>
      </c>
      <c r="B361" t="str">
        <f>TEXT(Table3[[#This Row],[date]],"mmm")</f>
        <v>Feb</v>
      </c>
      <c r="C361" t="str">
        <f>TEXT(Table3[[#This Row],[date]],"ddd")</f>
        <v>Fri</v>
      </c>
      <c r="D361" s="2" t="s">
        <v>12</v>
      </c>
      <c r="E361" s="2" t="s">
        <v>271</v>
      </c>
      <c r="F361" s="2" t="s">
        <v>236</v>
      </c>
      <c r="G361" s="2" t="s">
        <v>237</v>
      </c>
      <c r="H361" s="2" t="s">
        <v>101</v>
      </c>
      <c r="I361" s="3">
        <v>171.73</v>
      </c>
      <c r="J361" s="5">
        <v>23</v>
      </c>
      <c r="K361" s="3">
        <v>3949.79</v>
      </c>
      <c r="L361" s="3">
        <v>2508.41</v>
      </c>
      <c r="M361" s="3">
        <v>1441.38</v>
      </c>
      <c r="N361" s="10">
        <f>Table3[[#This Row],[profit]]/Table3[[#This Row],[revenue]]</f>
        <v>0.36492573022869573</v>
      </c>
      <c r="O361" s="2" t="s">
        <v>30</v>
      </c>
      <c r="P361" s="2" t="str">
        <f>_xlfn.XLOOKUP(O361,Sales_reps!A:A,Sales_reps!B:B)</f>
        <v>Rep 12</v>
      </c>
      <c r="Q361" s="5">
        <f>_xlfn.XLOOKUP(F361,Inventory!A:A,Inventory!E:E)</f>
        <v>32</v>
      </c>
      <c r="R361" s="5">
        <f>_xlfn.XLOOKUP(F361,Inventory!A:A,Inventory!F:F)</f>
        <v>194</v>
      </c>
      <c r="S361" t="str">
        <f>IF(Table3[[#This Row],[Reorder_point]]&gt;=Table3[[#This Row],[Stock_on_hand]],"Reorder","Sufficient Stock")</f>
        <v>Reorder</v>
      </c>
      <c r="T361" s="4">
        <f>_xlfn.XLOOKUP(F361,Pivot!A:A,Pivot!C:C)</f>
        <v>2.0220994475138121</v>
      </c>
      <c r="U361" s="5">
        <f>Table3[[#This Row],[Stock_on_hand]]/Table3[[#This Row],[ADS_Rate]]</f>
        <v>15.825136612021858</v>
      </c>
      <c r="V361" s="16">
        <f>_xlfn.XLOOKUP(F361,Pivot!E:E,Pivot!H:H)</f>
        <v>188.49956284153004</v>
      </c>
      <c r="W361" s="3">
        <f>IF(Table3[[#This Row],[Stock_on_hand]]&gt;Table3[[#This Row],[Reorder_point]],(Table3[[#This Row],[Stock_on_hand]]-Table3[[#This Row],[Reorder_point]])*Table3[[#This Row],[AverageCostPerUnit]],0)</f>
        <v>0</v>
      </c>
    </row>
    <row r="362" spans="1:23" x14ac:dyDescent="0.3">
      <c r="A362" s="1">
        <v>45702</v>
      </c>
      <c r="B362" t="str">
        <f>TEXT(Table3[[#This Row],[date]],"mmm")</f>
        <v>Feb</v>
      </c>
      <c r="C362" t="str">
        <f>TEXT(Table3[[#This Row],[date]],"ddd")</f>
        <v>Fri</v>
      </c>
      <c r="D362" s="2" t="s">
        <v>5</v>
      </c>
      <c r="E362" s="2" t="s">
        <v>272</v>
      </c>
      <c r="F362" s="2" t="s">
        <v>116</v>
      </c>
      <c r="G362" s="2" t="s">
        <v>117</v>
      </c>
      <c r="H362" s="2" t="s">
        <v>64</v>
      </c>
      <c r="I362" s="3">
        <v>57.76</v>
      </c>
      <c r="J362" s="5">
        <v>28</v>
      </c>
      <c r="K362" s="3">
        <v>1617.28</v>
      </c>
      <c r="L362" s="3">
        <v>898.8</v>
      </c>
      <c r="M362" s="3">
        <v>718.48</v>
      </c>
      <c r="N362" s="10">
        <f>Table3[[#This Row],[profit]]/Table3[[#This Row],[revenue]]</f>
        <v>0.44425207756232687</v>
      </c>
      <c r="O362" s="2" t="s">
        <v>15</v>
      </c>
      <c r="P362" s="2" t="str">
        <f>_xlfn.XLOOKUP(O362,Sales_reps!A:A,Sales_reps!B:B)</f>
        <v>Rep 6</v>
      </c>
      <c r="Q362" s="5">
        <f>_xlfn.XLOOKUP(F362,Inventory!A:A,Inventory!E:E)</f>
        <v>230</v>
      </c>
      <c r="R362" s="5">
        <f>_xlfn.XLOOKUP(F362,Inventory!A:A,Inventory!F:F)</f>
        <v>70</v>
      </c>
      <c r="S362" t="str">
        <f>IF(Table3[[#This Row],[Reorder_point]]&gt;=Table3[[#This Row],[Stock_on_hand]],"Reorder","Sufficient Stock")</f>
        <v>Sufficient Stock</v>
      </c>
      <c r="T362" s="4">
        <f>_xlfn.XLOOKUP(F362,Pivot!A:A,Pivot!C:C)</f>
        <v>1.4419889502762431</v>
      </c>
      <c r="U362" s="5">
        <f>Table3[[#This Row],[Stock_on_hand]]/Table3[[#This Row],[ADS_Rate]]</f>
        <v>159.50191570881228</v>
      </c>
      <c r="V362" s="16">
        <f>_xlfn.XLOOKUP(F362,Pivot!E:E,Pivot!H:H)</f>
        <v>196.03318007662833</v>
      </c>
      <c r="W362" s="3">
        <f>IF(Table3[[#This Row],[Stock_on_hand]]&gt;Table3[[#This Row],[Reorder_point]],(Table3[[#This Row],[Stock_on_hand]]-Table3[[#This Row],[Reorder_point]])*Table3[[#This Row],[AverageCostPerUnit]],0)</f>
        <v>31365.308812260533</v>
      </c>
    </row>
    <row r="363" spans="1:23" x14ac:dyDescent="0.3">
      <c r="A363" s="1">
        <v>45702</v>
      </c>
      <c r="B363" t="str">
        <f>TEXT(Table3[[#This Row],[date]],"mmm")</f>
        <v>Feb</v>
      </c>
      <c r="C363" t="str">
        <f>TEXT(Table3[[#This Row],[date]],"ddd")</f>
        <v>Fri</v>
      </c>
      <c r="D363" s="2" t="s">
        <v>17</v>
      </c>
      <c r="E363" s="2" t="s">
        <v>274</v>
      </c>
      <c r="F363" s="2" t="s">
        <v>71</v>
      </c>
      <c r="G363" s="2" t="s">
        <v>72</v>
      </c>
      <c r="H363" s="2" t="s">
        <v>73</v>
      </c>
      <c r="I363" s="3">
        <v>209.16</v>
      </c>
      <c r="J363" s="5">
        <v>46</v>
      </c>
      <c r="K363" s="3">
        <v>9621.36</v>
      </c>
      <c r="L363" s="3">
        <v>7687.48</v>
      </c>
      <c r="M363" s="3">
        <v>1933.88</v>
      </c>
      <c r="N363" s="10">
        <f>Table3[[#This Row],[profit]]/Table3[[#This Row],[revenue]]</f>
        <v>0.20099861142291733</v>
      </c>
      <c r="O363" s="2" t="s">
        <v>20</v>
      </c>
      <c r="P363" s="2" t="str">
        <f>_xlfn.XLOOKUP(O363,Sales_reps!A:A,Sales_reps!B:B)</f>
        <v>Rep 8</v>
      </c>
      <c r="Q363" s="5">
        <f>_xlfn.XLOOKUP(F363,Inventory!A:A,Inventory!E:E)</f>
        <v>437</v>
      </c>
      <c r="R363" s="5">
        <f>_xlfn.XLOOKUP(F363,Inventory!A:A,Inventory!F:F)</f>
        <v>59</v>
      </c>
      <c r="S363" t="str">
        <f>IF(Table3[[#This Row],[Reorder_point]]&gt;=Table3[[#This Row],[Stock_on_hand]],"Reorder","Sufficient Stock")</f>
        <v>Sufficient Stock</v>
      </c>
      <c r="T363" s="4">
        <f>_xlfn.XLOOKUP(F363,Pivot!A:A,Pivot!C:C)</f>
        <v>2.1215469613259668</v>
      </c>
      <c r="U363" s="5">
        <f>Table3[[#This Row],[Stock_on_hand]]/Table3[[#This Row],[ADS_Rate]]</f>
        <v>205.98177083333334</v>
      </c>
      <c r="V363" s="16">
        <f>_xlfn.XLOOKUP(F363,Pivot!E:E,Pivot!H:H)</f>
        <v>182.79481770833334</v>
      </c>
      <c r="W363" s="3">
        <f>IF(Table3[[#This Row],[Stock_on_hand]]&gt;Table3[[#This Row],[Reorder_point]],(Table3[[#This Row],[Stock_on_hand]]-Table3[[#This Row],[Reorder_point]])*Table3[[#This Row],[AverageCostPerUnit]],0)</f>
        <v>69096.441093750007</v>
      </c>
    </row>
    <row r="364" spans="1:23" x14ac:dyDescent="0.3">
      <c r="A364" s="1">
        <v>45702</v>
      </c>
      <c r="B364" t="str">
        <f>TEXT(Table3[[#This Row],[date]],"mmm")</f>
        <v>Feb</v>
      </c>
      <c r="C364" t="str">
        <f>TEXT(Table3[[#This Row],[date]],"ddd")</f>
        <v>Fri</v>
      </c>
      <c r="D364" s="2" t="s">
        <v>17</v>
      </c>
      <c r="E364" s="2" t="s">
        <v>277</v>
      </c>
      <c r="F364" s="2" t="s">
        <v>232</v>
      </c>
      <c r="G364" s="2" t="s">
        <v>233</v>
      </c>
      <c r="H364" s="2" t="s">
        <v>101</v>
      </c>
      <c r="I364" s="3">
        <v>178.18</v>
      </c>
      <c r="J364" s="5">
        <v>48</v>
      </c>
      <c r="K364" s="3">
        <v>8552.64</v>
      </c>
      <c r="L364" s="3">
        <v>6869.64</v>
      </c>
      <c r="M364" s="3">
        <v>1683</v>
      </c>
      <c r="N364" s="10">
        <f>Table3[[#This Row],[profit]]/Table3[[#This Row],[revenue]]</f>
        <v>0.19678134470759906</v>
      </c>
      <c r="O364" s="2" t="s">
        <v>6</v>
      </c>
      <c r="P364" s="2" t="str">
        <f>_xlfn.XLOOKUP(O364,Sales_reps!A:A,Sales_reps!B:B)</f>
        <v>Rep 2</v>
      </c>
      <c r="Q364" s="5">
        <f>_xlfn.XLOOKUP(F364,Inventory!A:A,Inventory!E:E)</f>
        <v>255</v>
      </c>
      <c r="R364" s="5">
        <f>_xlfn.XLOOKUP(F364,Inventory!A:A,Inventory!F:F)</f>
        <v>78</v>
      </c>
      <c r="S364" t="str">
        <f>IF(Table3[[#This Row],[Reorder_point]]&gt;=Table3[[#This Row],[Stock_on_hand]],"Reorder","Sufficient Stock")</f>
        <v>Sufficient Stock</v>
      </c>
      <c r="T364" s="4">
        <f>_xlfn.XLOOKUP(F364,Pivot!A:A,Pivot!C:C)</f>
        <v>2.6353591160220993</v>
      </c>
      <c r="U364" s="5">
        <f>Table3[[#This Row],[Stock_on_hand]]/Table3[[#This Row],[ADS_Rate]]</f>
        <v>96.761006289308185</v>
      </c>
      <c r="V364" s="16">
        <f>_xlfn.XLOOKUP(F364,Pivot!E:E,Pivot!H:H)</f>
        <v>146.7044025157233</v>
      </c>
      <c r="W364" s="3">
        <f>IF(Table3[[#This Row],[Stock_on_hand]]&gt;Table3[[#This Row],[Reorder_point]],(Table3[[#This Row],[Stock_on_hand]]-Table3[[#This Row],[Reorder_point]])*Table3[[#This Row],[AverageCostPerUnit]],0)</f>
        <v>25966.679245283023</v>
      </c>
    </row>
    <row r="365" spans="1:23" x14ac:dyDescent="0.3">
      <c r="A365" s="1">
        <v>45702</v>
      </c>
      <c r="B365" t="str">
        <f>TEXT(Table3[[#This Row],[date]],"mmm")</f>
        <v>Feb</v>
      </c>
      <c r="C365" t="str">
        <f>TEXT(Table3[[#This Row],[date]],"ddd")</f>
        <v>Fri</v>
      </c>
      <c r="D365" s="2" t="s">
        <v>17</v>
      </c>
      <c r="E365" s="2" t="s">
        <v>281</v>
      </c>
      <c r="F365" s="2" t="s">
        <v>168</v>
      </c>
      <c r="G365" s="2" t="s">
        <v>169</v>
      </c>
      <c r="H365" s="2" t="s">
        <v>56</v>
      </c>
      <c r="I365" s="3">
        <v>16.61</v>
      </c>
      <c r="J365" s="5">
        <v>26</v>
      </c>
      <c r="K365" s="3">
        <v>431.86</v>
      </c>
      <c r="L365" s="3">
        <v>319.19</v>
      </c>
      <c r="M365" s="3">
        <v>112.67</v>
      </c>
      <c r="N365" s="10">
        <f>Table3[[#This Row],[profit]]/Table3[[#This Row],[revenue]]</f>
        <v>0.26089473440466815</v>
      </c>
      <c r="O365" s="2" t="s">
        <v>30</v>
      </c>
      <c r="P365" s="2" t="str">
        <f>_xlfn.XLOOKUP(O365,Sales_reps!A:A,Sales_reps!B:B)</f>
        <v>Rep 12</v>
      </c>
      <c r="Q365" s="5">
        <f>_xlfn.XLOOKUP(F365,Inventory!A:A,Inventory!E:E)</f>
        <v>433</v>
      </c>
      <c r="R365" s="5">
        <f>_xlfn.XLOOKUP(F365,Inventory!A:A,Inventory!F:F)</f>
        <v>151</v>
      </c>
      <c r="S365" t="str">
        <f>IF(Table3[[#This Row],[Reorder_point]]&gt;=Table3[[#This Row],[Stock_on_hand]],"Reorder","Sufficient Stock")</f>
        <v>Sufficient Stock</v>
      </c>
      <c r="T365" s="4">
        <f>_xlfn.XLOOKUP(F365,Pivot!A:A,Pivot!C:C)</f>
        <v>2.0718232044198897</v>
      </c>
      <c r="U365" s="5">
        <f>Table3[[#This Row],[Stock_on_hand]]/Table3[[#This Row],[ADS_Rate]]</f>
        <v>208.99466666666666</v>
      </c>
      <c r="V365" s="16">
        <f>_xlfn.XLOOKUP(F365,Pivot!E:E,Pivot!H:H)</f>
        <v>166.13485333333333</v>
      </c>
      <c r="W365" s="3">
        <f>IF(Table3[[#This Row],[Stock_on_hand]]&gt;Table3[[#This Row],[Reorder_point]],(Table3[[#This Row],[Stock_on_hand]]-Table3[[#This Row],[Reorder_point]])*Table3[[#This Row],[AverageCostPerUnit]],0)</f>
        <v>46850.028639999997</v>
      </c>
    </row>
    <row r="366" spans="1:23" x14ac:dyDescent="0.3">
      <c r="A366" s="1">
        <v>45702</v>
      </c>
      <c r="B366" t="str">
        <f>TEXT(Table3[[#This Row],[date]],"mmm")</f>
        <v>Feb</v>
      </c>
      <c r="C366" t="str">
        <f>TEXT(Table3[[#This Row],[date]],"ddd")</f>
        <v>Fri</v>
      </c>
      <c r="D366" s="2" t="s">
        <v>17</v>
      </c>
      <c r="E366" s="2" t="s">
        <v>277</v>
      </c>
      <c r="F366" s="2" t="s">
        <v>244</v>
      </c>
      <c r="G366" s="2" t="s">
        <v>245</v>
      </c>
      <c r="H366" s="2" t="s">
        <v>64</v>
      </c>
      <c r="I366" s="3">
        <v>159.69</v>
      </c>
      <c r="J366" s="5">
        <v>30</v>
      </c>
      <c r="K366" s="3">
        <v>4790.7</v>
      </c>
      <c r="L366" s="3">
        <v>3820.17</v>
      </c>
      <c r="M366" s="3">
        <v>970.53</v>
      </c>
      <c r="N366" s="10">
        <f>Table3[[#This Row],[profit]]/Table3[[#This Row],[revenue]]</f>
        <v>0.20258626088045589</v>
      </c>
      <c r="O366" s="2" t="s">
        <v>10</v>
      </c>
      <c r="P366" s="2" t="str">
        <f>_xlfn.XLOOKUP(O366,Sales_reps!A:A,Sales_reps!B:B)</f>
        <v>Rep 4</v>
      </c>
      <c r="Q366" s="5">
        <f>_xlfn.XLOOKUP(F366,Inventory!A:A,Inventory!E:E)</f>
        <v>350</v>
      </c>
      <c r="R366" s="5">
        <f>_xlfn.XLOOKUP(F366,Inventory!A:A,Inventory!F:F)</f>
        <v>174</v>
      </c>
      <c r="S366" t="str">
        <f>IF(Table3[[#This Row],[Reorder_point]]&gt;=Table3[[#This Row],[Stock_on_hand]],"Reorder","Sufficient Stock")</f>
        <v>Sufficient Stock</v>
      </c>
      <c r="T366" s="4">
        <f>_xlfn.XLOOKUP(F366,Pivot!A:A,Pivot!C:C)</f>
        <v>2.8232044198895028</v>
      </c>
      <c r="U366" s="5">
        <f>Table3[[#This Row],[Stock_on_hand]]/Table3[[#This Row],[ADS_Rate]]</f>
        <v>123.97260273972603</v>
      </c>
      <c r="V366" s="16">
        <f>_xlfn.XLOOKUP(F366,Pivot!E:E,Pivot!H:H)</f>
        <v>176.50516634050879</v>
      </c>
      <c r="W366" s="3">
        <f>IF(Table3[[#This Row],[Stock_on_hand]]&gt;Table3[[#This Row],[Reorder_point]],(Table3[[#This Row],[Stock_on_hand]]-Table3[[#This Row],[Reorder_point]])*Table3[[#This Row],[AverageCostPerUnit]],0)</f>
        <v>31064.909275929549</v>
      </c>
    </row>
    <row r="367" spans="1:23" x14ac:dyDescent="0.3">
      <c r="A367" s="1">
        <v>45702</v>
      </c>
      <c r="B367" t="str">
        <f>TEXT(Table3[[#This Row],[date]],"mmm")</f>
        <v>Feb</v>
      </c>
      <c r="C367" t="str">
        <f>TEXT(Table3[[#This Row],[date]],"ddd")</f>
        <v>Fri</v>
      </c>
      <c r="D367" s="2" t="s">
        <v>17</v>
      </c>
      <c r="E367" s="2" t="s">
        <v>273</v>
      </c>
      <c r="F367" s="2" t="s">
        <v>140</v>
      </c>
      <c r="G367" s="2" t="s">
        <v>141</v>
      </c>
      <c r="H367" s="2" t="s">
        <v>101</v>
      </c>
      <c r="I367" s="3">
        <v>374.75</v>
      </c>
      <c r="J367" s="5">
        <v>47</v>
      </c>
      <c r="K367" s="3">
        <v>17613.25</v>
      </c>
      <c r="L367" s="3">
        <v>12689.2</v>
      </c>
      <c r="M367" s="3">
        <v>4924.05</v>
      </c>
      <c r="N367" s="10">
        <f>Table3[[#This Row],[profit]]/Table3[[#This Row],[revenue]]</f>
        <v>0.27956510013768043</v>
      </c>
      <c r="O367" s="2" t="s">
        <v>20</v>
      </c>
      <c r="P367" s="2" t="str">
        <f>_xlfn.XLOOKUP(O367,Sales_reps!A:A,Sales_reps!B:B)</f>
        <v>Rep 8</v>
      </c>
      <c r="Q367" s="5">
        <f>_xlfn.XLOOKUP(F367,Inventory!A:A,Inventory!E:E)</f>
        <v>167</v>
      </c>
      <c r="R367" s="5">
        <f>_xlfn.XLOOKUP(F367,Inventory!A:A,Inventory!F:F)</f>
        <v>119</v>
      </c>
      <c r="S367" t="str">
        <f>IF(Table3[[#This Row],[Reorder_point]]&gt;=Table3[[#This Row],[Stock_on_hand]],"Reorder","Sufficient Stock")</f>
        <v>Sufficient Stock</v>
      </c>
      <c r="T367" s="4">
        <f>_xlfn.XLOOKUP(F367,Pivot!A:A,Pivot!C:C)</f>
        <v>1.7237569060773481</v>
      </c>
      <c r="U367" s="5">
        <f>Table3[[#This Row],[Stock_on_hand]]/Table3[[#This Row],[ADS_Rate]]</f>
        <v>96.881410256410248</v>
      </c>
      <c r="V367" s="16">
        <f>_xlfn.XLOOKUP(F367,Pivot!E:E,Pivot!H:H)</f>
        <v>164.31121794871791</v>
      </c>
      <c r="W367" s="3">
        <f>IF(Table3[[#This Row],[Stock_on_hand]]&gt;Table3[[#This Row],[Reorder_point]],(Table3[[#This Row],[Stock_on_hand]]-Table3[[#This Row],[Reorder_point]])*Table3[[#This Row],[AverageCostPerUnit]],0)</f>
        <v>7886.9384615384597</v>
      </c>
    </row>
    <row r="368" spans="1:23" x14ac:dyDescent="0.3">
      <c r="A368" s="1">
        <v>45702</v>
      </c>
      <c r="B368" t="str">
        <f>TEXT(Table3[[#This Row],[date]],"mmm")</f>
        <v>Feb</v>
      </c>
      <c r="C368" t="str">
        <f>TEXT(Table3[[#This Row],[date]],"ddd")</f>
        <v>Fri</v>
      </c>
      <c r="D368" s="2" t="s">
        <v>5</v>
      </c>
      <c r="E368" s="2" t="s">
        <v>275</v>
      </c>
      <c r="F368" s="2" t="s">
        <v>102</v>
      </c>
      <c r="G368" s="2" t="s">
        <v>103</v>
      </c>
      <c r="H368" s="2" t="s">
        <v>56</v>
      </c>
      <c r="I368" s="3">
        <v>353.6</v>
      </c>
      <c r="J368" s="5">
        <v>8</v>
      </c>
      <c r="K368" s="3">
        <v>2828.8</v>
      </c>
      <c r="L368" s="3">
        <v>2007.38</v>
      </c>
      <c r="M368" s="3">
        <v>821.42</v>
      </c>
      <c r="N368" s="10">
        <f>Table3[[#This Row],[profit]]/Table3[[#This Row],[revenue]]</f>
        <v>0.29037754524886872</v>
      </c>
      <c r="O368" s="2" t="s">
        <v>22</v>
      </c>
      <c r="P368" s="2" t="str">
        <f>_xlfn.XLOOKUP(O368,Sales_reps!A:A,Sales_reps!B:B)</f>
        <v>Rep 9</v>
      </c>
      <c r="Q368" s="5">
        <f>_xlfn.XLOOKUP(F368,Inventory!A:A,Inventory!E:E)</f>
        <v>258</v>
      </c>
      <c r="R368" s="5">
        <f>_xlfn.XLOOKUP(F368,Inventory!A:A,Inventory!F:F)</f>
        <v>155</v>
      </c>
      <c r="S368" t="str">
        <f>IF(Table3[[#This Row],[Reorder_point]]&gt;=Table3[[#This Row],[Stock_on_hand]],"Reorder","Sufficient Stock")</f>
        <v>Sufficient Stock</v>
      </c>
      <c r="T368" s="4">
        <f>_xlfn.XLOOKUP(F368,Pivot!A:A,Pivot!C:C)</f>
        <v>1.3646408839779005</v>
      </c>
      <c r="U368" s="5">
        <f>Table3[[#This Row],[Stock_on_hand]]/Table3[[#This Row],[ADS_Rate]]</f>
        <v>189.06072874493927</v>
      </c>
      <c r="V368" s="16">
        <f>_xlfn.XLOOKUP(F368,Pivot!E:E,Pivot!H:H)</f>
        <v>226.45655870445347</v>
      </c>
      <c r="W368" s="3">
        <f>IF(Table3[[#This Row],[Stock_on_hand]]&gt;Table3[[#This Row],[Reorder_point]],(Table3[[#This Row],[Stock_on_hand]]-Table3[[#This Row],[Reorder_point]])*Table3[[#This Row],[AverageCostPerUnit]],0)</f>
        <v>23325.025546558707</v>
      </c>
    </row>
    <row r="369" spans="1:23" x14ac:dyDescent="0.3">
      <c r="A369" s="1">
        <v>45702</v>
      </c>
      <c r="B369" t="str">
        <f>TEXT(Table3[[#This Row],[date]],"mmm")</f>
        <v>Feb</v>
      </c>
      <c r="C369" t="str">
        <f>TEXT(Table3[[#This Row],[date]],"ddd")</f>
        <v>Fri</v>
      </c>
      <c r="D369" s="2" t="s">
        <v>12</v>
      </c>
      <c r="E369" s="2" t="s">
        <v>281</v>
      </c>
      <c r="F369" s="2" t="s">
        <v>150</v>
      </c>
      <c r="G369" s="2" t="s">
        <v>151</v>
      </c>
      <c r="H369" s="2" t="s">
        <v>73</v>
      </c>
      <c r="I369" s="3">
        <v>22.2</v>
      </c>
      <c r="J369" s="5">
        <v>1</v>
      </c>
      <c r="K369" s="3">
        <v>22.2</v>
      </c>
      <c r="L369" s="3">
        <v>16.45</v>
      </c>
      <c r="M369" s="3">
        <v>5.75</v>
      </c>
      <c r="N369" s="10">
        <f>Table3[[#This Row],[profit]]/Table3[[#This Row],[revenue]]</f>
        <v>0.25900900900900903</v>
      </c>
      <c r="O369" s="2" t="s">
        <v>18</v>
      </c>
      <c r="P369" s="2" t="str">
        <f>_xlfn.XLOOKUP(O369,Sales_reps!A:A,Sales_reps!B:B)</f>
        <v>Rep 7</v>
      </c>
      <c r="Q369" s="5">
        <f>_xlfn.XLOOKUP(F369,Inventory!A:A,Inventory!E:E)</f>
        <v>268</v>
      </c>
      <c r="R369" s="5">
        <f>_xlfn.XLOOKUP(F369,Inventory!A:A,Inventory!F:F)</f>
        <v>131</v>
      </c>
      <c r="S369" t="str">
        <f>IF(Table3[[#This Row],[Reorder_point]]&gt;=Table3[[#This Row],[Stock_on_hand]],"Reorder","Sufficient Stock")</f>
        <v>Sufficient Stock</v>
      </c>
      <c r="T369" s="4">
        <f>_xlfn.XLOOKUP(F369,Pivot!A:A,Pivot!C:C)</f>
        <v>1.701657458563536</v>
      </c>
      <c r="U369" s="5">
        <f>Table3[[#This Row],[Stock_on_hand]]/Table3[[#This Row],[ADS_Rate]]</f>
        <v>157.49350649350649</v>
      </c>
      <c r="V369" s="16">
        <f>_xlfn.XLOOKUP(F369,Pivot!E:E,Pivot!H:H)</f>
        <v>155.16857142857143</v>
      </c>
      <c r="W369" s="3">
        <f>IF(Table3[[#This Row],[Stock_on_hand]]&gt;Table3[[#This Row],[Reorder_point]],(Table3[[#This Row],[Stock_on_hand]]-Table3[[#This Row],[Reorder_point]])*Table3[[#This Row],[AverageCostPerUnit]],0)</f>
        <v>21258.094285714284</v>
      </c>
    </row>
    <row r="370" spans="1:23" x14ac:dyDescent="0.3">
      <c r="A370" s="1">
        <v>45702</v>
      </c>
      <c r="B370" t="str">
        <f>TEXT(Table3[[#This Row],[date]],"mmm")</f>
        <v>Feb</v>
      </c>
      <c r="C370" t="str">
        <f>TEXT(Table3[[#This Row],[date]],"ddd")</f>
        <v>Fri</v>
      </c>
      <c r="D370" s="2" t="s">
        <v>17</v>
      </c>
      <c r="E370" s="2" t="s">
        <v>272</v>
      </c>
      <c r="F370" s="2" t="s">
        <v>224</v>
      </c>
      <c r="G370" s="2" t="s">
        <v>225</v>
      </c>
      <c r="H370" s="2" t="s">
        <v>60</v>
      </c>
      <c r="I370" s="3">
        <v>172.29</v>
      </c>
      <c r="J370" s="5">
        <v>4</v>
      </c>
      <c r="K370" s="3">
        <v>689.16</v>
      </c>
      <c r="L370" s="3">
        <v>561.59</v>
      </c>
      <c r="M370" s="3">
        <v>127.57</v>
      </c>
      <c r="N370" s="10">
        <f>Table3[[#This Row],[profit]]/Table3[[#This Row],[revenue]]</f>
        <v>0.18510940855534275</v>
      </c>
      <c r="O370" s="2" t="s">
        <v>15</v>
      </c>
      <c r="P370" s="2" t="str">
        <f>_xlfn.XLOOKUP(O370,Sales_reps!A:A,Sales_reps!B:B)</f>
        <v>Rep 6</v>
      </c>
      <c r="Q370" s="5">
        <f>_xlfn.XLOOKUP(F370,Inventory!A:A,Inventory!E:E)</f>
        <v>42</v>
      </c>
      <c r="R370" s="5">
        <f>_xlfn.XLOOKUP(F370,Inventory!A:A,Inventory!F:F)</f>
        <v>59</v>
      </c>
      <c r="S370" t="str">
        <f>IF(Table3[[#This Row],[Reorder_point]]&gt;=Table3[[#This Row],[Stock_on_hand]],"Reorder","Sufficient Stock")</f>
        <v>Reorder</v>
      </c>
      <c r="T370" s="4">
        <f>_xlfn.XLOOKUP(F370,Pivot!A:A,Pivot!C:C)</f>
        <v>1.6906077348066297</v>
      </c>
      <c r="U370" s="5">
        <f>Table3[[#This Row],[Stock_on_hand]]/Table3[[#This Row],[ADS_Rate]]</f>
        <v>24.843137254901961</v>
      </c>
      <c r="V370" s="16">
        <f>_xlfn.XLOOKUP(F370,Pivot!E:E,Pivot!H:H)</f>
        <v>182.07738562091507</v>
      </c>
      <c r="W370" s="3">
        <f>IF(Table3[[#This Row],[Stock_on_hand]]&gt;Table3[[#This Row],[Reorder_point]],(Table3[[#This Row],[Stock_on_hand]]-Table3[[#This Row],[Reorder_point]])*Table3[[#This Row],[AverageCostPerUnit]],0)</f>
        <v>0</v>
      </c>
    </row>
    <row r="371" spans="1:23" x14ac:dyDescent="0.3">
      <c r="A371" s="1">
        <v>45703</v>
      </c>
      <c r="B371" t="str">
        <f>TEXT(Table3[[#This Row],[date]],"mmm")</f>
        <v>Feb</v>
      </c>
      <c r="C371" t="str">
        <f>TEXT(Table3[[#This Row],[date]],"ddd")</f>
        <v>Sat</v>
      </c>
      <c r="D371" s="2" t="s">
        <v>17</v>
      </c>
      <c r="E371" s="2" t="s">
        <v>273</v>
      </c>
      <c r="F371" s="2" t="s">
        <v>110</v>
      </c>
      <c r="G371" s="2" t="s">
        <v>111</v>
      </c>
      <c r="H371" s="2" t="s">
        <v>101</v>
      </c>
      <c r="I371" s="3">
        <v>276.2</v>
      </c>
      <c r="J371" s="5">
        <v>41</v>
      </c>
      <c r="K371" s="3">
        <v>11324.2</v>
      </c>
      <c r="L371" s="3">
        <v>6948.74</v>
      </c>
      <c r="M371" s="3">
        <v>4375.46</v>
      </c>
      <c r="N371" s="10">
        <f>Table3[[#This Row],[profit]]/Table3[[#This Row],[revenue]]</f>
        <v>0.38638137793398208</v>
      </c>
      <c r="O371" s="2" t="s">
        <v>8</v>
      </c>
      <c r="P371" s="2" t="str">
        <f>_xlfn.XLOOKUP(O371,Sales_reps!A:A,Sales_reps!B:B)</f>
        <v>Rep 3</v>
      </c>
      <c r="Q371" s="5">
        <f>_xlfn.XLOOKUP(F371,Inventory!A:A,Inventory!E:E)</f>
        <v>306</v>
      </c>
      <c r="R371" s="5">
        <f>_xlfn.XLOOKUP(F371,Inventory!A:A,Inventory!F:F)</f>
        <v>197</v>
      </c>
      <c r="S371" t="str">
        <f>IF(Table3[[#This Row],[Reorder_point]]&gt;=Table3[[#This Row],[Stock_on_hand]],"Reorder","Sufficient Stock")</f>
        <v>Sufficient Stock</v>
      </c>
      <c r="T371" s="4">
        <f>_xlfn.XLOOKUP(F371,Pivot!A:A,Pivot!C:C)</f>
        <v>2.298342541436464</v>
      </c>
      <c r="U371" s="5">
        <f>Table3[[#This Row],[Stock_on_hand]]/Table3[[#This Row],[ADS_Rate]]</f>
        <v>133.13942307692309</v>
      </c>
      <c r="V371" s="16">
        <f>_xlfn.XLOOKUP(F371,Pivot!E:E,Pivot!H:H)</f>
        <v>144.58235576923079</v>
      </c>
      <c r="W371" s="3">
        <f>IF(Table3[[#This Row],[Stock_on_hand]]&gt;Table3[[#This Row],[Reorder_point]],(Table3[[#This Row],[Stock_on_hand]]-Table3[[#This Row],[Reorder_point]])*Table3[[#This Row],[AverageCostPerUnit]],0)</f>
        <v>15759.476778846156</v>
      </c>
    </row>
    <row r="372" spans="1:23" x14ac:dyDescent="0.3">
      <c r="A372" s="1">
        <v>45703</v>
      </c>
      <c r="B372" t="str">
        <f>TEXT(Table3[[#This Row],[date]],"mmm")</f>
        <v>Feb</v>
      </c>
      <c r="C372" t="str">
        <f>TEXT(Table3[[#This Row],[date]],"ddd")</f>
        <v>Sat</v>
      </c>
      <c r="D372" s="2" t="s">
        <v>12</v>
      </c>
      <c r="E372" s="2" t="s">
        <v>271</v>
      </c>
      <c r="F372" s="2" t="s">
        <v>232</v>
      </c>
      <c r="G372" s="2" t="s">
        <v>233</v>
      </c>
      <c r="H372" s="2" t="s">
        <v>101</v>
      </c>
      <c r="I372" s="3">
        <v>496.88</v>
      </c>
      <c r="J372" s="5">
        <v>25</v>
      </c>
      <c r="K372" s="3">
        <v>12422</v>
      </c>
      <c r="L372" s="3">
        <v>6266.16</v>
      </c>
      <c r="M372" s="3">
        <v>6155.84</v>
      </c>
      <c r="N372" s="10">
        <f>Table3[[#This Row],[profit]]/Table3[[#This Row],[revenue]]</f>
        <v>0.49555949122524556</v>
      </c>
      <c r="O372" s="2" t="s">
        <v>46</v>
      </c>
      <c r="P372" s="2" t="str">
        <f>_xlfn.XLOOKUP(O372,Sales_reps!A:A,Sales_reps!B:B)</f>
        <v>Rep 20</v>
      </c>
      <c r="Q372" s="5">
        <f>_xlfn.XLOOKUP(F372,Inventory!A:A,Inventory!E:E)</f>
        <v>255</v>
      </c>
      <c r="R372" s="5">
        <f>_xlfn.XLOOKUP(F372,Inventory!A:A,Inventory!F:F)</f>
        <v>78</v>
      </c>
      <c r="S372" t="str">
        <f>IF(Table3[[#This Row],[Reorder_point]]&gt;=Table3[[#This Row],[Stock_on_hand]],"Reorder","Sufficient Stock")</f>
        <v>Sufficient Stock</v>
      </c>
      <c r="T372" s="4">
        <f>_xlfn.XLOOKUP(F372,Pivot!A:A,Pivot!C:C)</f>
        <v>2.6353591160220993</v>
      </c>
      <c r="U372" s="5">
        <f>Table3[[#This Row],[Stock_on_hand]]/Table3[[#This Row],[ADS_Rate]]</f>
        <v>96.761006289308185</v>
      </c>
      <c r="V372" s="16">
        <f>_xlfn.XLOOKUP(F372,Pivot!E:E,Pivot!H:H)</f>
        <v>146.7044025157233</v>
      </c>
      <c r="W372" s="3">
        <f>IF(Table3[[#This Row],[Stock_on_hand]]&gt;Table3[[#This Row],[Reorder_point]],(Table3[[#This Row],[Stock_on_hand]]-Table3[[#This Row],[Reorder_point]])*Table3[[#This Row],[AverageCostPerUnit]],0)</f>
        <v>25966.679245283023</v>
      </c>
    </row>
    <row r="373" spans="1:23" x14ac:dyDescent="0.3">
      <c r="A373" s="1">
        <v>45703</v>
      </c>
      <c r="B373" t="str">
        <f>TEXT(Table3[[#This Row],[date]],"mmm")</f>
        <v>Feb</v>
      </c>
      <c r="C373" t="str">
        <f>TEXT(Table3[[#This Row],[date]],"ddd")</f>
        <v>Sat</v>
      </c>
      <c r="D373" s="2" t="s">
        <v>24</v>
      </c>
      <c r="E373" s="2" t="s">
        <v>282</v>
      </c>
      <c r="F373" s="2" t="s">
        <v>194</v>
      </c>
      <c r="G373" s="2" t="s">
        <v>195</v>
      </c>
      <c r="H373" s="2" t="s">
        <v>56</v>
      </c>
      <c r="I373" s="3">
        <v>169.72</v>
      </c>
      <c r="J373" s="5">
        <v>13</v>
      </c>
      <c r="K373" s="3">
        <v>2206.36</v>
      </c>
      <c r="L373" s="3">
        <v>1836.41</v>
      </c>
      <c r="M373" s="3">
        <v>369.95</v>
      </c>
      <c r="N373" s="10">
        <f>Table3[[#This Row],[profit]]/Table3[[#This Row],[revenue]]</f>
        <v>0.16767435957867255</v>
      </c>
      <c r="O373" s="2" t="s">
        <v>42</v>
      </c>
      <c r="P373" s="2" t="str">
        <f>_xlfn.XLOOKUP(O373,Sales_reps!A:A,Sales_reps!B:B)</f>
        <v>Rep 18</v>
      </c>
      <c r="Q373" s="5">
        <f>_xlfn.XLOOKUP(F373,Inventory!A:A,Inventory!E:E)</f>
        <v>125</v>
      </c>
      <c r="R373" s="5">
        <f>_xlfn.XLOOKUP(F373,Inventory!A:A,Inventory!F:F)</f>
        <v>181</v>
      </c>
      <c r="S373" t="str">
        <f>IF(Table3[[#This Row],[Reorder_point]]&gt;=Table3[[#This Row],[Stock_on_hand]],"Reorder","Sufficient Stock")</f>
        <v>Reorder</v>
      </c>
      <c r="T373" s="4">
        <f>_xlfn.XLOOKUP(F373,Pivot!A:A,Pivot!C:C)</f>
        <v>1.8729281767955801</v>
      </c>
      <c r="U373" s="5">
        <f>Table3[[#This Row],[Stock_on_hand]]/Table3[[#This Row],[ADS_Rate]]</f>
        <v>66.740412979351035</v>
      </c>
      <c r="V373" s="16">
        <f>_xlfn.XLOOKUP(F373,Pivot!E:E,Pivot!H:H)</f>
        <v>142.94654867256637</v>
      </c>
      <c r="W373" s="3">
        <f>IF(Table3[[#This Row],[Stock_on_hand]]&gt;Table3[[#This Row],[Reorder_point]],(Table3[[#This Row],[Stock_on_hand]]-Table3[[#This Row],[Reorder_point]])*Table3[[#This Row],[AverageCostPerUnit]],0)</f>
        <v>0</v>
      </c>
    </row>
    <row r="374" spans="1:23" x14ac:dyDescent="0.3">
      <c r="A374" s="1">
        <v>45703</v>
      </c>
      <c r="B374" t="str">
        <f>TEXT(Table3[[#This Row],[date]],"mmm")</f>
        <v>Feb</v>
      </c>
      <c r="C374" t="str">
        <f>TEXT(Table3[[#This Row],[date]],"ddd")</f>
        <v>Sat</v>
      </c>
      <c r="D374" s="2" t="s">
        <v>12</v>
      </c>
      <c r="E374" s="2" t="s">
        <v>276</v>
      </c>
      <c r="F374" s="2" t="s">
        <v>76</v>
      </c>
      <c r="G374" s="2" t="s">
        <v>77</v>
      </c>
      <c r="H374" s="2" t="s">
        <v>64</v>
      </c>
      <c r="I374" s="3">
        <v>83.83</v>
      </c>
      <c r="J374" s="5">
        <v>25</v>
      </c>
      <c r="K374" s="3">
        <v>2095.75</v>
      </c>
      <c r="L374" s="3">
        <v>1685.02</v>
      </c>
      <c r="M374" s="3">
        <v>410.73</v>
      </c>
      <c r="N374" s="10">
        <f>Table3[[#This Row],[profit]]/Table3[[#This Row],[revenue]]</f>
        <v>0.19598234522247407</v>
      </c>
      <c r="O374" s="2" t="s">
        <v>20</v>
      </c>
      <c r="P374" s="2" t="str">
        <f>_xlfn.XLOOKUP(O374,Sales_reps!A:A,Sales_reps!B:B)</f>
        <v>Rep 8</v>
      </c>
      <c r="Q374" s="5">
        <f>_xlfn.XLOOKUP(F374,Inventory!A:A,Inventory!E:E)</f>
        <v>477</v>
      </c>
      <c r="R374" s="5">
        <f>_xlfn.XLOOKUP(F374,Inventory!A:A,Inventory!F:F)</f>
        <v>124</v>
      </c>
      <c r="S374" t="str">
        <f>IF(Table3[[#This Row],[Reorder_point]]&gt;=Table3[[#This Row],[Stock_on_hand]],"Reorder","Sufficient Stock")</f>
        <v>Sufficient Stock</v>
      </c>
      <c r="T374" s="4">
        <f>_xlfn.XLOOKUP(F374,Pivot!A:A,Pivot!C:C)</f>
        <v>2.7734806629834252</v>
      </c>
      <c r="U374" s="5">
        <f>Table3[[#This Row],[Stock_on_hand]]/Table3[[#This Row],[ADS_Rate]]</f>
        <v>171.98605577689244</v>
      </c>
      <c r="V374" s="16">
        <f>_xlfn.XLOOKUP(F374,Pivot!E:E,Pivot!H:H)</f>
        <v>146.86141434262947</v>
      </c>
      <c r="W374" s="3">
        <f>IF(Table3[[#This Row],[Stock_on_hand]]&gt;Table3[[#This Row],[Reorder_point]],(Table3[[#This Row],[Stock_on_hand]]-Table3[[#This Row],[Reorder_point]])*Table3[[#This Row],[AverageCostPerUnit]],0)</f>
        <v>51842.079262948202</v>
      </c>
    </row>
    <row r="375" spans="1:23" x14ac:dyDescent="0.3">
      <c r="A375" s="1">
        <v>45703</v>
      </c>
      <c r="B375" t="str">
        <f>TEXT(Table3[[#This Row],[date]],"mmm")</f>
        <v>Feb</v>
      </c>
      <c r="C375" t="str">
        <f>TEXT(Table3[[#This Row],[date]],"ddd")</f>
        <v>Sat</v>
      </c>
      <c r="D375" s="2" t="s">
        <v>27</v>
      </c>
      <c r="E375" s="2" t="s">
        <v>283</v>
      </c>
      <c r="F375" s="2" t="s">
        <v>168</v>
      </c>
      <c r="G375" s="2" t="s">
        <v>169</v>
      </c>
      <c r="H375" s="2" t="s">
        <v>56</v>
      </c>
      <c r="I375" s="3">
        <v>492.07</v>
      </c>
      <c r="J375" s="5">
        <v>1</v>
      </c>
      <c r="K375" s="3">
        <v>492.07</v>
      </c>
      <c r="L375" s="3">
        <v>407</v>
      </c>
      <c r="M375" s="3">
        <v>85.07</v>
      </c>
      <c r="N375" s="10">
        <f>Table3[[#This Row],[profit]]/Table3[[#This Row],[revenue]]</f>
        <v>0.17288190704574552</v>
      </c>
      <c r="O375" s="2" t="s">
        <v>22</v>
      </c>
      <c r="P375" s="2" t="str">
        <f>_xlfn.XLOOKUP(O375,Sales_reps!A:A,Sales_reps!B:B)</f>
        <v>Rep 9</v>
      </c>
      <c r="Q375" s="5">
        <f>_xlfn.XLOOKUP(F375,Inventory!A:A,Inventory!E:E)</f>
        <v>433</v>
      </c>
      <c r="R375" s="5">
        <f>_xlfn.XLOOKUP(F375,Inventory!A:A,Inventory!F:F)</f>
        <v>151</v>
      </c>
      <c r="S375" t="str">
        <f>IF(Table3[[#This Row],[Reorder_point]]&gt;=Table3[[#This Row],[Stock_on_hand]],"Reorder","Sufficient Stock")</f>
        <v>Sufficient Stock</v>
      </c>
      <c r="T375" s="4">
        <f>_xlfn.XLOOKUP(F375,Pivot!A:A,Pivot!C:C)</f>
        <v>2.0718232044198897</v>
      </c>
      <c r="U375" s="5">
        <f>Table3[[#This Row],[Stock_on_hand]]/Table3[[#This Row],[ADS_Rate]]</f>
        <v>208.99466666666666</v>
      </c>
      <c r="V375" s="16">
        <f>_xlfn.XLOOKUP(F375,Pivot!E:E,Pivot!H:H)</f>
        <v>166.13485333333333</v>
      </c>
      <c r="W375" s="3">
        <f>IF(Table3[[#This Row],[Stock_on_hand]]&gt;Table3[[#This Row],[Reorder_point]],(Table3[[#This Row],[Stock_on_hand]]-Table3[[#This Row],[Reorder_point]])*Table3[[#This Row],[AverageCostPerUnit]],0)</f>
        <v>46850.028639999997</v>
      </c>
    </row>
    <row r="376" spans="1:23" x14ac:dyDescent="0.3">
      <c r="A376" s="1">
        <v>45703</v>
      </c>
      <c r="B376" t="str">
        <f>TEXT(Table3[[#This Row],[date]],"mmm")</f>
        <v>Feb</v>
      </c>
      <c r="C376" t="str">
        <f>TEXT(Table3[[#This Row],[date]],"ddd")</f>
        <v>Sat</v>
      </c>
      <c r="D376" s="2" t="s">
        <v>5</v>
      </c>
      <c r="E376" s="2" t="s">
        <v>280</v>
      </c>
      <c r="F376" s="2" t="s">
        <v>222</v>
      </c>
      <c r="G376" s="2" t="s">
        <v>223</v>
      </c>
      <c r="H376" s="2" t="s">
        <v>56</v>
      </c>
      <c r="I376" s="3">
        <v>104.88</v>
      </c>
      <c r="J376" s="5">
        <v>10</v>
      </c>
      <c r="K376" s="3">
        <v>1048.8</v>
      </c>
      <c r="L376" s="3">
        <v>688.2</v>
      </c>
      <c r="M376" s="3">
        <v>360.6</v>
      </c>
      <c r="N376" s="10">
        <f>Table3[[#This Row],[profit]]/Table3[[#This Row],[revenue]]</f>
        <v>0.34382151029748287</v>
      </c>
      <c r="O376" s="2" t="s">
        <v>6</v>
      </c>
      <c r="P376" s="2" t="str">
        <f>_xlfn.XLOOKUP(O376,Sales_reps!A:A,Sales_reps!B:B)</f>
        <v>Rep 2</v>
      </c>
      <c r="Q376" s="5">
        <f>_xlfn.XLOOKUP(F376,Inventory!A:A,Inventory!E:E)</f>
        <v>429</v>
      </c>
      <c r="R376" s="5">
        <f>_xlfn.XLOOKUP(F376,Inventory!A:A,Inventory!F:F)</f>
        <v>117</v>
      </c>
      <c r="S376" t="str">
        <f>IF(Table3[[#This Row],[Reorder_point]]&gt;=Table3[[#This Row],[Stock_on_hand]],"Reorder","Sufficient Stock")</f>
        <v>Sufficient Stock</v>
      </c>
      <c r="T376" s="4">
        <f>_xlfn.XLOOKUP(F376,Pivot!A:A,Pivot!C:C)</f>
        <v>1.7403314917127073</v>
      </c>
      <c r="U376" s="5">
        <f>Table3[[#This Row],[Stock_on_hand]]/Table3[[#This Row],[ADS_Rate]]</f>
        <v>246.50476190476189</v>
      </c>
      <c r="V376" s="16">
        <f>_xlfn.XLOOKUP(F376,Pivot!E:E,Pivot!H:H)</f>
        <v>227.47676190476187</v>
      </c>
      <c r="W376" s="3">
        <f>IF(Table3[[#This Row],[Stock_on_hand]]&gt;Table3[[#This Row],[Reorder_point]],(Table3[[#This Row],[Stock_on_hand]]-Table3[[#This Row],[Reorder_point]])*Table3[[#This Row],[AverageCostPerUnit]],0)</f>
        <v>70972.749714285703</v>
      </c>
    </row>
    <row r="377" spans="1:23" x14ac:dyDescent="0.3">
      <c r="A377" s="1">
        <v>45704</v>
      </c>
      <c r="B377" t="str">
        <f>TEXT(Table3[[#This Row],[date]],"mmm")</f>
        <v>Feb</v>
      </c>
      <c r="C377" t="str">
        <f>TEXT(Table3[[#This Row],[date]],"ddd")</f>
        <v>Sun</v>
      </c>
      <c r="D377" s="2" t="s">
        <v>17</v>
      </c>
      <c r="E377" s="2" t="s">
        <v>272</v>
      </c>
      <c r="F377" s="2" t="s">
        <v>246</v>
      </c>
      <c r="G377" s="2" t="s">
        <v>247</v>
      </c>
      <c r="H377" s="2" t="s">
        <v>101</v>
      </c>
      <c r="I377" s="3">
        <v>272.89</v>
      </c>
      <c r="J377" s="5">
        <v>27</v>
      </c>
      <c r="K377" s="3">
        <v>7368.03</v>
      </c>
      <c r="L377" s="3">
        <v>5670.08</v>
      </c>
      <c r="M377" s="3">
        <v>1697.95</v>
      </c>
      <c r="N377" s="10">
        <f>Table3[[#This Row],[profit]]/Table3[[#This Row],[revenue]]</f>
        <v>0.23044830164915181</v>
      </c>
      <c r="O377" s="2" t="s">
        <v>13</v>
      </c>
      <c r="P377" s="2" t="str">
        <f>_xlfn.XLOOKUP(O377,Sales_reps!A:A,Sales_reps!B:B)</f>
        <v>Rep 5</v>
      </c>
      <c r="Q377" s="5">
        <f>_xlfn.XLOOKUP(F377,Inventory!A:A,Inventory!E:E)</f>
        <v>431</v>
      </c>
      <c r="R377" s="5">
        <f>_xlfn.XLOOKUP(F377,Inventory!A:A,Inventory!F:F)</f>
        <v>97</v>
      </c>
      <c r="S377" t="str">
        <f>IF(Table3[[#This Row],[Reorder_point]]&gt;=Table3[[#This Row],[Stock_on_hand]],"Reorder","Sufficient Stock")</f>
        <v>Sufficient Stock</v>
      </c>
      <c r="T377" s="4">
        <f>_xlfn.XLOOKUP(F377,Pivot!A:A,Pivot!C:C)</f>
        <v>2.7127071823204418</v>
      </c>
      <c r="U377" s="5">
        <f>Table3[[#This Row],[Stock_on_hand]]/Table3[[#This Row],[ADS_Rate]]</f>
        <v>158.88187372708759</v>
      </c>
      <c r="V377" s="16">
        <f>_xlfn.XLOOKUP(F377,Pivot!E:E,Pivot!H:H)</f>
        <v>146.11568228105907</v>
      </c>
      <c r="W377" s="3">
        <f>IF(Table3[[#This Row],[Stock_on_hand]]&gt;Table3[[#This Row],[Reorder_point]],(Table3[[#This Row],[Stock_on_hand]]-Table3[[#This Row],[Reorder_point]])*Table3[[#This Row],[AverageCostPerUnit]],0)</f>
        <v>48802.637881873728</v>
      </c>
    </row>
    <row r="378" spans="1:23" x14ac:dyDescent="0.3">
      <c r="A378" s="1">
        <v>45705</v>
      </c>
      <c r="B378" t="str">
        <f>TEXT(Table3[[#This Row],[date]],"mmm")</f>
        <v>Feb</v>
      </c>
      <c r="C378" t="str">
        <f>TEXT(Table3[[#This Row],[date]],"ddd")</f>
        <v>Mon</v>
      </c>
      <c r="D378" s="2" t="s">
        <v>17</v>
      </c>
      <c r="E378" s="2" t="s">
        <v>273</v>
      </c>
      <c r="F378" s="2" t="s">
        <v>216</v>
      </c>
      <c r="G378" s="2" t="s">
        <v>217</v>
      </c>
      <c r="H378" s="2" t="s">
        <v>101</v>
      </c>
      <c r="I378" s="3">
        <v>44.02</v>
      </c>
      <c r="J378" s="5">
        <v>12</v>
      </c>
      <c r="K378" s="3">
        <v>528.24</v>
      </c>
      <c r="L378" s="3">
        <v>439.85</v>
      </c>
      <c r="M378" s="3">
        <v>88.39</v>
      </c>
      <c r="N378" s="10">
        <f>Table3[[#This Row],[profit]]/Table3[[#This Row],[revenue]]</f>
        <v>0.16732924428290172</v>
      </c>
      <c r="O378" s="2" t="s">
        <v>20</v>
      </c>
      <c r="P378" s="2" t="str">
        <f>_xlfn.XLOOKUP(O378,Sales_reps!A:A,Sales_reps!B:B)</f>
        <v>Rep 8</v>
      </c>
      <c r="Q378" s="5">
        <f>_xlfn.XLOOKUP(F378,Inventory!A:A,Inventory!E:E)</f>
        <v>491</v>
      </c>
      <c r="R378" s="5">
        <f>_xlfn.XLOOKUP(F378,Inventory!A:A,Inventory!F:F)</f>
        <v>128</v>
      </c>
      <c r="S378" t="str">
        <f>IF(Table3[[#This Row],[Reorder_point]]&gt;=Table3[[#This Row],[Stock_on_hand]],"Reorder","Sufficient Stock")</f>
        <v>Sufficient Stock</v>
      </c>
      <c r="T378" s="4">
        <f>_xlfn.XLOOKUP(F378,Pivot!A:A,Pivot!C:C)</f>
        <v>1.580110497237569</v>
      </c>
      <c r="U378" s="5">
        <f>Table3[[#This Row],[Stock_on_hand]]/Table3[[#This Row],[ADS_Rate]]</f>
        <v>310.73776223776224</v>
      </c>
      <c r="V378" s="16">
        <f>_xlfn.XLOOKUP(F378,Pivot!E:E,Pivot!H:H)</f>
        <v>152.67353146853142</v>
      </c>
      <c r="W378" s="3">
        <f>IF(Table3[[#This Row],[Stock_on_hand]]&gt;Table3[[#This Row],[Reorder_point]],(Table3[[#This Row],[Stock_on_hand]]-Table3[[#This Row],[Reorder_point]])*Table3[[#This Row],[AverageCostPerUnit]],0)</f>
        <v>55420.491923076908</v>
      </c>
    </row>
    <row r="379" spans="1:23" x14ac:dyDescent="0.3">
      <c r="A379" s="1">
        <v>45705</v>
      </c>
      <c r="B379" t="str">
        <f>TEXT(Table3[[#This Row],[date]],"mmm")</f>
        <v>Feb</v>
      </c>
      <c r="C379" t="str">
        <f>TEXT(Table3[[#This Row],[date]],"ddd")</f>
        <v>Mon</v>
      </c>
      <c r="D379" s="2" t="s">
        <v>27</v>
      </c>
      <c r="E379" s="2" t="s">
        <v>278</v>
      </c>
      <c r="F379" s="2" t="s">
        <v>168</v>
      </c>
      <c r="G379" s="2" t="s">
        <v>169</v>
      </c>
      <c r="H379" s="2" t="s">
        <v>56</v>
      </c>
      <c r="I379" s="3">
        <v>169.81</v>
      </c>
      <c r="J379" s="5">
        <v>20</v>
      </c>
      <c r="K379" s="3">
        <v>3396.2</v>
      </c>
      <c r="L379" s="3">
        <v>2171.7600000000002</v>
      </c>
      <c r="M379" s="3">
        <v>1224.44</v>
      </c>
      <c r="N379" s="10">
        <f>Table3[[#This Row],[profit]]/Table3[[#This Row],[revenue]]</f>
        <v>0.36053235969613101</v>
      </c>
      <c r="O379" s="2" t="s">
        <v>3</v>
      </c>
      <c r="P379" s="2" t="str">
        <f>_xlfn.XLOOKUP(O379,Sales_reps!A:A,Sales_reps!B:B)</f>
        <v>Rep 1</v>
      </c>
      <c r="Q379" s="5">
        <f>_xlfn.XLOOKUP(F379,Inventory!A:A,Inventory!E:E)</f>
        <v>433</v>
      </c>
      <c r="R379" s="5">
        <f>_xlfn.XLOOKUP(F379,Inventory!A:A,Inventory!F:F)</f>
        <v>151</v>
      </c>
      <c r="S379" t="str">
        <f>IF(Table3[[#This Row],[Reorder_point]]&gt;=Table3[[#This Row],[Stock_on_hand]],"Reorder","Sufficient Stock")</f>
        <v>Sufficient Stock</v>
      </c>
      <c r="T379" s="4">
        <f>_xlfn.XLOOKUP(F379,Pivot!A:A,Pivot!C:C)</f>
        <v>2.0718232044198897</v>
      </c>
      <c r="U379" s="5">
        <f>Table3[[#This Row],[Stock_on_hand]]/Table3[[#This Row],[ADS_Rate]]</f>
        <v>208.99466666666666</v>
      </c>
      <c r="V379" s="16">
        <f>_xlfn.XLOOKUP(F379,Pivot!E:E,Pivot!H:H)</f>
        <v>166.13485333333333</v>
      </c>
      <c r="W379" s="3">
        <f>IF(Table3[[#This Row],[Stock_on_hand]]&gt;Table3[[#This Row],[Reorder_point]],(Table3[[#This Row],[Stock_on_hand]]-Table3[[#This Row],[Reorder_point]])*Table3[[#This Row],[AverageCostPerUnit]],0)</f>
        <v>46850.028639999997</v>
      </c>
    </row>
    <row r="380" spans="1:23" x14ac:dyDescent="0.3">
      <c r="A380" s="1">
        <v>45705</v>
      </c>
      <c r="B380" t="str">
        <f>TEXT(Table3[[#This Row],[date]],"mmm")</f>
        <v>Feb</v>
      </c>
      <c r="C380" t="str">
        <f>TEXT(Table3[[#This Row],[date]],"ddd")</f>
        <v>Mon</v>
      </c>
      <c r="D380" s="2" t="s">
        <v>24</v>
      </c>
      <c r="E380" s="2" t="s">
        <v>283</v>
      </c>
      <c r="F380" s="2" t="s">
        <v>184</v>
      </c>
      <c r="G380" s="2" t="s">
        <v>185</v>
      </c>
      <c r="H380" s="2" t="s">
        <v>73</v>
      </c>
      <c r="I380" s="3">
        <v>403.56</v>
      </c>
      <c r="J380" s="5">
        <v>8</v>
      </c>
      <c r="K380" s="3">
        <v>3228.48</v>
      </c>
      <c r="L380" s="3">
        <v>2489.31</v>
      </c>
      <c r="M380" s="3">
        <v>739.17</v>
      </c>
      <c r="N380" s="10">
        <f>Table3[[#This Row],[profit]]/Table3[[#This Row],[revenue]]</f>
        <v>0.22895294380017839</v>
      </c>
      <c r="O380" s="2" t="s">
        <v>25</v>
      </c>
      <c r="P380" s="2" t="str">
        <f>_xlfn.XLOOKUP(O380,Sales_reps!A:A,Sales_reps!B:B)</f>
        <v>Rep 10</v>
      </c>
      <c r="Q380" s="5">
        <f>_xlfn.XLOOKUP(F380,Inventory!A:A,Inventory!E:E)</f>
        <v>329</v>
      </c>
      <c r="R380" s="5">
        <f>_xlfn.XLOOKUP(F380,Inventory!A:A,Inventory!F:F)</f>
        <v>95</v>
      </c>
      <c r="S380" t="str">
        <f>IF(Table3[[#This Row],[Reorder_point]]&gt;=Table3[[#This Row],[Stock_on_hand]],"Reorder","Sufficient Stock")</f>
        <v>Sufficient Stock</v>
      </c>
      <c r="T380" s="4">
        <f>_xlfn.XLOOKUP(F380,Pivot!A:A,Pivot!C:C)</f>
        <v>1.2209944751381216</v>
      </c>
      <c r="U380" s="5">
        <f>Table3[[#This Row],[Stock_on_hand]]/Table3[[#This Row],[ADS_Rate]]</f>
        <v>269.45248868778276</v>
      </c>
      <c r="V380" s="16">
        <f>_xlfn.XLOOKUP(F380,Pivot!E:E,Pivot!H:H)</f>
        <v>155.78972850678733</v>
      </c>
      <c r="W380" s="3">
        <f>IF(Table3[[#This Row],[Stock_on_hand]]&gt;Table3[[#This Row],[Reorder_point]],(Table3[[#This Row],[Stock_on_hand]]-Table3[[#This Row],[Reorder_point]])*Table3[[#This Row],[AverageCostPerUnit]],0)</f>
        <v>36454.796470588233</v>
      </c>
    </row>
    <row r="381" spans="1:23" x14ac:dyDescent="0.3">
      <c r="A381" s="1">
        <v>45705</v>
      </c>
      <c r="B381" t="str">
        <f>TEXT(Table3[[#This Row],[date]],"mmm")</f>
        <v>Feb</v>
      </c>
      <c r="C381" t="str">
        <f>TEXT(Table3[[#This Row],[date]],"ddd")</f>
        <v>Mon</v>
      </c>
      <c r="D381" s="2" t="s">
        <v>12</v>
      </c>
      <c r="E381" s="2" t="s">
        <v>282</v>
      </c>
      <c r="F381" s="2" t="s">
        <v>248</v>
      </c>
      <c r="G381" s="2" t="s">
        <v>249</v>
      </c>
      <c r="H381" s="2" t="s">
        <v>64</v>
      </c>
      <c r="I381" s="3">
        <v>440.64</v>
      </c>
      <c r="J381" s="5">
        <v>12</v>
      </c>
      <c r="K381" s="3">
        <v>5287.68</v>
      </c>
      <c r="L381" s="3">
        <v>3882.17</v>
      </c>
      <c r="M381" s="3">
        <v>1405.51</v>
      </c>
      <c r="N381" s="10">
        <f>Table3[[#This Row],[profit]]/Table3[[#This Row],[revenue]]</f>
        <v>0.26580844529169689</v>
      </c>
      <c r="O381" s="2" t="s">
        <v>3</v>
      </c>
      <c r="P381" s="2" t="str">
        <f>_xlfn.XLOOKUP(O381,Sales_reps!A:A,Sales_reps!B:B)</f>
        <v>Rep 1</v>
      </c>
      <c r="Q381" s="5">
        <f>_xlfn.XLOOKUP(F381,Inventory!A:A,Inventory!E:E)</f>
        <v>36</v>
      </c>
      <c r="R381" s="5">
        <f>_xlfn.XLOOKUP(F381,Inventory!A:A,Inventory!F:F)</f>
        <v>143</v>
      </c>
      <c r="S381" t="str">
        <f>IF(Table3[[#This Row],[Reorder_point]]&gt;=Table3[[#This Row],[Stock_on_hand]],"Reorder","Sufficient Stock")</f>
        <v>Reorder</v>
      </c>
      <c r="T381" s="4">
        <f>_xlfn.XLOOKUP(F381,Pivot!A:A,Pivot!C:C)</f>
        <v>1.2928176795580111</v>
      </c>
      <c r="U381" s="5">
        <f>Table3[[#This Row],[Stock_on_hand]]/Table3[[#This Row],[ADS_Rate]]</f>
        <v>27.846153846153847</v>
      </c>
      <c r="V381" s="16">
        <f>_xlfn.XLOOKUP(F381,Pivot!E:E,Pivot!H:H)</f>
        <v>196.43854700854698</v>
      </c>
      <c r="W381" s="3">
        <f>IF(Table3[[#This Row],[Stock_on_hand]]&gt;Table3[[#This Row],[Reorder_point]],(Table3[[#This Row],[Stock_on_hand]]-Table3[[#This Row],[Reorder_point]])*Table3[[#This Row],[AverageCostPerUnit]],0)</f>
        <v>0</v>
      </c>
    </row>
    <row r="382" spans="1:23" x14ac:dyDescent="0.3">
      <c r="A382" s="1">
        <v>45705</v>
      </c>
      <c r="B382" t="str">
        <f>TEXT(Table3[[#This Row],[date]],"mmm")</f>
        <v>Feb</v>
      </c>
      <c r="C382" t="str">
        <f>TEXT(Table3[[#This Row],[date]],"ddd")</f>
        <v>Mon</v>
      </c>
      <c r="D382" s="2" t="s">
        <v>24</v>
      </c>
      <c r="E382" s="2" t="s">
        <v>272</v>
      </c>
      <c r="F382" s="2" t="s">
        <v>172</v>
      </c>
      <c r="G382" s="2" t="s">
        <v>173</v>
      </c>
      <c r="H382" s="2" t="s">
        <v>64</v>
      </c>
      <c r="I382" s="3">
        <v>174.09</v>
      </c>
      <c r="J382" s="5">
        <v>22</v>
      </c>
      <c r="K382" s="3">
        <v>3829.98</v>
      </c>
      <c r="L382" s="3">
        <v>2107.15</v>
      </c>
      <c r="M382" s="3">
        <v>1722.83</v>
      </c>
      <c r="N382" s="10">
        <f>Table3[[#This Row],[profit]]/Table3[[#This Row],[revenue]]</f>
        <v>0.44982741424237199</v>
      </c>
      <c r="O382" s="2" t="s">
        <v>3</v>
      </c>
      <c r="P382" s="2" t="str">
        <f>_xlfn.XLOOKUP(O382,Sales_reps!A:A,Sales_reps!B:B)</f>
        <v>Rep 1</v>
      </c>
      <c r="Q382" s="5">
        <f>_xlfn.XLOOKUP(F382,Inventory!A:A,Inventory!E:E)</f>
        <v>111</v>
      </c>
      <c r="R382" s="5">
        <f>_xlfn.XLOOKUP(F382,Inventory!A:A,Inventory!F:F)</f>
        <v>194</v>
      </c>
      <c r="S382" t="str">
        <f>IF(Table3[[#This Row],[Reorder_point]]&gt;=Table3[[#This Row],[Stock_on_hand]],"Reorder","Sufficient Stock")</f>
        <v>Reorder</v>
      </c>
      <c r="T382" s="4">
        <f>_xlfn.XLOOKUP(F382,Pivot!A:A,Pivot!C:C)</f>
        <v>3.5635359116022101</v>
      </c>
      <c r="U382" s="5">
        <f>Table3[[#This Row],[Stock_on_hand]]/Table3[[#This Row],[ADS_Rate]]</f>
        <v>31.148837209302325</v>
      </c>
      <c r="V382" s="16">
        <f>_xlfn.XLOOKUP(F382,Pivot!E:E,Pivot!H:H)</f>
        <v>147.48975193798449</v>
      </c>
      <c r="W382" s="3">
        <f>IF(Table3[[#This Row],[Stock_on_hand]]&gt;Table3[[#This Row],[Reorder_point]],(Table3[[#This Row],[Stock_on_hand]]-Table3[[#This Row],[Reorder_point]])*Table3[[#This Row],[AverageCostPerUnit]],0)</f>
        <v>0</v>
      </c>
    </row>
    <row r="383" spans="1:23" x14ac:dyDescent="0.3">
      <c r="A383" s="1">
        <v>45705</v>
      </c>
      <c r="B383" t="str">
        <f>TEXT(Table3[[#This Row],[date]],"mmm")</f>
        <v>Feb</v>
      </c>
      <c r="C383" t="str">
        <f>TEXT(Table3[[#This Row],[date]],"ddd")</f>
        <v>Mon</v>
      </c>
      <c r="D383" s="2" t="s">
        <v>12</v>
      </c>
      <c r="E383" s="2" t="s">
        <v>284</v>
      </c>
      <c r="F383" s="2" t="s">
        <v>216</v>
      </c>
      <c r="G383" s="2" t="s">
        <v>217</v>
      </c>
      <c r="H383" s="2" t="s">
        <v>101</v>
      </c>
      <c r="I383" s="3">
        <v>265.49</v>
      </c>
      <c r="J383" s="5">
        <v>1</v>
      </c>
      <c r="K383" s="3">
        <v>265.49</v>
      </c>
      <c r="L383" s="3">
        <v>151.71</v>
      </c>
      <c r="M383" s="3">
        <v>113.78</v>
      </c>
      <c r="N383" s="10">
        <f>Table3[[#This Row],[profit]]/Table3[[#This Row],[revenue]]</f>
        <v>0.42856604768541184</v>
      </c>
      <c r="O383" s="2" t="s">
        <v>40</v>
      </c>
      <c r="P383" s="2" t="str">
        <f>_xlfn.XLOOKUP(O383,Sales_reps!A:A,Sales_reps!B:B)</f>
        <v>Rep 17</v>
      </c>
      <c r="Q383" s="5">
        <f>_xlfn.XLOOKUP(F383,Inventory!A:A,Inventory!E:E)</f>
        <v>491</v>
      </c>
      <c r="R383" s="5">
        <f>_xlfn.XLOOKUP(F383,Inventory!A:A,Inventory!F:F)</f>
        <v>128</v>
      </c>
      <c r="S383" t="str">
        <f>IF(Table3[[#This Row],[Reorder_point]]&gt;=Table3[[#This Row],[Stock_on_hand]],"Reorder","Sufficient Stock")</f>
        <v>Sufficient Stock</v>
      </c>
      <c r="T383" s="4">
        <f>_xlfn.XLOOKUP(F383,Pivot!A:A,Pivot!C:C)</f>
        <v>1.580110497237569</v>
      </c>
      <c r="U383" s="5">
        <f>Table3[[#This Row],[Stock_on_hand]]/Table3[[#This Row],[ADS_Rate]]</f>
        <v>310.73776223776224</v>
      </c>
      <c r="V383" s="16">
        <f>_xlfn.XLOOKUP(F383,Pivot!E:E,Pivot!H:H)</f>
        <v>152.67353146853142</v>
      </c>
      <c r="W383" s="3">
        <f>IF(Table3[[#This Row],[Stock_on_hand]]&gt;Table3[[#This Row],[Reorder_point]],(Table3[[#This Row],[Stock_on_hand]]-Table3[[#This Row],[Reorder_point]])*Table3[[#This Row],[AverageCostPerUnit]],0)</f>
        <v>55420.491923076908</v>
      </c>
    </row>
    <row r="384" spans="1:23" x14ac:dyDescent="0.3">
      <c r="A384" s="1">
        <v>45705</v>
      </c>
      <c r="B384" t="str">
        <f>TEXT(Table3[[#This Row],[date]],"mmm")</f>
        <v>Feb</v>
      </c>
      <c r="C384" t="str">
        <f>TEXT(Table3[[#This Row],[date]],"ddd")</f>
        <v>Mon</v>
      </c>
      <c r="D384" s="2" t="s">
        <v>24</v>
      </c>
      <c r="E384" s="2" t="s">
        <v>272</v>
      </c>
      <c r="F384" s="2" t="s">
        <v>62</v>
      </c>
      <c r="G384" s="2" t="s">
        <v>63</v>
      </c>
      <c r="H384" s="2" t="s">
        <v>64</v>
      </c>
      <c r="I384" s="3">
        <v>480.34</v>
      </c>
      <c r="J384" s="5">
        <v>21</v>
      </c>
      <c r="K384" s="3">
        <v>10087.14</v>
      </c>
      <c r="L384" s="3">
        <v>6533.64</v>
      </c>
      <c r="M384" s="3">
        <v>3553.5</v>
      </c>
      <c r="N384" s="10">
        <f>Table3[[#This Row],[profit]]/Table3[[#This Row],[revenue]]</f>
        <v>0.35228023007512538</v>
      </c>
      <c r="O384" s="2" t="s">
        <v>40</v>
      </c>
      <c r="P384" s="2" t="str">
        <f>_xlfn.XLOOKUP(O384,Sales_reps!A:A,Sales_reps!B:B)</f>
        <v>Rep 17</v>
      </c>
      <c r="Q384" s="5">
        <f>_xlfn.XLOOKUP(F384,Inventory!A:A,Inventory!E:E)</f>
        <v>360</v>
      </c>
      <c r="R384" s="5">
        <f>_xlfn.XLOOKUP(F384,Inventory!A:A,Inventory!F:F)</f>
        <v>58</v>
      </c>
      <c r="S384" t="str">
        <f>IF(Table3[[#This Row],[Reorder_point]]&gt;=Table3[[#This Row],[Stock_on_hand]],"Reorder","Sufficient Stock")</f>
        <v>Sufficient Stock</v>
      </c>
      <c r="T384" s="4">
        <f>_xlfn.XLOOKUP(F384,Pivot!A:A,Pivot!C:C)</f>
        <v>1.6906077348066297</v>
      </c>
      <c r="U384" s="5">
        <f>Table3[[#This Row],[Stock_on_hand]]/Table3[[#This Row],[ADS_Rate]]</f>
        <v>212.94117647058826</v>
      </c>
      <c r="V384" s="16">
        <f>_xlfn.XLOOKUP(F384,Pivot!E:E,Pivot!H:H)</f>
        <v>165.00016339869282</v>
      </c>
      <c r="W384" s="3">
        <f>IF(Table3[[#This Row],[Stock_on_hand]]&gt;Table3[[#This Row],[Reorder_point]],(Table3[[#This Row],[Stock_on_hand]]-Table3[[#This Row],[Reorder_point]])*Table3[[#This Row],[AverageCostPerUnit]],0)</f>
        <v>49830.049346405234</v>
      </c>
    </row>
    <row r="385" spans="1:23" x14ac:dyDescent="0.3">
      <c r="A385" s="1">
        <v>45705</v>
      </c>
      <c r="B385" t="str">
        <f>TEXT(Table3[[#This Row],[date]],"mmm")</f>
        <v>Feb</v>
      </c>
      <c r="C385" t="str">
        <f>TEXT(Table3[[#This Row],[date]],"ddd")</f>
        <v>Mon</v>
      </c>
      <c r="D385" s="2" t="s">
        <v>27</v>
      </c>
      <c r="E385" s="2" t="s">
        <v>283</v>
      </c>
      <c r="F385" s="2" t="s">
        <v>202</v>
      </c>
      <c r="G385" s="2" t="s">
        <v>203</v>
      </c>
      <c r="H385" s="2" t="s">
        <v>56</v>
      </c>
      <c r="I385" s="3">
        <v>423.84</v>
      </c>
      <c r="J385" s="5">
        <v>33</v>
      </c>
      <c r="K385" s="3">
        <v>13986.72</v>
      </c>
      <c r="L385" s="3">
        <v>10915.1</v>
      </c>
      <c r="M385" s="3">
        <v>3071.62</v>
      </c>
      <c r="N385" s="10">
        <f>Table3[[#This Row],[profit]]/Table3[[#This Row],[revenue]]</f>
        <v>0.21960974410011783</v>
      </c>
      <c r="O385" s="2" t="s">
        <v>28</v>
      </c>
      <c r="P385" s="2" t="str">
        <f>_xlfn.XLOOKUP(O385,Sales_reps!A:A,Sales_reps!B:B)</f>
        <v>Rep 11</v>
      </c>
      <c r="Q385" s="5">
        <f>_xlfn.XLOOKUP(F385,Inventory!A:A,Inventory!E:E)</f>
        <v>457</v>
      </c>
      <c r="R385" s="5">
        <f>_xlfn.XLOOKUP(F385,Inventory!A:A,Inventory!F:F)</f>
        <v>195</v>
      </c>
      <c r="S385" t="str">
        <f>IF(Table3[[#This Row],[Reorder_point]]&gt;=Table3[[#This Row],[Stock_on_hand]],"Reorder","Sufficient Stock")</f>
        <v>Sufficient Stock</v>
      </c>
      <c r="T385" s="4">
        <f>_xlfn.XLOOKUP(F385,Pivot!A:A,Pivot!C:C)</f>
        <v>2.0441988950276242</v>
      </c>
      <c r="U385" s="5">
        <f>Table3[[#This Row],[Stock_on_hand]]/Table3[[#This Row],[ADS_Rate]]</f>
        <v>223.55945945945948</v>
      </c>
      <c r="V385" s="16">
        <f>_xlfn.XLOOKUP(F385,Pivot!E:E,Pivot!H:H)</f>
        <v>148.73581081081082</v>
      </c>
      <c r="W385" s="3">
        <f>IF(Table3[[#This Row],[Stock_on_hand]]&gt;Table3[[#This Row],[Reorder_point]],(Table3[[#This Row],[Stock_on_hand]]-Table3[[#This Row],[Reorder_point]])*Table3[[#This Row],[AverageCostPerUnit]],0)</f>
        <v>38968.782432432432</v>
      </c>
    </row>
    <row r="386" spans="1:23" x14ac:dyDescent="0.3">
      <c r="A386" s="1">
        <v>45705</v>
      </c>
      <c r="B386" t="str">
        <f>TEXT(Table3[[#This Row],[date]],"mmm")</f>
        <v>Feb</v>
      </c>
      <c r="C386" t="str">
        <f>TEXT(Table3[[#This Row],[date]],"ddd")</f>
        <v>Mon</v>
      </c>
      <c r="D386" s="2" t="s">
        <v>12</v>
      </c>
      <c r="E386" s="2" t="s">
        <v>280</v>
      </c>
      <c r="F386" s="2" t="s">
        <v>136</v>
      </c>
      <c r="G386" s="2" t="s">
        <v>137</v>
      </c>
      <c r="H386" s="2" t="s">
        <v>64</v>
      </c>
      <c r="I386" s="3">
        <v>21.4</v>
      </c>
      <c r="J386" s="5">
        <v>11</v>
      </c>
      <c r="K386" s="3">
        <v>235.4</v>
      </c>
      <c r="L386" s="3">
        <v>200.05</v>
      </c>
      <c r="M386" s="3">
        <v>35.35</v>
      </c>
      <c r="N386" s="10">
        <f>Table3[[#This Row],[profit]]/Table3[[#This Row],[revenue]]</f>
        <v>0.15016992353440953</v>
      </c>
      <c r="O386" s="2" t="s">
        <v>30</v>
      </c>
      <c r="P386" s="2" t="str">
        <f>_xlfn.XLOOKUP(O386,Sales_reps!A:A,Sales_reps!B:B)</f>
        <v>Rep 12</v>
      </c>
      <c r="Q386" s="5">
        <f>_xlfn.XLOOKUP(F386,Inventory!A:A,Inventory!E:E)</f>
        <v>6</v>
      </c>
      <c r="R386" s="5">
        <f>_xlfn.XLOOKUP(F386,Inventory!A:A,Inventory!F:F)</f>
        <v>81</v>
      </c>
      <c r="S386" t="str">
        <f>IF(Table3[[#This Row],[Reorder_point]]&gt;=Table3[[#This Row],[Stock_on_hand]],"Reorder","Sufficient Stock")</f>
        <v>Reorder</v>
      </c>
      <c r="T386" s="4">
        <f>_xlfn.XLOOKUP(F386,Pivot!A:A,Pivot!C:C)</f>
        <v>2.3204419889502761</v>
      </c>
      <c r="U386" s="5">
        <f>Table3[[#This Row],[Stock_on_hand]]/Table3[[#This Row],[ADS_Rate]]</f>
        <v>2.5857142857142859</v>
      </c>
      <c r="V386" s="16">
        <f>_xlfn.XLOOKUP(F386,Pivot!E:E,Pivot!H:H)</f>
        <v>171.29180952380952</v>
      </c>
      <c r="W386" s="3">
        <f>IF(Table3[[#This Row],[Stock_on_hand]]&gt;Table3[[#This Row],[Reorder_point]],(Table3[[#This Row],[Stock_on_hand]]-Table3[[#This Row],[Reorder_point]])*Table3[[#This Row],[AverageCostPerUnit]],0)</f>
        <v>0</v>
      </c>
    </row>
    <row r="387" spans="1:23" x14ac:dyDescent="0.3">
      <c r="A387" s="1">
        <v>45706</v>
      </c>
      <c r="B387" t="str">
        <f>TEXT(Table3[[#This Row],[date]],"mmm")</f>
        <v>Feb</v>
      </c>
      <c r="C387" t="str">
        <f>TEXT(Table3[[#This Row],[date]],"ddd")</f>
        <v>Tue</v>
      </c>
      <c r="D387" s="2" t="s">
        <v>5</v>
      </c>
      <c r="E387" s="2" t="s">
        <v>274</v>
      </c>
      <c r="F387" s="2" t="s">
        <v>144</v>
      </c>
      <c r="G387" s="2" t="s">
        <v>145</v>
      </c>
      <c r="H387" s="2" t="s">
        <v>56</v>
      </c>
      <c r="I387" s="3">
        <v>71.22</v>
      </c>
      <c r="J387" s="5">
        <v>26</v>
      </c>
      <c r="K387" s="3">
        <v>1851.72</v>
      </c>
      <c r="L387" s="3">
        <v>1146.76</v>
      </c>
      <c r="M387" s="3">
        <v>704.96</v>
      </c>
      <c r="N387" s="10">
        <f>Table3[[#This Row],[profit]]/Table3[[#This Row],[revenue]]</f>
        <v>0.38070550623204374</v>
      </c>
      <c r="O387" s="2" t="s">
        <v>38</v>
      </c>
      <c r="P387" s="2" t="str">
        <f>_xlfn.XLOOKUP(O387,Sales_reps!A:A,Sales_reps!B:B)</f>
        <v>Rep 16</v>
      </c>
      <c r="Q387" s="5">
        <f>_xlfn.XLOOKUP(F387,Inventory!A:A,Inventory!E:E)</f>
        <v>112</v>
      </c>
      <c r="R387" s="5">
        <f>_xlfn.XLOOKUP(F387,Inventory!A:A,Inventory!F:F)</f>
        <v>60</v>
      </c>
      <c r="S387" t="str">
        <f>IF(Table3[[#This Row],[Reorder_point]]&gt;=Table3[[#This Row],[Stock_on_hand]],"Reorder","Sufficient Stock")</f>
        <v>Sufficient Stock</v>
      </c>
      <c r="T387" s="4">
        <f>_xlfn.XLOOKUP(F387,Pivot!A:A,Pivot!C:C)</f>
        <v>2.0883977900552488</v>
      </c>
      <c r="U387" s="5">
        <f>Table3[[#This Row],[Stock_on_hand]]/Table3[[#This Row],[ADS_Rate]]</f>
        <v>53.629629629629626</v>
      </c>
      <c r="V387" s="16">
        <f>_xlfn.XLOOKUP(F387,Pivot!E:E,Pivot!H:H)</f>
        <v>99.967328042328063</v>
      </c>
      <c r="W387" s="3">
        <f>IF(Table3[[#This Row],[Stock_on_hand]]&gt;Table3[[#This Row],[Reorder_point]],(Table3[[#This Row],[Stock_on_hand]]-Table3[[#This Row],[Reorder_point]])*Table3[[#This Row],[AverageCostPerUnit]],0)</f>
        <v>5198.3010582010593</v>
      </c>
    </row>
    <row r="388" spans="1:23" x14ac:dyDescent="0.3">
      <c r="A388" s="1">
        <v>45706</v>
      </c>
      <c r="B388" t="str">
        <f>TEXT(Table3[[#This Row],[date]],"mmm")</f>
        <v>Feb</v>
      </c>
      <c r="C388" t="str">
        <f>TEXT(Table3[[#This Row],[date]],"ddd")</f>
        <v>Tue</v>
      </c>
      <c r="D388" s="2" t="s">
        <v>5</v>
      </c>
      <c r="E388" s="2" t="s">
        <v>274</v>
      </c>
      <c r="F388" s="2" t="s">
        <v>192</v>
      </c>
      <c r="G388" s="2" t="s">
        <v>193</v>
      </c>
      <c r="H388" s="2" t="s">
        <v>73</v>
      </c>
      <c r="I388" s="3">
        <v>221.74</v>
      </c>
      <c r="J388" s="5">
        <v>19</v>
      </c>
      <c r="K388" s="3">
        <v>4213.0600000000004</v>
      </c>
      <c r="L388" s="3">
        <v>3570.21</v>
      </c>
      <c r="M388" s="3">
        <v>642.85</v>
      </c>
      <c r="N388" s="10">
        <f>Table3[[#This Row],[profit]]/Table3[[#This Row],[revenue]]</f>
        <v>0.15258505694198515</v>
      </c>
      <c r="O388" s="2" t="s">
        <v>3</v>
      </c>
      <c r="P388" s="2" t="str">
        <f>_xlfn.XLOOKUP(O388,Sales_reps!A:A,Sales_reps!B:B)</f>
        <v>Rep 1</v>
      </c>
      <c r="Q388" s="5">
        <f>_xlfn.XLOOKUP(F388,Inventory!A:A,Inventory!E:E)</f>
        <v>321</v>
      </c>
      <c r="R388" s="5">
        <f>_xlfn.XLOOKUP(F388,Inventory!A:A,Inventory!F:F)</f>
        <v>186</v>
      </c>
      <c r="S388" t="str">
        <f>IF(Table3[[#This Row],[Reorder_point]]&gt;=Table3[[#This Row],[Stock_on_hand]],"Reorder","Sufficient Stock")</f>
        <v>Sufficient Stock</v>
      </c>
      <c r="T388" s="4">
        <f>_xlfn.XLOOKUP(F388,Pivot!A:A,Pivot!C:C)</f>
        <v>2.2541436464088398</v>
      </c>
      <c r="U388" s="5">
        <f>Table3[[#This Row],[Stock_on_hand]]/Table3[[#This Row],[ADS_Rate]]</f>
        <v>142.40441176470588</v>
      </c>
      <c r="V388" s="16">
        <f>_xlfn.XLOOKUP(F388,Pivot!E:E,Pivot!H:H)</f>
        <v>218.83095588235298</v>
      </c>
      <c r="W388" s="3">
        <f>IF(Table3[[#This Row],[Stock_on_hand]]&gt;Table3[[#This Row],[Reorder_point]],(Table3[[#This Row],[Stock_on_hand]]-Table3[[#This Row],[Reorder_point]])*Table3[[#This Row],[AverageCostPerUnit]],0)</f>
        <v>29542.179044117653</v>
      </c>
    </row>
    <row r="389" spans="1:23" x14ac:dyDescent="0.3">
      <c r="A389" s="1">
        <v>45706</v>
      </c>
      <c r="B389" t="str">
        <f>TEXT(Table3[[#This Row],[date]],"mmm")</f>
        <v>Feb</v>
      </c>
      <c r="C389" t="str">
        <f>TEXT(Table3[[#This Row],[date]],"ddd")</f>
        <v>Tue</v>
      </c>
      <c r="D389" s="2" t="s">
        <v>17</v>
      </c>
      <c r="E389" s="2" t="s">
        <v>275</v>
      </c>
      <c r="F389" s="2" t="s">
        <v>174</v>
      </c>
      <c r="G389" s="2" t="s">
        <v>175</v>
      </c>
      <c r="H389" s="2" t="s">
        <v>101</v>
      </c>
      <c r="I389" s="3">
        <v>297.25</v>
      </c>
      <c r="J389" s="5">
        <v>4</v>
      </c>
      <c r="K389" s="3">
        <v>1189</v>
      </c>
      <c r="L389" s="3">
        <v>942.08</v>
      </c>
      <c r="M389" s="3">
        <v>246.92</v>
      </c>
      <c r="N389" s="10">
        <f>Table3[[#This Row],[profit]]/Table3[[#This Row],[revenue]]</f>
        <v>0.20767031118587048</v>
      </c>
      <c r="O389" s="2" t="s">
        <v>40</v>
      </c>
      <c r="P389" s="2" t="str">
        <f>_xlfn.XLOOKUP(O389,Sales_reps!A:A,Sales_reps!B:B)</f>
        <v>Rep 17</v>
      </c>
      <c r="Q389" s="5">
        <f>_xlfn.XLOOKUP(F389,Inventory!A:A,Inventory!E:E)</f>
        <v>455</v>
      </c>
      <c r="R389" s="5">
        <f>_xlfn.XLOOKUP(F389,Inventory!A:A,Inventory!F:F)</f>
        <v>66</v>
      </c>
      <c r="S389" t="str">
        <f>IF(Table3[[#This Row],[Reorder_point]]&gt;=Table3[[#This Row],[Stock_on_hand]],"Reorder","Sufficient Stock")</f>
        <v>Sufficient Stock</v>
      </c>
      <c r="T389" s="4">
        <f>_xlfn.XLOOKUP(F389,Pivot!A:A,Pivot!C:C)</f>
        <v>1.9060773480662982</v>
      </c>
      <c r="U389" s="5">
        <f>Table3[[#This Row],[Stock_on_hand]]/Table3[[#This Row],[ADS_Rate]]</f>
        <v>238.71014492753625</v>
      </c>
      <c r="V389" s="16">
        <f>_xlfn.XLOOKUP(F389,Pivot!E:E,Pivot!H:H)</f>
        <v>187.19002898550721</v>
      </c>
      <c r="W389" s="3">
        <f>IF(Table3[[#This Row],[Stock_on_hand]]&gt;Table3[[#This Row],[Reorder_point]],(Table3[[#This Row],[Stock_on_hand]]-Table3[[#This Row],[Reorder_point]])*Table3[[#This Row],[AverageCostPerUnit]],0)</f>
        <v>72816.9212753623</v>
      </c>
    </row>
    <row r="390" spans="1:23" x14ac:dyDescent="0.3">
      <c r="A390" s="1">
        <v>45706</v>
      </c>
      <c r="B390" t="str">
        <f>TEXT(Table3[[#This Row],[date]],"mmm")</f>
        <v>Feb</v>
      </c>
      <c r="C390" t="str">
        <f>TEXT(Table3[[#This Row],[date]],"ddd")</f>
        <v>Tue</v>
      </c>
      <c r="D390" s="2" t="s">
        <v>12</v>
      </c>
      <c r="E390" s="2" t="s">
        <v>275</v>
      </c>
      <c r="F390" s="2" t="s">
        <v>66</v>
      </c>
      <c r="G390" s="2" t="s">
        <v>67</v>
      </c>
      <c r="H390" s="2" t="s">
        <v>60</v>
      </c>
      <c r="I390" s="3">
        <v>456.73</v>
      </c>
      <c r="J390" s="5">
        <v>47</v>
      </c>
      <c r="K390" s="3">
        <v>21466.31</v>
      </c>
      <c r="L390" s="3">
        <v>16010.1</v>
      </c>
      <c r="M390" s="3">
        <v>5456.21</v>
      </c>
      <c r="N390" s="10">
        <f>Table3[[#This Row],[profit]]/Table3[[#This Row],[revenue]]</f>
        <v>0.25417549639411707</v>
      </c>
      <c r="O390" s="2" t="s">
        <v>40</v>
      </c>
      <c r="P390" s="2" t="str">
        <f>_xlfn.XLOOKUP(O390,Sales_reps!A:A,Sales_reps!B:B)</f>
        <v>Rep 17</v>
      </c>
      <c r="Q390" s="5">
        <f>_xlfn.XLOOKUP(F390,Inventory!A:A,Inventory!E:E)</f>
        <v>331</v>
      </c>
      <c r="R390" s="5">
        <f>_xlfn.XLOOKUP(F390,Inventory!A:A,Inventory!F:F)</f>
        <v>142</v>
      </c>
      <c r="S390" t="str">
        <f>IF(Table3[[#This Row],[Reorder_point]]&gt;=Table3[[#This Row],[Stock_on_hand]],"Reorder","Sufficient Stock")</f>
        <v>Sufficient Stock</v>
      </c>
      <c r="T390" s="4">
        <f>_xlfn.XLOOKUP(F390,Pivot!A:A,Pivot!C:C)</f>
        <v>3.5745856353591159</v>
      </c>
      <c r="U390" s="5">
        <f>Table3[[#This Row],[Stock_on_hand]]/Table3[[#This Row],[ADS_Rate]]</f>
        <v>92.59814528593509</v>
      </c>
      <c r="V390" s="16">
        <f>_xlfn.XLOOKUP(F390,Pivot!E:E,Pivot!H:H)</f>
        <v>209.60302936630598</v>
      </c>
      <c r="W390" s="3">
        <f>IF(Table3[[#This Row],[Stock_on_hand]]&gt;Table3[[#This Row],[Reorder_point]],(Table3[[#This Row],[Stock_on_hand]]-Table3[[#This Row],[Reorder_point]])*Table3[[#This Row],[AverageCostPerUnit]],0)</f>
        <v>39614.972550231832</v>
      </c>
    </row>
    <row r="391" spans="1:23" x14ac:dyDescent="0.3">
      <c r="A391" s="1">
        <v>45706</v>
      </c>
      <c r="B391" t="str">
        <f>TEXT(Table3[[#This Row],[date]],"mmm")</f>
        <v>Feb</v>
      </c>
      <c r="C391" t="str">
        <f>TEXT(Table3[[#This Row],[date]],"ddd")</f>
        <v>Tue</v>
      </c>
      <c r="D391" s="2" t="s">
        <v>12</v>
      </c>
      <c r="E391" s="2" t="s">
        <v>273</v>
      </c>
      <c r="F391" s="2" t="s">
        <v>194</v>
      </c>
      <c r="G391" s="2" t="s">
        <v>195</v>
      </c>
      <c r="H391" s="2" t="s">
        <v>56</v>
      </c>
      <c r="I391" s="3">
        <v>177.42</v>
      </c>
      <c r="J391" s="5">
        <v>26</v>
      </c>
      <c r="K391" s="3">
        <v>4612.92</v>
      </c>
      <c r="L391" s="3">
        <v>2530.25</v>
      </c>
      <c r="M391" s="3">
        <v>2082.67</v>
      </c>
      <c r="N391" s="10">
        <f>Table3[[#This Row],[profit]]/Table3[[#This Row],[revenue]]</f>
        <v>0.4514862603296827</v>
      </c>
      <c r="O391" s="2" t="s">
        <v>25</v>
      </c>
      <c r="P391" s="2" t="str">
        <f>_xlfn.XLOOKUP(O391,Sales_reps!A:A,Sales_reps!B:B)</f>
        <v>Rep 10</v>
      </c>
      <c r="Q391" s="5">
        <f>_xlfn.XLOOKUP(F391,Inventory!A:A,Inventory!E:E)</f>
        <v>125</v>
      </c>
      <c r="R391" s="5">
        <f>_xlfn.XLOOKUP(F391,Inventory!A:A,Inventory!F:F)</f>
        <v>181</v>
      </c>
      <c r="S391" t="str">
        <f>IF(Table3[[#This Row],[Reorder_point]]&gt;=Table3[[#This Row],[Stock_on_hand]],"Reorder","Sufficient Stock")</f>
        <v>Reorder</v>
      </c>
      <c r="T391" s="4">
        <f>_xlfn.XLOOKUP(F391,Pivot!A:A,Pivot!C:C)</f>
        <v>1.8729281767955801</v>
      </c>
      <c r="U391" s="5">
        <f>Table3[[#This Row],[Stock_on_hand]]/Table3[[#This Row],[ADS_Rate]]</f>
        <v>66.740412979351035</v>
      </c>
      <c r="V391" s="16">
        <f>_xlfn.XLOOKUP(F391,Pivot!E:E,Pivot!H:H)</f>
        <v>142.94654867256637</v>
      </c>
      <c r="W391" s="3">
        <f>IF(Table3[[#This Row],[Stock_on_hand]]&gt;Table3[[#This Row],[Reorder_point]],(Table3[[#This Row],[Stock_on_hand]]-Table3[[#This Row],[Reorder_point]])*Table3[[#This Row],[AverageCostPerUnit]],0)</f>
        <v>0</v>
      </c>
    </row>
    <row r="392" spans="1:23" x14ac:dyDescent="0.3">
      <c r="A392" s="1">
        <v>45706</v>
      </c>
      <c r="B392" t="str">
        <f>TEXT(Table3[[#This Row],[date]],"mmm")</f>
        <v>Feb</v>
      </c>
      <c r="C392" t="str">
        <f>TEXT(Table3[[#This Row],[date]],"ddd")</f>
        <v>Tue</v>
      </c>
      <c r="D392" s="2" t="s">
        <v>12</v>
      </c>
      <c r="E392" s="2" t="s">
        <v>279</v>
      </c>
      <c r="F392" s="2" t="s">
        <v>81</v>
      </c>
      <c r="G392" s="2" t="s">
        <v>82</v>
      </c>
      <c r="H392" s="2" t="s">
        <v>60</v>
      </c>
      <c r="I392" s="3">
        <v>225.51</v>
      </c>
      <c r="J392" s="5">
        <v>8</v>
      </c>
      <c r="K392" s="3">
        <v>1804.08</v>
      </c>
      <c r="L392" s="3">
        <v>1191</v>
      </c>
      <c r="M392" s="3">
        <v>613.08000000000004</v>
      </c>
      <c r="N392" s="10">
        <f>Table3[[#This Row],[profit]]/Table3[[#This Row],[revenue]]</f>
        <v>0.33982971930291345</v>
      </c>
      <c r="O392" s="2" t="s">
        <v>6</v>
      </c>
      <c r="P392" s="2" t="str">
        <f>_xlfn.XLOOKUP(O392,Sales_reps!A:A,Sales_reps!B:B)</f>
        <v>Rep 2</v>
      </c>
      <c r="Q392" s="5">
        <f>_xlfn.XLOOKUP(F392,Inventory!A:A,Inventory!E:E)</f>
        <v>400</v>
      </c>
      <c r="R392" s="5">
        <f>_xlfn.XLOOKUP(F392,Inventory!A:A,Inventory!F:F)</f>
        <v>67</v>
      </c>
      <c r="S392" t="str">
        <f>IF(Table3[[#This Row],[Reorder_point]]&gt;=Table3[[#This Row],[Stock_on_hand]],"Reorder","Sufficient Stock")</f>
        <v>Sufficient Stock</v>
      </c>
      <c r="T392" s="4">
        <f>_xlfn.XLOOKUP(F392,Pivot!A:A,Pivot!C:C)</f>
        <v>1.7790055248618784</v>
      </c>
      <c r="U392" s="5">
        <f>Table3[[#This Row],[Stock_on_hand]]/Table3[[#This Row],[ADS_Rate]]</f>
        <v>224.84472049689441</v>
      </c>
      <c r="V392" s="16">
        <f>_xlfn.XLOOKUP(F392,Pivot!E:E,Pivot!H:H)</f>
        <v>145.31583850931676</v>
      </c>
      <c r="W392" s="3">
        <f>IF(Table3[[#This Row],[Stock_on_hand]]&gt;Table3[[#This Row],[Reorder_point]],(Table3[[#This Row],[Stock_on_hand]]-Table3[[#This Row],[Reorder_point]])*Table3[[#This Row],[AverageCostPerUnit]],0)</f>
        <v>48390.17422360248</v>
      </c>
    </row>
    <row r="393" spans="1:23" x14ac:dyDescent="0.3">
      <c r="A393" s="1">
        <v>45706</v>
      </c>
      <c r="B393" t="str">
        <f>TEXT(Table3[[#This Row],[date]],"mmm")</f>
        <v>Feb</v>
      </c>
      <c r="C393" t="str">
        <f>TEXT(Table3[[#This Row],[date]],"ddd")</f>
        <v>Tue</v>
      </c>
      <c r="D393" s="2" t="s">
        <v>17</v>
      </c>
      <c r="E393" s="2" t="s">
        <v>271</v>
      </c>
      <c r="F393" s="2" t="s">
        <v>66</v>
      </c>
      <c r="G393" s="2" t="s">
        <v>67</v>
      </c>
      <c r="H393" s="2" t="s">
        <v>60</v>
      </c>
      <c r="I393" s="3">
        <v>478.42</v>
      </c>
      <c r="J393" s="5">
        <v>44</v>
      </c>
      <c r="K393" s="3">
        <v>21050.48</v>
      </c>
      <c r="L393" s="3">
        <v>12172.99</v>
      </c>
      <c r="M393" s="3">
        <v>8877.49</v>
      </c>
      <c r="N393" s="10">
        <f>Table3[[#This Row],[profit]]/Table3[[#This Row],[revenue]]</f>
        <v>0.42172387518004339</v>
      </c>
      <c r="O393" s="2" t="s">
        <v>46</v>
      </c>
      <c r="P393" s="2" t="str">
        <f>_xlfn.XLOOKUP(O393,Sales_reps!A:A,Sales_reps!B:B)</f>
        <v>Rep 20</v>
      </c>
      <c r="Q393" s="5">
        <f>_xlfn.XLOOKUP(F393,Inventory!A:A,Inventory!E:E)</f>
        <v>331</v>
      </c>
      <c r="R393" s="5">
        <f>_xlfn.XLOOKUP(F393,Inventory!A:A,Inventory!F:F)</f>
        <v>142</v>
      </c>
      <c r="S393" t="str">
        <f>IF(Table3[[#This Row],[Reorder_point]]&gt;=Table3[[#This Row],[Stock_on_hand]],"Reorder","Sufficient Stock")</f>
        <v>Sufficient Stock</v>
      </c>
      <c r="T393" s="4">
        <f>_xlfn.XLOOKUP(F393,Pivot!A:A,Pivot!C:C)</f>
        <v>3.5745856353591159</v>
      </c>
      <c r="U393" s="5">
        <f>Table3[[#This Row],[Stock_on_hand]]/Table3[[#This Row],[ADS_Rate]]</f>
        <v>92.59814528593509</v>
      </c>
      <c r="V393" s="16">
        <f>_xlfn.XLOOKUP(F393,Pivot!E:E,Pivot!H:H)</f>
        <v>209.60302936630598</v>
      </c>
      <c r="W393" s="3">
        <f>IF(Table3[[#This Row],[Stock_on_hand]]&gt;Table3[[#This Row],[Reorder_point]],(Table3[[#This Row],[Stock_on_hand]]-Table3[[#This Row],[Reorder_point]])*Table3[[#This Row],[AverageCostPerUnit]],0)</f>
        <v>39614.972550231832</v>
      </c>
    </row>
    <row r="394" spans="1:23" x14ac:dyDescent="0.3">
      <c r="A394" s="1">
        <v>45707</v>
      </c>
      <c r="B394" t="str">
        <f>TEXT(Table3[[#This Row],[date]],"mmm")</f>
        <v>Feb</v>
      </c>
      <c r="C394" t="str">
        <f>TEXT(Table3[[#This Row],[date]],"ddd")</f>
        <v>Wed</v>
      </c>
      <c r="D394" s="2" t="s">
        <v>12</v>
      </c>
      <c r="E394" s="2" t="s">
        <v>282</v>
      </c>
      <c r="F394" s="2" t="s">
        <v>240</v>
      </c>
      <c r="G394" s="2" t="s">
        <v>241</v>
      </c>
      <c r="H394" s="2" t="s">
        <v>56</v>
      </c>
      <c r="I394" s="3">
        <v>204.98</v>
      </c>
      <c r="J394" s="5">
        <v>35</v>
      </c>
      <c r="K394" s="3">
        <v>7174.3</v>
      </c>
      <c r="L394" s="3">
        <v>6033.55</v>
      </c>
      <c r="M394" s="3">
        <v>1140.75</v>
      </c>
      <c r="N394" s="10">
        <f>Table3[[#This Row],[profit]]/Table3[[#This Row],[revenue]]</f>
        <v>0.15900505972708137</v>
      </c>
      <c r="O394" s="2" t="s">
        <v>28</v>
      </c>
      <c r="P394" s="2" t="str">
        <f>_xlfn.XLOOKUP(O394,Sales_reps!A:A,Sales_reps!B:B)</f>
        <v>Rep 11</v>
      </c>
      <c r="Q394" s="5">
        <f>_xlfn.XLOOKUP(F394,Inventory!A:A,Inventory!E:E)</f>
        <v>132</v>
      </c>
      <c r="R394" s="5">
        <f>_xlfn.XLOOKUP(F394,Inventory!A:A,Inventory!F:F)</f>
        <v>82</v>
      </c>
      <c r="S394" t="str">
        <f>IF(Table3[[#This Row],[Reorder_point]]&gt;=Table3[[#This Row],[Stock_on_hand]],"Reorder","Sufficient Stock")</f>
        <v>Sufficient Stock</v>
      </c>
      <c r="T394" s="4">
        <f>_xlfn.XLOOKUP(F394,Pivot!A:A,Pivot!C:C)</f>
        <v>1.3149171270718232</v>
      </c>
      <c r="U394" s="5">
        <f>Table3[[#This Row],[Stock_on_hand]]/Table3[[#This Row],[ADS_Rate]]</f>
        <v>100.38655462184875</v>
      </c>
      <c r="V394" s="16">
        <f>_xlfn.XLOOKUP(F394,Pivot!E:E,Pivot!H:H)</f>
        <v>148.74588235294115</v>
      </c>
      <c r="W394" s="3">
        <f>IF(Table3[[#This Row],[Stock_on_hand]]&gt;Table3[[#This Row],[Reorder_point]],(Table3[[#This Row],[Stock_on_hand]]-Table3[[#This Row],[Reorder_point]])*Table3[[#This Row],[AverageCostPerUnit]],0)</f>
        <v>7437.2941176470576</v>
      </c>
    </row>
    <row r="395" spans="1:23" x14ac:dyDescent="0.3">
      <c r="A395" s="1">
        <v>45707</v>
      </c>
      <c r="B395" t="str">
        <f>TEXT(Table3[[#This Row],[date]],"mmm")</f>
        <v>Feb</v>
      </c>
      <c r="C395" t="str">
        <f>TEXT(Table3[[#This Row],[date]],"ddd")</f>
        <v>Wed</v>
      </c>
      <c r="D395" s="2" t="s">
        <v>17</v>
      </c>
      <c r="E395" s="2" t="s">
        <v>283</v>
      </c>
      <c r="F395" s="2" t="s">
        <v>95</v>
      </c>
      <c r="G395" s="2" t="s">
        <v>96</v>
      </c>
      <c r="H395" s="2" t="s">
        <v>56</v>
      </c>
      <c r="I395" s="3">
        <v>95.79</v>
      </c>
      <c r="J395" s="5">
        <v>34</v>
      </c>
      <c r="K395" s="3">
        <v>3256.86</v>
      </c>
      <c r="L395" s="3">
        <v>2064.84</v>
      </c>
      <c r="M395" s="3">
        <v>1192.02</v>
      </c>
      <c r="N395" s="10">
        <f>Table3[[#This Row],[profit]]/Table3[[#This Row],[revenue]]</f>
        <v>0.36600283708848397</v>
      </c>
      <c r="O395" s="2" t="s">
        <v>6</v>
      </c>
      <c r="P395" s="2" t="str">
        <f>_xlfn.XLOOKUP(O395,Sales_reps!A:A,Sales_reps!B:B)</f>
        <v>Rep 2</v>
      </c>
      <c r="Q395" s="5">
        <f>_xlfn.XLOOKUP(F395,Inventory!A:A,Inventory!E:E)</f>
        <v>101</v>
      </c>
      <c r="R395" s="5">
        <f>_xlfn.XLOOKUP(F395,Inventory!A:A,Inventory!F:F)</f>
        <v>179</v>
      </c>
      <c r="S395" t="str">
        <f>IF(Table3[[#This Row],[Reorder_point]]&gt;=Table3[[#This Row],[Stock_on_hand]],"Reorder","Sufficient Stock")</f>
        <v>Reorder</v>
      </c>
      <c r="T395" s="4">
        <f>_xlfn.XLOOKUP(F395,Pivot!A:A,Pivot!C:C)</f>
        <v>3.9834254143646408</v>
      </c>
      <c r="U395" s="5">
        <f>Table3[[#This Row],[Stock_on_hand]]/Table3[[#This Row],[ADS_Rate]]</f>
        <v>25.35506241331484</v>
      </c>
      <c r="V395" s="16">
        <f>_xlfn.XLOOKUP(F395,Pivot!E:E,Pivot!H:H)</f>
        <v>171.84160887656034</v>
      </c>
      <c r="W395" s="3">
        <f>IF(Table3[[#This Row],[Stock_on_hand]]&gt;Table3[[#This Row],[Reorder_point]],(Table3[[#This Row],[Stock_on_hand]]-Table3[[#This Row],[Reorder_point]])*Table3[[#This Row],[AverageCostPerUnit]],0)</f>
        <v>0</v>
      </c>
    </row>
    <row r="396" spans="1:23" x14ac:dyDescent="0.3">
      <c r="A396" s="1">
        <v>45707</v>
      </c>
      <c r="B396" t="str">
        <f>TEXT(Table3[[#This Row],[date]],"mmm")</f>
        <v>Feb</v>
      </c>
      <c r="C396" t="str">
        <f>TEXT(Table3[[#This Row],[date]],"ddd")</f>
        <v>Wed</v>
      </c>
      <c r="D396" s="2" t="s">
        <v>5</v>
      </c>
      <c r="E396" s="2" t="s">
        <v>284</v>
      </c>
      <c r="F396" s="2" t="s">
        <v>258</v>
      </c>
      <c r="G396" s="2" t="s">
        <v>259</v>
      </c>
      <c r="H396" s="2" t="s">
        <v>73</v>
      </c>
      <c r="I396" s="3">
        <v>456.28</v>
      </c>
      <c r="J396" s="5">
        <v>29</v>
      </c>
      <c r="K396" s="3">
        <v>13232.12</v>
      </c>
      <c r="L396" s="3">
        <v>11011.35</v>
      </c>
      <c r="M396" s="3">
        <v>2220.77</v>
      </c>
      <c r="N396" s="10">
        <f>Table3[[#This Row],[profit]]/Table3[[#This Row],[revenue]]</f>
        <v>0.16783176089696888</v>
      </c>
      <c r="O396" s="2" t="s">
        <v>13</v>
      </c>
      <c r="P396" s="2" t="str">
        <f>_xlfn.XLOOKUP(O396,Sales_reps!A:A,Sales_reps!B:B)</f>
        <v>Rep 5</v>
      </c>
      <c r="Q396" s="5">
        <f>_xlfn.XLOOKUP(F396,Inventory!A:A,Inventory!E:E)</f>
        <v>296</v>
      </c>
      <c r="R396" s="5">
        <f>_xlfn.XLOOKUP(F396,Inventory!A:A,Inventory!F:F)</f>
        <v>116</v>
      </c>
      <c r="S396" t="str">
        <f>IF(Table3[[#This Row],[Reorder_point]]&gt;=Table3[[#This Row],[Stock_on_hand]],"Reorder","Sufficient Stock")</f>
        <v>Sufficient Stock</v>
      </c>
      <c r="T396" s="4">
        <f>_xlfn.XLOOKUP(F396,Pivot!A:A,Pivot!C:C)</f>
        <v>1.729281767955801</v>
      </c>
      <c r="U396" s="5">
        <f>Table3[[#This Row],[Stock_on_hand]]/Table3[[#This Row],[ADS_Rate]]</f>
        <v>171.16932907348243</v>
      </c>
      <c r="V396" s="16">
        <f>_xlfn.XLOOKUP(F396,Pivot!E:E,Pivot!H:H)</f>
        <v>207.01076677316297</v>
      </c>
      <c r="W396" s="3">
        <f>IF(Table3[[#This Row],[Stock_on_hand]]&gt;Table3[[#This Row],[Reorder_point]],(Table3[[#This Row],[Stock_on_hand]]-Table3[[#This Row],[Reorder_point]])*Table3[[#This Row],[AverageCostPerUnit]],0)</f>
        <v>37261.938019169334</v>
      </c>
    </row>
    <row r="397" spans="1:23" x14ac:dyDescent="0.3">
      <c r="A397" s="1">
        <v>45707</v>
      </c>
      <c r="B397" t="str">
        <f>TEXT(Table3[[#This Row],[date]],"mmm")</f>
        <v>Feb</v>
      </c>
      <c r="C397" t="str">
        <f>TEXT(Table3[[#This Row],[date]],"ddd")</f>
        <v>Wed</v>
      </c>
      <c r="D397" s="2" t="s">
        <v>12</v>
      </c>
      <c r="E397" s="2" t="s">
        <v>273</v>
      </c>
      <c r="F397" s="2" t="s">
        <v>108</v>
      </c>
      <c r="G397" s="2" t="s">
        <v>109</v>
      </c>
      <c r="H397" s="2" t="s">
        <v>56</v>
      </c>
      <c r="I397" s="3">
        <v>228.92</v>
      </c>
      <c r="J397" s="5">
        <v>25</v>
      </c>
      <c r="K397" s="3">
        <v>5723</v>
      </c>
      <c r="L397" s="3">
        <v>4566.51</v>
      </c>
      <c r="M397" s="3">
        <v>1156.49</v>
      </c>
      <c r="N397" s="10">
        <f>Table3[[#This Row],[profit]]/Table3[[#This Row],[revenue]]</f>
        <v>0.20207758168792592</v>
      </c>
      <c r="O397" s="2" t="s">
        <v>25</v>
      </c>
      <c r="P397" s="2" t="str">
        <f>_xlfn.XLOOKUP(O397,Sales_reps!A:A,Sales_reps!B:B)</f>
        <v>Rep 10</v>
      </c>
      <c r="Q397" s="5">
        <f>_xlfn.XLOOKUP(F397,Inventory!A:A,Inventory!E:E)</f>
        <v>188</v>
      </c>
      <c r="R397" s="5">
        <f>_xlfn.XLOOKUP(F397,Inventory!A:A,Inventory!F:F)</f>
        <v>173</v>
      </c>
      <c r="S397" t="str">
        <f>IF(Table3[[#This Row],[Reorder_point]]&gt;=Table3[[#This Row],[Stock_on_hand]],"Reorder","Sufficient Stock")</f>
        <v>Sufficient Stock</v>
      </c>
      <c r="T397" s="4">
        <f>_xlfn.XLOOKUP(F397,Pivot!A:A,Pivot!C:C)</f>
        <v>2.1491712707182322</v>
      </c>
      <c r="U397" s="5">
        <f>Table3[[#This Row],[Stock_on_hand]]/Table3[[#This Row],[ADS_Rate]]</f>
        <v>87.47557840616966</v>
      </c>
      <c r="V397" s="16">
        <f>_xlfn.XLOOKUP(F397,Pivot!E:E,Pivot!H:H)</f>
        <v>187.86791773778924</v>
      </c>
      <c r="W397" s="3">
        <f>IF(Table3[[#This Row],[Stock_on_hand]]&gt;Table3[[#This Row],[Reorder_point]],(Table3[[#This Row],[Stock_on_hand]]-Table3[[#This Row],[Reorder_point]])*Table3[[#This Row],[AverageCostPerUnit]],0)</f>
        <v>2818.0187660668385</v>
      </c>
    </row>
    <row r="398" spans="1:23" x14ac:dyDescent="0.3">
      <c r="A398" s="1">
        <v>45707</v>
      </c>
      <c r="B398" t="str">
        <f>TEXT(Table3[[#This Row],[date]],"mmm")</f>
        <v>Feb</v>
      </c>
      <c r="C398" t="str">
        <f>TEXT(Table3[[#This Row],[date]],"ddd")</f>
        <v>Wed</v>
      </c>
      <c r="D398" s="2" t="s">
        <v>24</v>
      </c>
      <c r="E398" s="2" t="s">
        <v>271</v>
      </c>
      <c r="F398" s="2" t="s">
        <v>252</v>
      </c>
      <c r="G398" s="2" t="s">
        <v>253</v>
      </c>
      <c r="H398" s="2" t="s">
        <v>101</v>
      </c>
      <c r="I398" s="3">
        <v>359.81</v>
      </c>
      <c r="J398" s="5">
        <v>30</v>
      </c>
      <c r="K398" s="3">
        <v>10794.3</v>
      </c>
      <c r="L398" s="3">
        <v>7960.65</v>
      </c>
      <c r="M398" s="3">
        <v>2833.65</v>
      </c>
      <c r="N398" s="10">
        <f>Table3[[#This Row],[profit]]/Table3[[#This Row],[revenue]]</f>
        <v>0.26251354881743144</v>
      </c>
      <c r="O398" s="2" t="s">
        <v>30</v>
      </c>
      <c r="P398" s="2" t="str">
        <f>_xlfn.XLOOKUP(O398,Sales_reps!A:A,Sales_reps!B:B)</f>
        <v>Rep 12</v>
      </c>
      <c r="Q398" s="5">
        <f>_xlfn.XLOOKUP(F398,Inventory!A:A,Inventory!E:E)</f>
        <v>487</v>
      </c>
      <c r="R398" s="5">
        <f>_xlfn.XLOOKUP(F398,Inventory!A:A,Inventory!F:F)</f>
        <v>182</v>
      </c>
      <c r="S398" t="str">
        <f>IF(Table3[[#This Row],[Reorder_point]]&gt;=Table3[[#This Row],[Stock_on_hand]],"Reorder","Sufficient Stock")</f>
        <v>Sufficient Stock</v>
      </c>
      <c r="T398" s="4">
        <f>_xlfn.XLOOKUP(F398,Pivot!A:A,Pivot!C:C)</f>
        <v>2.0497237569060776</v>
      </c>
      <c r="U398" s="5">
        <f>Table3[[#This Row],[Stock_on_hand]]/Table3[[#This Row],[ADS_Rate]]</f>
        <v>237.5929919137466</v>
      </c>
      <c r="V398" s="16">
        <f>_xlfn.XLOOKUP(F398,Pivot!E:E,Pivot!H:H)</f>
        <v>142.78312668463613</v>
      </c>
      <c r="W398" s="3">
        <f>IF(Table3[[#This Row],[Stock_on_hand]]&gt;Table3[[#This Row],[Reorder_point]],(Table3[[#This Row],[Stock_on_hand]]-Table3[[#This Row],[Reorder_point]])*Table3[[#This Row],[AverageCostPerUnit]],0)</f>
        <v>43548.85363881402</v>
      </c>
    </row>
    <row r="399" spans="1:23" x14ac:dyDescent="0.3">
      <c r="A399" s="1">
        <v>45707</v>
      </c>
      <c r="B399" t="str">
        <f>TEXT(Table3[[#This Row],[date]],"mmm")</f>
        <v>Feb</v>
      </c>
      <c r="C399" t="str">
        <f>TEXT(Table3[[#This Row],[date]],"ddd")</f>
        <v>Wed</v>
      </c>
      <c r="D399" s="2" t="s">
        <v>27</v>
      </c>
      <c r="E399" s="2" t="s">
        <v>280</v>
      </c>
      <c r="F399" s="2" t="s">
        <v>71</v>
      </c>
      <c r="G399" s="2" t="s">
        <v>72</v>
      </c>
      <c r="H399" s="2" t="s">
        <v>73</v>
      </c>
      <c r="I399" s="3">
        <v>338.14</v>
      </c>
      <c r="J399" s="5">
        <v>27</v>
      </c>
      <c r="K399" s="3">
        <v>9129.7800000000007</v>
      </c>
      <c r="L399" s="3">
        <v>6496.58</v>
      </c>
      <c r="M399" s="3">
        <v>2633.2</v>
      </c>
      <c r="N399" s="10">
        <f>Table3[[#This Row],[profit]]/Table3[[#This Row],[revenue]]</f>
        <v>0.28841877898481666</v>
      </c>
      <c r="O399" s="2" t="s">
        <v>18</v>
      </c>
      <c r="P399" s="2" t="str">
        <f>_xlfn.XLOOKUP(O399,Sales_reps!A:A,Sales_reps!B:B)</f>
        <v>Rep 7</v>
      </c>
      <c r="Q399" s="5">
        <f>_xlfn.XLOOKUP(F399,Inventory!A:A,Inventory!E:E)</f>
        <v>437</v>
      </c>
      <c r="R399" s="5">
        <f>_xlfn.XLOOKUP(F399,Inventory!A:A,Inventory!F:F)</f>
        <v>59</v>
      </c>
      <c r="S399" t="str">
        <f>IF(Table3[[#This Row],[Reorder_point]]&gt;=Table3[[#This Row],[Stock_on_hand]],"Reorder","Sufficient Stock")</f>
        <v>Sufficient Stock</v>
      </c>
      <c r="T399" s="4">
        <f>_xlfn.XLOOKUP(F399,Pivot!A:A,Pivot!C:C)</f>
        <v>2.1215469613259668</v>
      </c>
      <c r="U399" s="5">
        <f>Table3[[#This Row],[Stock_on_hand]]/Table3[[#This Row],[ADS_Rate]]</f>
        <v>205.98177083333334</v>
      </c>
      <c r="V399" s="16">
        <f>_xlfn.XLOOKUP(F399,Pivot!E:E,Pivot!H:H)</f>
        <v>182.79481770833334</v>
      </c>
      <c r="W399" s="3">
        <f>IF(Table3[[#This Row],[Stock_on_hand]]&gt;Table3[[#This Row],[Reorder_point]],(Table3[[#This Row],[Stock_on_hand]]-Table3[[#This Row],[Reorder_point]])*Table3[[#This Row],[AverageCostPerUnit]],0)</f>
        <v>69096.441093750007</v>
      </c>
    </row>
    <row r="400" spans="1:23" x14ac:dyDescent="0.3">
      <c r="A400" s="1">
        <v>45707</v>
      </c>
      <c r="B400" t="str">
        <f>TEXT(Table3[[#This Row],[date]],"mmm")</f>
        <v>Feb</v>
      </c>
      <c r="C400" t="str">
        <f>TEXT(Table3[[#This Row],[date]],"ddd")</f>
        <v>Wed</v>
      </c>
      <c r="D400" s="2" t="s">
        <v>12</v>
      </c>
      <c r="E400" s="2" t="s">
        <v>282</v>
      </c>
      <c r="F400" s="2" t="s">
        <v>196</v>
      </c>
      <c r="G400" s="2" t="s">
        <v>197</v>
      </c>
      <c r="H400" s="2" t="s">
        <v>73</v>
      </c>
      <c r="I400" s="3">
        <v>50.44</v>
      </c>
      <c r="J400" s="5">
        <v>42</v>
      </c>
      <c r="K400" s="3">
        <v>2118.48</v>
      </c>
      <c r="L400" s="3">
        <v>1348.59</v>
      </c>
      <c r="M400" s="3">
        <v>769.89</v>
      </c>
      <c r="N400" s="10">
        <f>Table3[[#This Row],[profit]]/Table3[[#This Row],[revenue]]</f>
        <v>0.36341622295230541</v>
      </c>
      <c r="O400" s="2" t="s">
        <v>3</v>
      </c>
      <c r="P400" s="2" t="str">
        <f>_xlfn.XLOOKUP(O400,Sales_reps!A:A,Sales_reps!B:B)</f>
        <v>Rep 1</v>
      </c>
      <c r="Q400" s="5">
        <f>_xlfn.XLOOKUP(F400,Inventory!A:A,Inventory!E:E)</f>
        <v>370</v>
      </c>
      <c r="R400" s="5">
        <f>_xlfn.XLOOKUP(F400,Inventory!A:A,Inventory!F:F)</f>
        <v>57</v>
      </c>
      <c r="S400" t="str">
        <f>IF(Table3[[#This Row],[Reorder_point]]&gt;=Table3[[#This Row],[Stock_on_hand]],"Reorder","Sufficient Stock")</f>
        <v>Sufficient Stock</v>
      </c>
      <c r="T400" s="4">
        <f>_xlfn.XLOOKUP(F400,Pivot!A:A,Pivot!C:C)</f>
        <v>1.9337016574585635</v>
      </c>
      <c r="U400" s="5">
        <f>Table3[[#This Row],[Stock_on_hand]]/Table3[[#This Row],[ADS_Rate]]</f>
        <v>191.34285714285716</v>
      </c>
      <c r="V400" s="16">
        <f>_xlfn.XLOOKUP(F400,Pivot!E:E,Pivot!H:H)</f>
        <v>130.95322857142858</v>
      </c>
      <c r="W400" s="3">
        <f>IF(Table3[[#This Row],[Stock_on_hand]]&gt;Table3[[#This Row],[Reorder_point]],(Table3[[#This Row],[Stock_on_hand]]-Table3[[#This Row],[Reorder_point]])*Table3[[#This Row],[AverageCostPerUnit]],0)</f>
        <v>40988.360542857146</v>
      </c>
    </row>
    <row r="401" spans="1:23" x14ac:dyDescent="0.3">
      <c r="A401" s="1">
        <v>45707</v>
      </c>
      <c r="B401" t="str">
        <f>TEXT(Table3[[#This Row],[date]],"mmm")</f>
        <v>Feb</v>
      </c>
      <c r="C401" t="str">
        <f>TEXT(Table3[[#This Row],[date]],"ddd")</f>
        <v>Wed</v>
      </c>
      <c r="D401" s="2" t="s">
        <v>12</v>
      </c>
      <c r="E401" s="2" t="s">
        <v>284</v>
      </c>
      <c r="F401" s="2" t="s">
        <v>166</v>
      </c>
      <c r="G401" s="2" t="s">
        <v>167</v>
      </c>
      <c r="H401" s="2" t="s">
        <v>56</v>
      </c>
      <c r="I401" s="3">
        <v>427.9</v>
      </c>
      <c r="J401" s="5">
        <v>36</v>
      </c>
      <c r="K401" s="3">
        <v>15404.4</v>
      </c>
      <c r="L401" s="3">
        <v>11617.27</v>
      </c>
      <c r="M401" s="3">
        <v>3787.13</v>
      </c>
      <c r="N401" s="10">
        <f>Table3[[#This Row],[profit]]/Table3[[#This Row],[revenue]]</f>
        <v>0.24584729038456546</v>
      </c>
      <c r="O401" s="2" t="s">
        <v>44</v>
      </c>
      <c r="P401" s="2" t="str">
        <f>_xlfn.XLOOKUP(O401,Sales_reps!A:A,Sales_reps!B:B)</f>
        <v>Rep 19</v>
      </c>
      <c r="Q401" s="5">
        <f>_xlfn.XLOOKUP(F401,Inventory!A:A,Inventory!E:E)</f>
        <v>359</v>
      </c>
      <c r="R401" s="5">
        <f>_xlfn.XLOOKUP(F401,Inventory!A:A,Inventory!F:F)</f>
        <v>83</v>
      </c>
      <c r="S401" t="str">
        <f>IF(Table3[[#This Row],[Reorder_point]]&gt;=Table3[[#This Row],[Stock_on_hand]],"Reorder","Sufficient Stock")</f>
        <v>Sufficient Stock</v>
      </c>
      <c r="T401" s="4">
        <f>_xlfn.XLOOKUP(F401,Pivot!A:A,Pivot!C:C)</f>
        <v>2.4198895027624308</v>
      </c>
      <c r="U401" s="5">
        <f>Table3[[#This Row],[Stock_on_hand]]/Table3[[#This Row],[ADS_Rate]]</f>
        <v>148.35388127853884</v>
      </c>
      <c r="V401" s="16">
        <f>_xlfn.XLOOKUP(F401,Pivot!E:E,Pivot!H:H)</f>
        <v>157.05917808219178</v>
      </c>
      <c r="W401" s="3">
        <f>IF(Table3[[#This Row],[Stock_on_hand]]&gt;Table3[[#This Row],[Reorder_point]],(Table3[[#This Row],[Stock_on_hand]]-Table3[[#This Row],[Reorder_point]])*Table3[[#This Row],[AverageCostPerUnit]],0)</f>
        <v>43348.333150684928</v>
      </c>
    </row>
    <row r="402" spans="1:23" x14ac:dyDescent="0.3">
      <c r="A402" s="1">
        <v>45708</v>
      </c>
      <c r="B402" t="str">
        <f>TEXT(Table3[[#This Row],[date]],"mmm")</f>
        <v>Feb</v>
      </c>
      <c r="C402" t="str">
        <f>TEXT(Table3[[#This Row],[date]],"ddd")</f>
        <v>Thu</v>
      </c>
      <c r="D402" s="2" t="s">
        <v>27</v>
      </c>
      <c r="E402" s="2" t="s">
        <v>280</v>
      </c>
      <c r="F402" s="2" t="s">
        <v>260</v>
      </c>
      <c r="G402" s="2" t="s">
        <v>261</v>
      </c>
      <c r="H402" s="2" t="s">
        <v>73</v>
      </c>
      <c r="I402" s="3">
        <v>14.49</v>
      </c>
      <c r="J402" s="5">
        <v>26</v>
      </c>
      <c r="K402" s="3">
        <v>376.74</v>
      </c>
      <c r="L402" s="3">
        <v>227.81</v>
      </c>
      <c r="M402" s="3">
        <v>148.93</v>
      </c>
      <c r="N402" s="10">
        <f>Table3[[#This Row],[profit]]/Table3[[#This Row],[revenue]]</f>
        <v>0.39531241705154752</v>
      </c>
      <c r="O402" s="2" t="s">
        <v>20</v>
      </c>
      <c r="P402" s="2" t="str">
        <f>_xlfn.XLOOKUP(O402,Sales_reps!A:A,Sales_reps!B:B)</f>
        <v>Rep 8</v>
      </c>
      <c r="Q402" s="5">
        <f>_xlfn.XLOOKUP(F402,Inventory!A:A,Inventory!E:E)</f>
        <v>159</v>
      </c>
      <c r="R402" s="5">
        <f>_xlfn.XLOOKUP(F402,Inventory!A:A,Inventory!F:F)</f>
        <v>87</v>
      </c>
      <c r="S402" t="str">
        <f>IF(Table3[[#This Row],[Reorder_point]]&gt;=Table3[[#This Row],[Stock_on_hand]],"Reorder","Sufficient Stock")</f>
        <v>Sufficient Stock</v>
      </c>
      <c r="T402" s="4">
        <f>_xlfn.XLOOKUP(F402,Pivot!A:A,Pivot!C:C)</f>
        <v>3.3204419889502761</v>
      </c>
      <c r="U402" s="5">
        <f>Table3[[#This Row],[Stock_on_hand]]/Table3[[#This Row],[ADS_Rate]]</f>
        <v>47.885191347753747</v>
      </c>
      <c r="V402" s="16">
        <f>_xlfn.XLOOKUP(F402,Pivot!E:E,Pivot!H:H)</f>
        <v>126.12717138103163</v>
      </c>
      <c r="W402" s="3">
        <f>IF(Table3[[#This Row],[Stock_on_hand]]&gt;Table3[[#This Row],[Reorder_point]],(Table3[[#This Row],[Stock_on_hand]]-Table3[[#This Row],[Reorder_point]])*Table3[[#This Row],[AverageCostPerUnit]],0)</f>
        <v>9081.1563394342775</v>
      </c>
    </row>
    <row r="403" spans="1:23" x14ac:dyDescent="0.3">
      <c r="A403" s="1">
        <v>45708</v>
      </c>
      <c r="B403" t="str">
        <f>TEXT(Table3[[#This Row],[date]],"mmm")</f>
        <v>Feb</v>
      </c>
      <c r="C403" t="str">
        <f>TEXT(Table3[[#This Row],[date]],"ddd")</f>
        <v>Thu</v>
      </c>
      <c r="D403" s="2" t="s">
        <v>27</v>
      </c>
      <c r="E403" s="2" t="s">
        <v>283</v>
      </c>
      <c r="F403" s="2" t="s">
        <v>232</v>
      </c>
      <c r="G403" s="2" t="s">
        <v>233</v>
      </c>
      <c r="H403" s="2" t="s">
        <v>101</v>
      </c>
      <c r="I403" s="3">
        <v>457.07</v>
      </c>
      <c r="J403" s="5">
        <v>3</v>
      </c>
      <c r="K403" s="3">
        <v>1371.21</v>
      </c>
      <c r="L403" s="3">
        <v>965.18</v>
      </c>
      <c r="M403" s="3">
        <v>406.03</v>
      </c>
      <c r="N403" s="10">
        <f>Table3[[#This Row],[profit]]/Table3[[#This Row],[revenue]]</f>
        <v>0.29611073431494811</v>
      </c>
      <c r="O403" s="2" t="s">
        <v>6</v>
      </c>
      <c r="P403" s="2" t="str">
        <f>_xlfn.XLOOKUP(O403,Sales_reps!A:A,Sales_reps!B:B)</f>
        <v>Rep 2</v>
      </c>
      <c r="Q403" s="5">
        <f>_xlfn.XLOOKUP(F403,Inventory!A:A,Inventory!E:E)</f>
        <v>255</v>
      </c>
      <c r="R403" s="5">
        <f>_xlfn.XLOOKUP(F403,Inventory!A:A,Inventory!F:F)</f>
        <v>78</v>
      </c>
      <c r="S403" t="str">
        <f>IF(Table3[[#This Row],[Reorder_point]]&gt;=Table3[[#This Row],[Stock_on_hand]],"Reorder","Sufficient Stock")</f>
        <v>Sufficient Stock</v>
      </c>
      <c r="T403" s="4">
        <f>_xlfn.XLOOKUP(F403,Pivot!A:A,Pivot!C:C)</f>
        <v>2.6353591160220993</v>
      </c>
      <c r="U403" s="5">
        <f>Table3[[#This Row],[Stock_on_hand]]/Table3[[#This Row],[ADS_Rate]]</f>
        <v>96.761006289308185</v>
      </c>
      <c r="V403" s="16">
        <f>_xlfn.XLOOKUP(F403,Pivot!E:E,Pivot!H:H)</f>
        <v>146.7044025157233</v>
      </c>
      <c r="W403" s="3">
        <f>IF(Table3[[#This Row],[Stock_on_hand]]&gt;Table3[[#This Row],[Reorder_point]],(Table3[[#This Row],[Stock_on_hand]]-Table3[[#This Row],[Reorder_point]])*Table3[[#This Row],[AverageCostPerUnit]],0)</f>
        <v>25966.679245283023</v>
      </c>
    </row>
    <row r="404" spans="1:23" x14ac:dyDescent="0.3">
      <c r="A404" s="1">
        <v>45708</v>
      </c>
      <c r="B404" t="str">
        <f>TEXT(Table3[[#This Row],[date]],"mmm")</f>
        <v>Feb</v>
      </c>
      <c r="C404" t="str">
        <f>TEXT(Table3[[#This Row],[date]],"ddd")</f>
        <v>Thu</v>
      </c>
      <c r="D404" s="2" t="s">
        <v>12</v>
      </c>
      <c r="E404" s="2" t="s">
        <v>272</v>
      </c>
      <c r="F404" s="2" t="s">
        <v>74</v>
      </c>
      <c r="G404" s="2" t="s">
        <v>75</v>
      </c>
      <c r="H404" s="2" t="s">
        <v>64</v>
      </c>
      <c r="I404" s="3">
        <v>36.39</v>
      </c>
      <c r="J404" s="5">
        <v>30</v>
      </c>
      <c r="K404" s="3">
        <v>1091.7</v>
      </c>
      <c r="L404" s="3">
        <v>704.14</v>
      </c>
      <c r="M404" s="3">
        <v>387.56</v>
      </c>
      <c r="N404" s="10">
        <f>Table3[[#This Row],[profit]]/Table3[[#This Row],[revenue]]</f>
        <v>0.35500595401667123</v>
      </c>
      <c r="O404" s="2" t="s">
        <v>8</v>
      </c>
      <c r="P404" s="2" t="str">
        <f>_xlfn.XLOOKUP(O404,Sales_reps!A:A,Sales_reps!B:B)</f>
        <v>Rep 3</v>
      </c>
      <c r="Q404" s="5">
        <f>_xlfn.XLOOKUP(F404,Inventory!A:A,Inventory!E:E)</f>
        <v>415</v>
      </c>
      <c r="R404" s="5">
        <f>_xlfn.XLOOKUP(F404,Inventory!A:A,Inventory!F:F)</f>
        <v>67</v>
      </c>
      <c r="S404" t="str">
        <f>IF(Table3[[#This Row],[Reorder_point]]&gt;=Table3[[#This Row],[Stock_on_hand]],"Reorder","Sufficient Stock")</f>
        <v>Sufficient Stock</v>
      </c>
      <c r="T404" s="4">
        <f>_xlfn.XLOOKUP(F404,Pivot!A:A,Pivot!C:C)</f>
        <v>3.3093922651933703</v>
      </c>
      <c r="U404" s="5">
        <f>Table3[[#This Row],[Stock_on_hand]]/Table3[[#This Row],[ADS_Rate]]</f>
        <v>125.40066777963271</v>
      </c>
      <c r="V404" s="16">
        <f>_xlfn.XLOOKUP(F404,Pivot!E:E,Pivot!H:H)</f>
        <v>142.83464106844738</v>
      </c>
      <c r="W404" s="3">
        <f>IF(Table3[[#This Row],[Stock_on_hand]]&gt;Table3[[#This Row],[Reorder_point]],(Table3[[#This Row],[Stock_on_hand]]-Table3[[#This Row],[Reorder_point]])*Table3[[#This Row],[AverageCostPerUnit]],0)</f>
        <v>49706.455091819691</v>
      </c>
    </row>
    <row r="405" spans="1:23" x14ac:dyDescent="0.3">
      <c r="A405" s="1">
        <v>45708</v>
      </c>
      <c r="B405" t="str">
        <f>TEXT(Table3[[#This Row],[date]],"mmm")</f>
        <v>Feb</v>
      </c>
      <c r="C405" t="str">
        <f>TEXT(Table3[[#This Row],[date]],"ddd")</f>
        <v>Thu</v>
      </c>
      <c r="D405" s="2" t="s">
        <v>5</v>
      </c>
      <c r="E405" s="2" t="s">
        <v>275</v>
      </c>
      <c r="F405" s="2" t="s">
        <v>78</v>
      </c>
      <c r="G405" s="2" t="s">
        <v>79</v>
      </c>
      <c r="H405" s="2" t="s">
        <v>64</v>
      </c>
      <c r="I405" s="3">
        <v>134.63999999999999</v>
      </c>
      <c r="J405" s="5">
        <v>41</v>
      </c>
      <c r="K405" s="3">
        <v>5520.24</v>
      </c>
      <c r="L405" s="3">
        <v>3662.18</v>
      </c>
      <c r="M405" s="3">
        <v>1858.06</v>
      </c>
      <c r="N405" s="10">
        <f>Table3[[#This Row],[profit]]/Table3[[#This Row],[revenue]]</f>
        <v>0.33659043809689432</v>
      </c>
      <c r="O405" s="2" t="s">
        <v>46</v>
      </c>
      <c r="P405" s="2" t="str">
        <f>_xlfn.XLOOKUP(O405,Sales_reps!A:A,Sales_reps!B:B)</f>
        <v>Rep 20</v>
      </c>
      <c r="Q405" s="5">
        <f>_xlfn.XLOOKUP(F405,Inventory!A:A,Inventory!E:E)</f>
        <v>486</v>
      </c>
      <c r="R405" s="5">
        <f>_xlfn.XLOOKUP(F405,Inventory!A:A,Inventory!F:F)</f>
        <v>119</v>
      </c>
      <c r="S405" t="str">
        <f>IF(Table3[[#This Row],[Reorder_point]]&gt;=Table3[[#This Row],[Stock_on_hand]],"Reorder","Sufficient Stock")</f>
        <v>Sufficient Stock</v>
      </c>
      <c r="T405" s="4">
        <f>_xlfn.XLOOKUP(F405,Pivot!A:A,Pivot!C:C)</f>
        <v>2.3204419889502761</v>
      </c>
      <c r="U405" s="5">
        <f>Table3[[#This Row],[Stock_on_hand]]/Table3[[#This Row],[ADS_Rate]]</f>
        <v>209.44285714285715</v>
      </c>
      <c r="V405" s="16">
        <f>_xlfn.XLOOKUP(F405,Pivot!E:E,Pivot!H:H)</f>
        <v>196.53238095238089</v>
      </c>
      <c r="W405" s="3">
        <f>IF(Table3[[#This Row],[Stock_on_hand]]&gt;Table3[[#This Row],[Reorder_point]],(Table3[[#This Row],[Stock_on_hand]]-Table3[[#This Row],[Reorder_point]])*Table3[[#This Row],[AverageCostPerUnit]],0)</f>
        <v>72127.383809523788</v>
      </c>
    </row>
    <row r="406" spans="1:23" x14ac:dyDescent="0.3">
      <c r="A406" s="1">
        <v>45708</v>
      </c>
      <c r="B406" t="str">
        <f>TEXT(Table3[[#This Row],[date]],"mmm")</f>
        <v>Feb</v>
      </c>
      <c r="C406" t="str">
        <f>TEXT(Table3[[#This Row],[date]],"ddd")</f>
        <v>Thu</v>
      </c>
      <c r="D406" s="2" t="s">
        <v>24</v>
      </c>
      <c r="E406" s="2" t="s">
        <v>275</v>
      </c>
      <c r="F406" s="2" t="s">
        <v>172</v>
      </c>
      <c r="G406" s="2" t="s">
        <v>173</v>
      </c>
      <c r="H406" s="2" t="s">
        <v>64</v>
      </c>
      <c r="I406" s="3">
        <v>464.85</v>
      </c>
      <c r="J406" s="5">
        <v>24</v>
      </c>
      <c r="K406" s="3">
        <v>11156.4</v>
      </c>
      <c r="L406" s="3">
        <v>5793.1</v>
      </c>
      <c r="M406" s="3">
        <v>5363.3</v>
      </c>
      <c r="N406" s="10">
        <f>Table3[[#This Row],[profit]]/Table3[[#This Row],[revenue]]</f>
        <v>0.48073751389337066</v>
      </c>
      <c r="O406" s="2" t="s">
        <v>18</v>
      </c>
      <c r="P406" s="2" t="str">
        <f>_xlfn.XLOOKUP(O406,Sales_reps!A:A,Sales_reps!B:B)</f>
        <v>Rep 7</v>
      </c>
      <c r="Q406" s="5">
        <f>_xlfn.XLOOKUP(F406,Inventory!A:A,Inventory!E:E)</f>
        <v>111</v>
      </c>
      <c r="R406" s="5">
        <f>_xlfn.XLOOKUP(F406,Inventory!A:A,Inventory!F:F)</f>
        <v>194</v>
      </c>
      <c r="S406" t="str">
        <f>IF(Table3[[#This Row],[Reorder_point]]&gt;=Table3[[#This Row],[Stock_on_hand]],"Reorder","Sufficient Stock")</f>
        <v>Reorder</v>
      </c>
      <c r="T406" s="4">
        <f>_xlfn.XLOOKUP(F406,Pivot!A:A,Pivot!C:C)</f>
        <v>3.5635359116022101</v>
      </c>
      <c r="U406" s="5">
        <f>Table3[[#This Row],[Stock_on_hand]]/Table3[[#This Row],[ADS_Rate]]</f>
        <v>31.148837209302325</v>
      </c>
      <c r="V406" s="16">
        <f>_xlfn.XLOOKUP(F406,Pivot!E:E,Pivot!H:H)</f>
        <v>147.48975193798449</v>
      </c>
      <c r="W406" s="3">
        <f>IF(Table3[[#This Row],[Stock_on_hand]]&gt;Table3[[#This Row],[Reorder_point]],(Table3[[#This Row],[Stock_on_hand]]-Table3[[#This Row],[Reorder_point]])*Table3[[#This Row],[AverageCostPerUnit]],0)</f>
        <v>0</v>
      </c>
    </row>
    <row r="407" spans="1:23" x14ac:dyDescent="0.3">
      <c r="A407" s="1">
        <v>45708</v>
      </c>
      <c r="B407" t="str">
        <f>TEXT(Table3[[#This Row],[date]],"mmm")</f>
        <v>Feb</v>
      </c>
      <c r="C407" t="str">
        <f>TEXT(Table3[[#This Row],[date]],"ddd")</f>
        <v>Thu</v>
      </c>
      <c r="D407" s="2" t="s">
        <v>17</v>
      </c>
      <c r="E407" s="2" t="s">
        <v>276</v>
      </c>
      <c r="F407" s="2" t="s">
        <v>120</v>
      </c>
      <c r="G407" s="2" t="s">
        <v>121</v>
      </c>
      <c r="H407" s="2" t="s">
        <v>56</v>
      </c>
      <c r="I407" s="3">
        <v>160.65</v>
      </c>
      <c r="J407" s="5">
        <v>3</v>
      </c>
      <c r="K407" s="3">
        <v>481.95</v>
      </c>
      <c r="L407" s="3">
        <v>339.63</v>
      </c>
      <c r="M407" s="3">
        <v>142.32</v>
      </c>
      <c r="N407" s="10">
        <f>Table3[[#This Row],[profit]]/Table3[[#This Row],[revenue]]</f>
        <v>0.29530034235916586</v>
      </c>
      <c r="O407" s="2" t="s">
        <v>38</v>
      </c>
      <c r="P407" s="2" t="str">
        <f>_xlfn.XLOOKUP(O407,Sales_reps!A:A,Sales_reps!B:B)</f>
        <v>Rep 16</v>
      </c>
      <c r="Q407" s="5">
        <f>_xlfn.XLOOKUP(F407,Inventory!A:A,Inventory!E:E)</f>
        <v>163</v>
      </c>
      <c r="R407" s="5">
        <f>_xlfn.XLOOKUP(F407,Inventory!A:A,Inventory!F:F)</f>
        <v>70</v>
      </c>
      <c r="S407" t="str">
        <f>IF(Table3[[#This Row],[Reorder_point]]&gt;=Table3[[#This Row],[Stock_on_hand]],"Reorder","Sufficient Stock")</f>
        <v>Sufficient Stock</v>
      </c>
      <c r="T407" s="4">
        <f>_xlfn.XLOOKUP(F407,Pivot!A:A,Pivot!C:C)</f>
        <v>2.7679558011049723</v>
      </c>
      <c r="U407" s="5">
        <f>Table3[[#This Row],[Stock_on_hand]]/Table3[[#This Row],[ADS_Rate]]</f>
        <v>58.88822355289421</v>
      </c>
      <c r="V407" s="16">
        <f>_xlfn.XLOOKUP(F407,Pivot!E:E,Pivot!H:H)</f>
        <v>213.25538922155687</v>
      </c>
      <c r="W407" s="3">
        <f>IF(Table3[[#This Row],[Stock_on_hand]]&gt;Table3[[#This Row],[Reorder_point]],(Table3[[#This Row],[Stock_on_hand]]-Table3[[#This Row],[Reorder_point]])*Table3[[#This Row],[AverageCostPerUnit]],0)</f>
        <v>19832.75119760479</v>
      </c>
    </row>
    <row r="408" spans="1:23" x14ac:dyDescent="0.3">
      <c r="A408" s="1">
        <v>45709</v>
      </c>
      <c r="B408" t="str">
        <f>TEXT(Table3[[#This Row],[date]],"mmm")</f>
        <v>Feb</v>
      </c>
      <c r="C408" t="str">
        <f>TEXT(Table3[[#This Row],[date]],"ddd")</f>
        <v>Fri</v>
      </c>
      <c r="D408" s="2" t="s">
        <v>27</v>
      </c>
      <c r="E408" s="2" t="s">
        <v>271</v>
      </c>
      <c r="F408" s="2" t="s">
        <v>71</v>
      </c>
      <c r="G408" s="2" t="s">
        <v>72</v>
      </c>
      <c r="H408" s="2" t="s">
        <v>73</v>
      </c>
      <c r="I408" s="3">
        <v>241.26</v>
      </c>
      <c r="J408" s="5">
        <v>39</v>
      </c>
      <c r="K408" s="3">
        <v>9409.14</v>
      </c>
      <c r="L408" s="3">
        <v>5046.91</v>
      </c>
      <c r="M408" s="3">
        <v>4362.2299999999996</v>
      </c>
      <c r="N408" s="10">
        <f>Table3[[#This Row],[profit]]/Table3[[#This Row],[revenue]]</f>
        <v>0.46361622847571615</v>
      </c>
      <c r="O408" s="2" t="s">
        <v>6</v>
      </c>
      <c r="P408" s="2" t="str">
        <f>_xlfn.XLOOKUP(O408,Sales_reps!A:A,Sales_reps!B:B)</f>
        <v>Rep 2</v>
      </c>
      <c r="Q408" s="5">
        <f>_xlfn.XLOOKUP(F408,Inventory!A:A,Inventory!E:E)</f>
        <v>437</v>
      </c>
      <c r="R408" s="5">
        <f>_xlfn.XLOOKUP(F408,Inventory!A:A,Inventory!F:F)</f>
        <v>59</v>
      </c>
      <c r="S408" t="str">
        <f>IF(Table3[[#This Row],[Reorder_point]]&gt;=Table3[[#This Row],[Stock_on_hand]],"Reorder","Sufficient Stock")</f>
        <v>Sufficient Stock</v>
      </c>
      <c r="T408" s="4">
        <f>_xlfn.XLOOKUP(F408,Pivot!A:A,Pivot!C:C)</f>
        <v>2.1215469613259668</v>
      </c>
      <c r="U408" s="5">
        <f>Table3[[#This Row],[Stock_on_hand]]/Table3[[#This Row],[ADS_Rate]]</f>
        <v>205.98177083333334</v>
      </c>
      <c r="V408" s="16">
        <f>_xlfn.XLOOKUP(F408,Pivot!E:E,Pivot!H:H)</f>
        <v>182.79481770833334</v>
      </c>
      <c r="W408" s="3">
        <f>IF(Table3[[#This Row],[Stock_on_hand]]&gt;Table3[[#This Row],[Reorder_point]],(Table3[[#This Row],[Stock_on_hand]]-Table3[[#This Row],[Reorder_point]])*Table3[[#This Row],[AverageCostPerUnit]],0)</f>
        <v>69096.441093750007</v>
      </c>
    </row>
    <row r="409" spans="1:23" x14ac:dyDescent="0.3">
      <c r="A409" s="1">
        <v>45709</v>
      </c>
      <c r="B409" t="str">
        <f>TEXT(Table3[[#This Row],[date]],"mmm")</f>
        <v>Feb</v>
      </c>
      <c r="C409" t="str">
        <f>TEXT(Table3[[#This Row],[date]],"ddd")</f>
        <v>Fri</v>
      </c>
      <c r="D409" s="2" t="s">
        <v>24</v>
      </c>
      <c r="E409" s="2" t="s">
        <v>278</v>
      </c>
      <c r="F409" s="2" t="s">
        <v>258</v>
      </c>
      <c r="G409" s="2" t="s">
        <v>259</v>
      </c>
      <c r="H409" s="2" t="s">
        <v>73</v>
      </c>
      <c r="I409" s="3">
        <v>498.07</v>
      </c>
      <c r="J409" s="5">
        <v>40</v>
      </c>
      <c r="K409" s="3">
        <v>19922.8</v>
      </c>
      <c r="L409" s="3">
        <v>10796.45</v>
      </c>
      <c r="M409" s="3">
        <v>9126.35</v>
      </c>
      <c r="N409" s="10">
        <f>Table3[[#This Row],[profit]]/Table3[[#This Row],[revenue]]</f>
        <v>0.4580857108438573</v>
      </c>
      <c r="O409" s="2" t="s">
        <v>18</v>
      </c>
      <c r="P409" s="2" t="str">
        <f>_xlfn.XLOOKUP(O409,Sales_reps!A:A,Sales_reps!B:B)</f>
        <v>Rep 7</v>
      </c>
      <c r="Q409" s="5">
        <f>_xlfn.XLOOKUP(F409,Inventory!A:A,Inventory!E:E)</f>
        <v>296</v>
      </c>
      <c r="R409" s="5">
        <f>_xlfn.XLOOKUP(F409,Inventory!A:A,Inventory!F:F)</f>
        <v>116</v>
      </c>
      <c r="S409" t="str">
        <f>IF(Table3[[#This Row],[Reorder_point]]&gt;=Table3[[#This Row],[Stock_on_hand]],"Reorder","Sufficient Stock")</f>
        <v>Sufficient Stock</v>
      </c>
      <c r="T409" s="4">
        <f>_xlfn.XLOOKUP(F409,Pivot!A:A,Pivot!C:C)</f>
        <v>1.729281767955801</v>
      </c>
      <c r="U409" s="5">
        <f>Table3[[#This Row],[Stock_on_hand]]/Table3[[#This Row],[ADS_Rate]]</f>
        <v>171.16932907348243</v>
      </c>
      <c r="V409" s="16">
        <f>_xlfn.XLOOKUP(F409,Pivot!E:E,Pivot!H:H)</f>
        <v>207.01076677316297</v>
      </c>
      <c r="W409" s="3">
        <f>IF(Table3[[#This Row],[Stock_on_hand]]&gt;Table3[[#This Row],[Reorder_point]],(Table3[[#This Row],[Stock_on_hand]]-Table3[[#This Row],[Reorder_point]])*Table3[[#This Row],[AverageCostPerUnit]],0)</f>
        <v>37261.938019169334</v>
      </c>
    </row>
    <row r="410" spans="1:23" x14ac:dyDescent="0.3">
      <c r="A410" s="1">
        <v>45709</v>
      </c>
      <c r="B410" t="str">
        <f>TEXT(Table3[[#This Row],[date]],"mmm")</f>
        <v>Feb</v>
      </c>
      <c r="C410" t="str">
        <f>TEXT(Table3[[#This Row],[date]],"ddd")</f>
        <v>Fri</v>
      </c>
      <c r="D410" s="2" t="s">
        <v>5</v>
      </c>
      <c r="E410" s="2" t="s">
        <v>274</v>
      </c>
      <c r="F410" s="2" t="s">
        <v>91</v>
      </c>
      <c r="G410" s="2" t="s">
        <v>92</v>
      </c>
      <c r="H410" s="2" t="s">
        <v>56</v>
      </c>
      <c r="I410" s="3">
        <v>466.85</v>
      </c>
      <c r="J410" s="5">
        <v>43</v>
      </c>
      <c r="K410" s="3">
        <v>20074.55</v>
      </c>
      <c r="L410" s="3">
        <v>16790.23</v>
      </c>
      <c r="M410" s="3">
        <v>3284.32</v>
      </c>
      <c r="N410" s="10">
        <f>Table3[[#This Row],[profit]]/Table3[[#This Row],[revenue]]</f>
        <v>0.16360615804588399</v>
      </c>
      <c r="O410" s="2" t="s">
        <v>20</v>
      </c>
      <c r="P410" s="2" t="str">
        <f>_xlfn.XLOOKUP(O410,Sales_reps!A:A,Sales_reps!B:B)</f>
        <v>Rep 8</v>
      </c>
      <c r="Q410" s="5">
        <f>_xlfn.XLOOKUP(F410,Inventory!A:A,Inventory!E:E)</f>
        <v>272</v>
      </c>
      <c r="R410" s="5">
        <f>_xlfn.XLOOKUP(F410,Inventory!A:A,Inventory!F:F)</f>
        <v>96</v>
      </c>
      <c r="S410" t="str">
        <f>IF(Table3[[#This Row],[Reorder_point]]&gt;=Table3[[#This Row],[Stock_on_hand]],"Reorder","Sufficient Stock")</f>
        <v>Sufficient Stock</v>
      </c>
      <c r="T410" s="4">
        <f>_xlfn.XLOOKUP(F410,Pivot!A:A,Pivot!C:C)</f>
        <v>1.4364640883977902</v>
      </c>
      <c r="U410" s="5">
        <f>Table3[[#This Row],[Stock_on_hand]]/Table3[[#This Row],[ADS_Rate]]</f>
        <v>189.35384615384615</v>
      </c>
      <c r="V410" s="16">
        <f>_xlfn.XLOOKUP(F410,Pivot!E:E,Pivot!H:H)</f>
        <v>192.4608076923077</v>
      </c>
      <c r="W410" s="3">
        <f>IF(Table3[[#This Row],[Stock_on_hand]]&gt;Table3[[#This Row],[Reorder_point]],(Table3[[#This Row],[Stock_on_hand]]-Table3[[#This Row],[Reorder_point]])*Table3[[#This Row],[AverageCostPerUnit]],0)</f>
        <v>33873.102153846157</v>
      </c>
    </row>
    <row r="411" spans="1:23" x14ac:dyDescent="0.3">
      <c r="A411" s="1">
        <v>45709</v>
      </c>
      <c r="B411" t="str">
        <f>TEXT(Table3[[#This Row],[date]],"mmm")</f>
        <v>Feb</v>
      </c>
      <c r="C411" t="str">
        <f>TEXT(Table3[[#This Row],[date]],"ddd")</f>
        <v>Fri</v>
      </c>
      <c r="D411" s="2" t="s">
        <v>27</v>
      </c>
      <c r="E411" s="2" t="s">
        <v>285</v>
      </c>
      <c r="F411" s="2" t="s">
        <v>260</v>
      </c>
      <c r="G411" s="2" t="s">
        <v>261</v>
      </c>
      <c r="H411" s="2" t="s">
        <v>73</v>
      </c>
      <c r="I411" s="3">
        <v>291.74</v>
      </c>
      <c r="J411" s="5">
        <v>43</v>
      </c>
      <c r="K411" s="3">
        <v>12544.82</v>
      </c>
      <c r="L411" s="3">
        <v>8810.76</v>
      </c>
      <c r="M411" s="3">
        <v>3734.06</v>
      </c>
      <c r="N411" s="10">
        <f>Table3[[#This Row],[profit]]/Table3[[#This Row],[revenue]]</f>
        <v>0.2976575191991595</v>
      </c>
      <c r="O411" s="2" t="s">
        <v>8</v>
      </c>
      <c r="P411" s="2" t="str">
        <f>_xlfn.XLOOKUP(O411,Sales_reps!A:A,Sales_reps!B:B)</f>
        <v>Rep 3</v>
      </c>
      <c r="Q411" s="5">
        <f>_xlfn.XLOOKUP(F411,Inventory!A:A,Inventory!E:E)</f>
        <v>159</v>
      </c>
      <c r="R411" s="5">
        <f>_xlfn.XLOOKUP(F411,Inventory!A:A,Inventory!F:F)</f>
        <v>87</v>
      </c>
      <c r="S411" t="str">
        <f>IF(Table3[[#This Row],[Reorder_point]]&gt;=Table3[[#This Row],[Stock_on_hand]],"Reorder","Sufficient Stock")</f>
        <v>Sufficient Stock</v>
      </c>
      <c r="T411" s="4">
        <f>_xlfn.XLOOKUP(F411,Pivot!A:A,Pivot!C:C)</f>
        <v>3.3204419889502761</v>
      </c>
      <c r="U411" s="5">
        <f>Table3[[#This Row],[Stock_on_hand]]/Table3[[#This Row],[ADS_Rate]]</f>
        <v>47.885191347753747</v>
      </c>
      <c r="V411" s="16">
        <f>_xlfn.XLOOKUP(F411,Pivot!E:E,Pivot!H:H)</f>
        <v>126.12717138103163</v>
      </c>
      <c r="W411" s="3">
        <f>IF(Table3[[#This Row],[Stock_on_hand]]&gt;Table3[[#This Row],[Reorder_point]],(Table3[[#This Row],[Stock_on_hand]]-Table3[[#This Row],[Reorder_point]])*Table3[[#This Row],[AverageCostPerUnit]],0)</f>
        <v>9081.1563394342775</v>
      </c>
    </row>
    <row r="412" spans="1:23" x14ac:dyDescent="0.3">
      <c r="A412" s="1">
        <v>45709</v>
      </c>
      <c r="B412" t="str">
        <f>TEXT(Table3[[#This Row],[date]],"mmm")</f>
        <v>Feb</v>
      </c>
      <c r="C412" t="str">
        <f>TEXT(Table3[[#This Row],[date]],"ddd")</f>
        <v>Fri</v>
      </c>
      <c r="D412" s="2" t="s">
        <v>24</v>
      </c>
      <c r="E412" s="2" t="s">
        <v>279</v>
      </c>
      <c r="F412" s="2" t="s">
        <v>228</v>
      </c>
      <c r="G412" s="2" t="s">
        <v>229</v>
      </c>
      <c r="H412" s="2" t="s">
        <v>60</v>
      </c>
      <c r="I412" s="3">
        <v>412.97</v>
      </c>
      <c r="J412" s="5">
        <v>11</v>
      </c>
      <c r="K412" s="3">
        <v>4542.67</v>
      </c>
      <c r="L412" s="3">
        <v>3376.7</v>
      </c>
      <c r="M412" s="3">
        <v>1165.97</v>
      </c>
      <c r="N412" s="10">
        <f>Table3[[#This Row],[profit]]/Table3[[#This Row],[revenue]]</f>
        <v>0.25667063643187815</v>
      </c>
      <c r="O412" s="2" t="s">
        <v>20</v>
      </c>
      <c r="P412" s="2" t="str">
        <f>_xlfn.XLOOKUP(O412,Sales_reps!A:A,Sales_reps!B:B)</f>
        <v>Rep 8</v>
      </c>
      <c r="Q412" s="5">
        <f>_xlfn.XLOOKUP(F412,Inventory!A:A,Inventory!E:E)</f>
        <v>257</v>
      </c>
      <c r="R412" s="5">
        <f>_xlfn.XLOOKUP(F412,Inventory!A:A,Inventory!F:F)</f>
        <v>54</v>
      </c>
      <c r="S412" t="str">
        <f>IF(Table3[[#This Row],[Reorder_point]]&gt;=Table3[[#This Row],[Stock_on_hand]],"Reorder","Sufficient Stock")</f>
        <v>Sufficient Stock</v>
      </c>
      <c r="T412" s="4">
        <f>_xlfn.XLOOKUP(F412,Pivot!A:A,Pivot!C:C)</f>
        <v>2.0220994475138121</v>
      </c>
      <c r="U412" s="5">
        <f>Table3[[#This Row],[Stock_on_hand]]/Table3[[#This Row],[ADS_Rate]]</f>
        <v>127.09562841530055</v>
      </c>
      <c r="V412" s="16">
        <f>_xlfn.XLOOKUP(F412,Pivot!E:E,Pivot!H:H)</f>
        <v>160.93450819672134</v>
      </c>
      <c r="W412" s="3">
        <f>IF(Table3[[#This Row],[Stock_on_hand]]&gt;Table3[[#This Row],[Reorder_point]],(Table3[[#This Row],[Stock_on_hand]]-Table3[[#This Row],[Reorder_point]])*Table3[[#This Row],[AverageCostPerUnit]],0)</f>
        <v>32669.705163934432</v>
      </c>
    </row>
    <row r="413" spans="1:23" x14ac:dyDescent="0.3">
      <c r="A413" s="1">
        <v>45709</v>
      </c>
      <c r="B413" t="str">
        <f>TEXT(Table3[[#This Row],[date]],"mmm")</f>
        <v>Feb</v>
      </c>
      <c r="C413" t="str">
        <f>TEXT(Table3[[#This Row],[date]],"ddd")</f>
        <v>Fri</v>
      </c>
      <c r="D413" s="2" t="s">
        <v>24</v>
      </c>
      <c r="E413" s="2" t="s">
        <v>275</v>
      </c>
      <c r="F413" s="2" t="s">
        <v>208</v>
      </c>
      <c r="G413" s="2" t="s">
        <v>209</v>
      </c>
      <c r="H413" s="2" t="s">
        <v>60</v>
      </c>
      <c r="I413" s="3">
        <v>86.55</v>
      </c>
      <c r="J413" s="5">
        <v>12</v>
      </c>
      <c r="K413" s="3">
        <v>1038.5999999999999</v>
      </c>
      <c r="L413" s="3">
        <v>680.29</v>
      </c>
      <c r="M413" s="3">
        <v>358.31</v>
      </c>
      <c r="N413" s="10">
        <f>Table3[[#This Row],[profit]]/Table3[[#This Row],[revenue]]</f>
        <v>0.34499326015790488</v>
      </c>
      <c r="O413" s="2" t="s">
        <v>20</v>
      </c>
      <c r="P413" s="2" t="str">
        <f>_xlfn.XLOOKUP(O413,Sales_reps!A:A,Sales_reps!B:B)</f>
        <v>Rep 8</v>
      </c>
      <c r="Q413" s="5">
        <f>_xlfn.XLOOKUP(F413,Inventory!A:A,Inventory!E:E)</f>
        <v>51</v>
      </c>
      <c r="R413" s="5">
        <f>_xlfn.XLOOKUP(F413,Inventory!A:A,Inventory!F:F)</f>
        <v>71</v>
      </c>
      <c r="S413" t="str">
        <f>IF(Table3[[#This Row],[Reorder_point]]&gt;=Table3[[#This Row],[Stock_on_hand]],"Reorder","Sufficient Stock")</f>
        <v>Reorder</v>
      </c>
      <c r="T413" s="4">
        <f>_xlfn.XLOOKUP(F413,Pivot!A:A,Pivot!C:C)</f>
        <v>2.6077348066298343</v>
      </c>
      <c r="U413" s="5">
        <f>Table3[[#This Row],[Stock_on_hand]]/Table3[[#This Row],[ADS_Rate]]</f>
        <v>19.557203389830509</v>
      </c>
      <c r="V413" s="16">
        <f>_xlfn.XLOOKUP(F413,Pivot!E:E,Pivot!H:H)</f>
        <v>223.37980932203388</v>
      </c>
      <c r="W413" s="3">
        <f>IF(Table3[[#This Row],[Stock_on_hand]]&gt;Table3[[#This Row],[Reorder_point]],(Table3[[#This Row],[Stock_on_hand]]-Table3[[#This Row],[Reorder_point]])*Table3[[#This Row],[AverageCostPerUnit]],0)</f>
        <v>0</v>
      </c>
    </row>
    <row r="414" spans="1:23" x14ac:dyDescent="0.3">
      <c r="A414" s="1">
        <v>45709</v>
      </c>
      <c r="B414" t="str">
        <f>TEXT(Table3[[#This Row],[date]],"mmm")</f>
        <v>Feb</v>
      </c>
      <c r="C414" t="str">
        <f>TEXT(Table3[[#This Row],[date]],"ddd")</f>
        <v>Fri</v>
      </c>
      <c r="D414" s="2" t="s">
        <v>24</v>
      </c>
      <c r="E414" s="2" t="s">
        <v>278</v>
      </c>
      <c r="F414" s="2" t="s">
        <v>216</v>
      </c>
      <c r="G414" s="2" t="s">
        <v>217</v>
      </c>
      <c r="H414" s="2" t="s">
        <v>101</v>
      </c>
      <c r="I414" s="3">
        <v>372.61</v>
      </c>
      <c r="J414" s="5">
        <v>26</v>
      </c>
      <c r="K414" s="3">
        <v>9687.86</v>
      </c>
      <c r="L414" s="3">
        <v>5458.99</v>
      </c>
      <c r="M414" s="3">
        <v>4228.87</v>
      </c>
      <c r="N414" s="10">
        <f>Table3[[#This Row],[profit]]/Table3[[#This Row],[revenue]]</f>
        <v>0.43651229476891695</v>
      </c>
      <c r="O414" s="2" t="s">
        <v>18</v>
      </c>
      <c r="P414" s="2" t="str">
        <f>_xlfn.XLOOKUP(O414,Sales_reps!A:A,Sales_reps!B:B)</f>
        <v>Rep 7</v>
      </c>
      <c r="Q414" s="5">
        <f>_xlfn.XLOOKUP(F414,Inventory!A:A,Inventory!E:E)</f>
        <v>491</v>
      </c>
      <c r="R414" s="5">
        <f>_xlfn.XLOOKUP(F414,Inventory!A:A,Inventory!F:F)</f>
        <v>128</v>
      </c>
      <c r="S414" t="str">
        <f>IF(Table3[[#This Row],[Reorder_point]]&gt;=Table3[[#This Row],[Stock_on_hand]],"Reorder","Sufficient Stock")</f>
        <v>Sufficient Stock</v>
      </c>
      <c r="T414" s="4">
        <f>_xlfn.XLOOKUP(F414,Pivot!A:A,Pivot!C:C)</f>
        <v>1.580110497237569</v>
      </c>
      <c r="U414" s="5">
        <f>Table3[[#This Row],[Stock_on_hand]]/Table3[[#This Row],[ADS_Rate]]</f>
        <v>310.73776223776224</v>
      </c>
      <c r="V414" s="16">
        <f>_xlfn.XLOOKUP(F414,Pivot!E:E,Pivot!H:H)</f>
        <v>152.67353146853142</v>
      </c>
      <c r="W414" s="3">
        <f>IF(Table3[[#This Row],[Stock_on_hand]]&gt;Table3[[#This Row],[Reorder_point]],(Table3[[#This Row],[Stock_on_hand]]-Table3[[#This Row],[Reorder_point]])*Table3[[#This Row],[AverageCostPerUnit]],0)</f>
        <v>55420.491923076908</v>
      </c>
    </row>
    <row r="415" spans="1:23" x14ac:dyDescent="0.3">
      <c r="A415" s="1">
        <v>45709</v>
      </c>
      <c r="B415" t="str">
        <f>TEXT(Table3[[#This Row],[date]],"mmm")</f>
        <v>Feb</v>
      </c>
      <c r="C415" t="str">
        <f>TEXT(Table3[[#This Row],[date]],"ddd")</f>
        <v>Fri</v>
      </c>
      <c r="D415" s="2" t="s">
        <v>12</v>
      </c>
      <c r="E415" s="2" t="s">
        <v>271</v>
      </c>
      <c r="F415" s="2" t="s">
        <v>260</v>
      </c>
      <c r="G415" s="2" t="s">
        <v>261</v>
      </c>
      <c r="H415" s="2" t="s">
        <v>73</v>
      </c>
      <c r="I415" s="3">
        <v>121.65</v>
      </c>
      <c r="J415" s="5">
        <v>46</v>
      </c>
      <c r="K415" s="3">
        <v>5595.9</v>
      </c>
      <c r="L415" s="3">
        <v>3734.84</v>
      </c>
      <c r="M415" s="3">
        <v>1861.06</v>
      </c>
      <c r="N415" s="10">
        <f>Table3[[#This Row],[profit]]/Table3[[#This Row],[revenue]]</f>
        <v>0.33257563573330473</v>
      </c>
      <c r="O415" s="2" t="s">
        <v>15</v>
      </c>
      <c r="P415" s="2" t="str">
        <f>_xlfn.XLOOKUP(O415,Sales_reps!A:A,Sales_reps!B:B)</f>
        <v>Rep 6</v>
      </c>
      <c r="Q415" s="5">
        <f>_xlfn.XLOOKUP(F415,Inventory!A:A,Inventory!E:E)</f>
        <v>159</v>
      </c>
      <c r="R415" s="5">
        <f>_xlfn.XLOOKUP(F415,Inventory!A:A,Inventory!F:F)</f>
        <v>87</v>
      </c>
      <c r="S415" t="str">
        <f>IF(Table3[[#This Row],[Reorder_point]]&gt;=Table3[[#This Row],[Stock_on_hand]],"Reorder","Sufficient Stock")</f>
        <v>Sufficient Stock</v>
      </c>
      <c r="T415" s="4">
        <f>_xlfn.XLOOKUP(F415,Pivot!A:A,Pivot!C:C)</f>
        <v>3.3204419889502761</v>
      </c>
      <c r="U415" s="5">
        <f>Table3[[#This Row],[Stock_on_hand]]/Table3[[#This Row],[ADS_Rate]]</f>
        <v>47.885191347753747</v>
      </c>
      <c r="V415" s="16">
        <f>_xlfn.XLOOKUP(F415,Pivot!E:E,Pivot!H:H)</f>
        <v>126.12717138103163</v>
      </c>
      <c r="W415" s="3">
        <f>IF(Table3[[#This Row],[Stock_on_hand]]&gt;Table3[[#This Row],[Reorder_point]],(Table3[[#This Row],[Stock_on_hand]]-Table3[[#This Row],[Reorder_point]])*Table3[[#This Row],[AverageCostPerUnit]],0)</f>
        <v>9081.1563394342775</v>
      </c>
    </row>
    <row r="416" spans="1:23" x14ac:dyDescent="0.3">
      <c r="A416" s="1">
        <v>45709</v>
      </c>
      <c r="B416" t="str">
        <f>TEXT(Table3[[#This Row],[date]],"mmm")</f>
        <v>Feb</v>
      </c>
      <c r="C416" t="str">
        <f>TEXT(Table3[[#This Row],[date]],"ddd")</f>
        <v>Fri</v>
      </c>
      <c r="D416" s="2" t="s">
        <v>5</v>
      </c>
      <c r="E416" s="2" t="s">
        <v>273</v>
      </c>
      <c r="F416" s="2" t="s">
        <v>256</v>
      </c>
      <c r="G416" s="2" t="s">
        <v>257</v>
      </c>
      <c r="H416" s="2" t="s">
        <v>60</v>
      </c>
      <c r="I416" s="3">
        <v>253.07</v>
      </c>
      <c r="J416" s="5">
        <v>33</v>
      </c>
      <c r="K416" s="3">
        <v>8351.31</v>
      </c>
      <c r="L416" s="3">
        <v>5790.47</v>
      </c>
      <c r="M416" s="3">
        <v>2560.84</v>
      </c>
      <c r="N416" s="10">
        <f>Table3[[#This Row],[profit]]/Table3[[#This Row],[revenue]]</f>
        <v>0.30663931766393537</v>
      </c>
      <c r="O416" s="2" t="s">
        <v>8</v>
      </c>
      <c r="P416" s="2" t="str">
        <f>_xlfn.XLOOKUP(O416,Sales_reps!A:A,Sales_reps!B:B)</f>
        <v>Rep 3</v>
      </c>
      <c r="Q416" s="5">
        <f>_xlfn.XLOOKUP(F416,Inventory!A:A,Inventory!E:E)</f>
        <v>214</v>
      </c>
      <c r="R416" s="5">
        <f>_xlfn.XLOOKUP(F416,Inventory!A:A,Inventory!F:F)</f>
        <v>83</v>
      </c>
      <c r="S416" t="str">
        <f>IF(Table3[[#This Row],[Reorder_point]]&gt;=Table3[[#This Row],[Stock_on_hand]],"Reorder","Sufficient Stock")</f>
        <v>Sufficient Stock</v>
      </c>
      <c r="T416" s="4">
        <f>_xlfn.XLOOKUP(F416,Pivot!A:A,Pivot!C:C)</f>
        <v>2.2872928176795582</v>
      </c>
      <c r="U416" s="5">
        <f>Table3[[#This Row],[Stock_on_hand]]/Table3[[#This Row],[ADS_Rate]]</f>
        <v>93.560386473429944</v>
      </c>
      <c r="V416" s="16">
        <f>_xlfn.XLOOKUP(F416,Pivot!E:E,Pivot!H:H)</f>
        <v>128.51939613526571</v>
      </c>
      <c r="W416" s="3">
        <f>IF(Table3[[#This Row],[Stock_on_hand]]&gt;Table3[[#This Row],[Reorder_point]],(Table3[[#This Row],[Stock_on_hand]]-Table3[[#This Row],[Reorder_point]])*Table3[[#This Row],[AverageCostPerUnit]],0)</f>
        <v>16836.040893719808</v>
      </c>
    </row>
    <row r="417" spans="1:23" x14ac:dyDescent="0.3">
      <c r="A417" s="1">
        <v>45710</v>
      </c>
      <c r="B417" t="str">
        <f>TEXT(Table3[[#This Row],[date]],"mmm")</f>
        <v>Feb</v>
      </c>
      <c r="C417" t="str">
        <f>TEXT(Table3[[#This Row],[date]],"ddd")</f>
        <v>Sat</v>
      </c>
      <c r="D417" s="2" t="s">
        <v>17</v>
      </c>
      <c r="E417" s="2" t="s">
        <v>283</v>
      </c>
      <c r="F417" s="2" t="s">
        <v>250</v>
      </c>
      <c r="G417" s="2" t="s">
        <v>251</v>
      </c>
      <c r="H417" s="2" t="s">
        <v>64</v>
      </c>
      <c r="I417" s="3">
        <v>194.33</v>
      </c>
      <c r="J417" s="5">
        <v>49</v>
      </c>
      <c r="K417" s="3">
        <v>9522.17</v>
      </c>
      <c r="L417" s="3">
        <v>4935.09</v>
      </c>
      <c r="M417" s="3">
        <v>4587.08</v>
      </c>
      <c r="N417" s="10">
        <f>Table3[[#This Row],[profit]]/Table3[[#This Row],[revenue]]</f>
        <v>0.48172632918756964</v>
      </c>
      <c r="O417" s="2" t="s">
        <v>3</v>
      </c>
      <c r="P417" s="2" t="str">
        <f>_xlfn.XLOOKUP(O417,Sales_reps!A:A,Sales_reps!B:B)</f>
        <v>Rep 1</v>
      </c>
      <c r="Q417" s="5">
        <f>_xlfn.XLOOKUP(F417,Inventory!A:A,Inventory!E:E)</f>
        <v>85</v>
      </c>
      <c r="R417" s="5">
        <f>_xlfn.XLOOKUP(F417,Inventory!A:A,Inventory!F:F)</f>
        <v>188</v>
      </c>
      <c r="S417" t="str">
        <f>IF(Table3[[#This Row],[Reorder_point]]&gt;=Table3[[#This Row],[Stock_on_hand]],"Reorder","Sufficient Stock")</f>
        <v>Reorder</v>
      </c>
      <c r="T417" s="4">
        <f>_xlfn.XLOOKUP(F417,Pivot!A:A,Pivot!C:C)</f>
        <v>2.6077348066298343</v>
      </c>
      <c r="U417" s="5">
        <f>Table3[[#This Row],[Stock_on_hand]]/Table3[[#This Row],[ADS_Rate]]</f>
        <v>32.595338983050844</v>
      </c>
      <c r="V417" s="16">
        <f>_xlfn.XLOOKUP(F417,Pivot!E:E,Pivot!H:H)</f>
        <v>158.14478813559322</v>
      </c>
      <c r="W417" s="3">
        <f>IF(Table3[[#This Row],[Stock_on_hand]]&gt;Table3[[#This Row],[Reorder_point]],(Table3[[#This Row],[Stock_on_hand]]-Table3[[#This Row],[Reorder_point]])*Table3[[#This Row],[AverageCostPerUnit]],0)</f>
        <v>0</v>
      </c>
    </row>
    <row r="418" spans="1:23" x14ac:dyDescent="0.3">
      <c r="A418" s="1">
        <v>45710</v>
      </c>
      <c r="B418" t="str">
        <f>TEXT(Table3[[#This Row],[date]],"mmm")</f>
        <v>Feb</v>
      </c>
      <c r="C418" t="str">
        <f>TEXT(Table3[[#This Row],[date]],"ddd")</f>
        <v>Sat</v>
      </c>
      <c r="D418" s="2" t="s">
        <v>5</v>
      </c>
      <c r="E418" s="2" t="s">
        <v>285</v>
      </c>
      <c r="F418" s="2" t="s">
        <v>222</v>
      </c>
      <c r="G418" s="2" t="s">
        <v>223</v>
      </c>
      <c r="H418" s="2" t="s">
        <v>56</v>
      </c>
      <c r="I418" s="3">
        <v>494.78</v>
      </c>
      <c r="J418" s="5">
        <v>15</v>
      </c>
      <c r="K418" s="3">
        <v>7421.7</v>
      </c>
      <c r="L418" s="3">
        <v>5648.88</v>
      </c>
      <c r="M418" s="3">
        <v>1772.82</v>
      </c>
      <c r="N418" s="10">
        <f>Table3[[#This Row],[profit]]/Table3[[#This Row],[revenue]]</f>
        <v>0.23886980071951169</v>
      </c>
      <c r="O418" s="2" t="s">
        <v>25</v>
      </c>
      <c r="P418" s="2" t="str">
        <f>_xlfn.XLOOKUP(O418,Sales_reps!A:A,Sales_reps!B:B)</f>
        <v>Rep 10</v>
      </c>
      <c r="Q418" s="5">
        <f>_xlfn.XLOOKUP(F418,Inventory!A:A,Inventory!E:E)</f>
        <v>429</v>
      </c>
      <c r="R418" s="5">
        <f>_xlfn.XLOOKUP(F418,Inventory!A:A,Inventory!F:F)</f>
        <v>117</v>
      </c>
      <c r="S418" t="str">
        <f>IF(Table3[[#This Row],[Reorder_point]]&gt;=Table3[[#This Row],[Stock_on_hand]],"Reorder","Sufficient Stock")</f>
        <v>Sufficient Stock</v>
      </c>
      <c r="T418" s="4">
        <f>_xlfn.XLOOKUP(F418,Pivot!A:A,Pivot!C:C)</f>
        <v>1.7403314917127073</v>
      </c>
      <c r="U418" s="5">
        <f>Table3[[#This Row],[Stock_on_hand]]/Table3[[#This Row],[ADS_Rate]]</f>
        <v>246.50476190476189</v>
      </c>
      <c r="V418" s="16">
        <f>_xlfn.XLOOKUP(F418,Pivot!E:E,Pivot!H:H)</f>
        <v>227.47676190476187</v>
      </c>
      <c r="W418" s="3">
        <f>IF(Table3[[#This Row],[Stock_on_hand]]&gt;Table3[[#This Row],[Reorder_point]],(Table3[[#This Row],[Stock_on_hand]]-Table3[[#This Row],[Reorder_point]])*Table3[[#This Row],[AverageCostPerUnit]],0)</f>
        <v>70972.749714285703</v>
      </c>
    </row>
    <row r="419" spans="1:23" x14ac:dyDescent="0.3">
      <c r="A419" s="1">
        <v>45710</v>
      </c>
      <c r="B419" t="str">
        <f>TEXT(Table3[[#This Row],[date]],"mmm")</f>
        <v>Feb</v>
      </c>
      <c r="C419" t="str">
        <f>TEXT(Table3[[#This Row],[date]],"ddd")</f>
        <v>Sat</v>
      </c>
      <c r="D419" s="2" t="s">
        <v>17</v>
      </c>
      <c r="E419" s="2" t="s">
        <v>274</v>
      </c>
      <c r="F419" s="2" t="s">
        <v>170</v>
      </c>
      <c r="G419" s="2" t="s">
        <v>171</v>
      </c>
      <c r="H419" s="2" t="s">
        <v>60</v>
      </c>
      <c r="I419" s="3">
        <v>175.12</v>
      </c>
      <c r="J419" s="5">
        <v>11</v>
      </c>
      <c r="K419" s="3">
        <v>1926.32</v>
      </c>
      <c r="L419" s="3">
        <v>1572.51</v>
      </c>
      <c r="M419" s="3">
        <v>353.81</v>
      </c>
      <c r="N419" s="10">
        <f>Table3[[#This Row],[profit]]/Table3[[#This Row],[revenue]]</f>
        <v>0.18367145645583288</v>
      </c>
      <c r="O419" s="2" t="s">
        <v>36</v>
      </c>
      <c r="P419" s="2" t="str">
        <f>_xlfn.XLOOKUP(O419,Sales_reps!A:A,Sales_reps!B:B)</f>
        <v>Rep 15</v>
      </c>
      <c r="Q419" s="5">
        <f>_xlfn.XLOOKUP(F419,Inventory!A:A,Inventory!E:E)</f>
        <v>410</v>
      </c>
      <c r="R419" s="5">
        <f>_xlfn.XLOOKUP(F419,Inventory!A:A,Inventory!F:F)</f>
        <v>168</v>
      </c>
      <c r="S419" t="str">
        <f>IF(Table3[[#This Row],[Reorder_point]]&gt;=Table3[[#This Row],[Stock_on_hand]],"Reorder","Sufficient Stock")</f>
        <v>Sufficient Stock</v>
      </c>
      <c r="T419" s="4">
        <f>_xlfn.XLOOKUP(F419,Pivot!A:A,Pivot!C:C)</f>
        <v>1.9834254143646408</v>
      </c>
      <c r="U419" s="5">
        <f>Table3[[#This Row],[Stock_on_hand]]/Table3[[#This Row],[ADS_Rate]]</f>
        <v>206.71309192200559</v>
      </c>
      <c r="V419" s="16">
        <f>_xlfn.XLOOKUP(F419,Pivot!E:E,Pivot!H:H)</f>
        <v>222.89055710306405</v>
      </c>
      <c r="W419" s="3">
        <f>IF(Table3[[#This Row],[Stock_on_hand]]&gt;Table3[[#This Row],[Reorder_point]],(Table3[[#This Row],[Stock_on_hand]]-Table3[[#This Row],[Reorder_point]])*Table3[[#This Row],[AverageCostPerUnit]],0)</f>
        <v>53939.514818941498</v>
      </c>
    </row>
    <row r="420" spans="1:23" x14ac:dyDescent="0.3">
      <c r="A420" s="1">
        <v>45710</v>
      </c>
      <c r="B420" t="str">
        <f>TEXT(Table3[[#This Row],[date]],"mmm")</f>
        <v>Feb</v>
      </c>
      <c r="C420" t="str">
        <f>TEXT(Table3[[#This Row],[date]],"ddd")</f>
        <v>Sat</v>
      </c>
      <c r="D420" s="2" t="s">
        <v>27</v>
      </c>
      <c r="E420" s="2" t="s">
        <v>271</v>
      </c>
      <c r="F420" s="2" t="s">
        <v>58</v>
      </c>
      <c r="G420" s="2" t="s">
        <v>59</v>
      </c>
      <c r="H420" s="2" t="s">
        <v>60</v>
      </c>
      <c r="I420" s="3">
        <v>50.09</v>
      </c>
      <c r="J420" s="5">
        <v>24</v>
      </c>
      <c r="K420" s="3">
        <v>1202.1600000000001</v>
      </c>
      <c r="L420" s="3">
        <v>984.88</v>
      </c>
      <c r="M420" s="3">
        <v>217.28</v>
      </c>
      <c r="N420" s="10">
        <f>Table3[[#This Row],[profit]]/Table3[[#This Row],[revenue]]</f>
        <v>0.18074133226858322</v>
      </c>
      <c r="O420" s="2" t="s">
        <v>46</v>
      </c>
      <c r="P420" s="2" t="str">
        <f>_xlfn.XLOOKUP(O420,Sales_reps!A:A,Sales_reps!B:B)</f>
        <v>Rep 20</v>
      </c>
      <c r="Q420" s="5">
        <f>_xlfn.XLOOKUP(F420,Inventory!A:A,Inventory!E:E)</f>
        <v>281</v>
      </c>
      <c r="R420" s="5">
        <f>_xlfn.XLOOKUP(F420,Inventory!A:A,Inventory!F:F)</f>
        <v>53</v>
      </c>
      <c r="S420" t="str">
        <f>IF(Table3[[#This Row],[Reorder_point]]&gt;=Table3[[#This Row],[Stock_on_hand]],"Reorder","Sufficient Stock")</f>
        <v>Sufficient Stock</v>
      </c>
      <c r="T420" s="4">
        <f>_xlfn.XLOOKUP(F420,Pivot!A:A,Pivot!C:C)</f>
        <v>1.9447513812154695</v>
      </c>
      <c r="U420" s="5">
        <f>Table3[[#This Row],[Stock_on_hand]]/Table3[[#This Row],[ADS_Rate]]</f>
        <v>144.49147727272728</v>
      </c>
      <c r="V420" s="16">
        <f>_xlfn.XLOOKUP(F420,Pivot!E:E,Pivot!H:H)</f>
        <v>208.21113636363637</v>
      </c>
      <c r="W420" s="3">
        <f>IF(Table3[[#This Row],[Stock_on_hand]]&gt;Table3[[#This Row],[Reorder_point]],(Table3[[#This Row],[Stock_on_hand]]-Table3[[#This Row],[Reorder_point]])*Table3[[#This Row],[AverageCostPerUnit]],0)</f>
        <v>47472.139090909091</v>
      </c>
    </row>
    <row r="421" spans="1:23" x14ac:dyDescent="0.3">
      <c r="A421" s="1">
        <v>45710</v>
      </c>
      <c r="B421" t="str">
        <f>TEXT(Table3[[#This Row],[date]],"mmm")</f>
        <v>Feb</v>
      </c>
      <c r="C421" t="str">
        <f>TEXT(Table3[[#This Row],[date]],"ddd")</f>
        <v>Sat</v>
      </c>
      <c r="D421" s="2" t="s">
        <v>5</v>
      </c>
      <c r="E421" s="2" t="s">
        <v>272</v>
      </c>
      <c r="F421" s="2" t="s">
        <v>186</v>
      </c>
      <c r="G421" s="2" t="s">
        <v>187</v>
      </c>
      <c r="H421" s="2" t="s">
        <v>56</v>
      </c>
      <c r="I421" s="3">
        <v>364.67</v>
      </c>
      <c r="J421" s="5">
        <v>10</v>
      </c>
      <c r="K421" s="3">
        <v>3646.7</v>
      </c>
      <c r="L421" s="3">
        <v>2256.81</v>
      </c>
      <c r="M421" s="3">
        <v>1389.89</v>
      </c>
      <c r="N421" s="10">
        <f>Table3[[#This Row],[profit]]/Table3[[#This Row],[revenue]]</f>
        <v>0.38113636986864841</v>
      </c>
      <c r="O421" s="2" t="s">
        <v>34</v>
      </c>
      <c r="P421" s="2" t="str">
        <f>_xlfn.XLOOKUP(O421,Sales_reps!A:A,Sales_reps!B:B)</f>
        <v>Rep 14</v>
      </c>
      <c r="Q421" s="5">
        <f>_xlfn.XLOOKUP(F421,Inventory!A:A,Inventory!E:E)</f>
        <v>269</v>
      </c>
      <c r="R421" s="5">
        <f>_xlfn.XLOOKUP(F421,Inventory!A:A,Inventory!F:F)</f>
        <v>137</v>
      </c>
      <c r="S421" t="str">
        <f>IF(Table3[[#This Row],[Reorder_point]]&gt;=Table3[[#This Row],[Stock_on_hand]],"Reorder","Sufficient Stock")</f>
        <v>Sufficient Stock</v>
      </c>
      <c r="T421" s="4">
        <f>_xlfn.XLOOKUP(F421,Pivot!A:A,Pivot!C:C)</f>
        <v>3.3149171270718232</v>
      </c>
      <c r="U421" s="5">
        <f>Table3[[#This Row],[Stock_on_hand]]/Table3[[#This Row],[ADS_Rate]]</f>
        <v>81.148333333333341</v>
      </c>
      <c r="V421" s="16">
        <f>_xlfn.XLOOKUP(F421,Pivot!E:E,Pivot!H:H)</f>
        <v>202.9247</v>
      </c>
      <c r="W421" s="3">
        <f>IF(Table3[[#This Row],[Stock_on_hand]]&gt;Table3[[#This Row],[Reorder_point]],(Table3[[#This Row],[Stock_on_hand]]-Table3[[#This Row],[Reorder_point]])*Table3[[#This Row],[AverageCostPerUnit]],0)</f>
        <v>26786.060399999998</v>
      </c>
    </row>
    <row r="422" spans="1:23" x14ac:dyDescent="0.3">
      <c r="A422" s="1">
        <v>45710</v>
      </c>
      <c r="B422" t="str">
        <f>TEXT(Table3[[#This Row],[date]],"mmm")</f>
        <v>Feb</v>
      </c>
      <c r="C422" t="str">
        <f>TEXT(Table3[[#This Row],[date]],"ddd")</f>
        <v>Sat</v>
      </c>
      <c r="D422" s="2" t="s">
        <v>27</v>
      </c>
      <c r="E422" s="2" t="s">
        <v>274</v>
      </c>
      <c r="F422" s="2" t="s">
        <v>124</v>
      </c>
      <c r="G422" s="2" t="s">
        <v>125</v>
      </c>
      <c r="H422" s="2" t="s">
        <v>64</v>
      </c>
      <c r="I422" s="3">
        <v>377.77</v>
      </c>
      <c r="J422" s="5">
        <v>7</v>
      </c>
      <c r="K422" s="3">
        <v>2644.39</v>
      </c>
      <c r="L422" s="3">
        <v>2114.27</v>
      </c>
      <c r="M422" s="3">
        <v>530.12</v>
      </c>
      <c r="N422" s="10">
        <f>Table3[[#This Row],[profit]]/Table3[[#This Row],[revenue]]</f>
        <v>0.20046967353529549</v>
      </c>
      <c r="O422" s="2" t="s">
        <v>13</v>
      </c>
      <c r="P422" s="2" t="str">
        <f>_xlfn.XLOOKUP(O422,Sales_reps!A:A,Sales_reps!B:B)</f>
        <v>Rep 5</v>
      </c>
      <c r="Q422" s="5">
        <f>_xlfn.XLOOKUP(F422,Inventory!A:A,Inventory!E:E)</f>
        <v>7</v>
      </c>
      <c r="R422" s="5">
        <f>_xlfn.XLOOKUP(F422,Inventory!A:A,Inventory!F:F)</f>
        <v>182</v>
      </c>
      <c r="S422" t="str">
        <f>IF(Table3[[#This Row],[Reorder_point]]&gt;=Table3[[#This Row],[Stock_on_hand]],"Reorder","Sufficient Stock")</f>
        <v>Reorder</v>
      </c>
      <c r="T422" s="4">
        <f>_xlfn.XLOOKUP(F422,Pivot!A:A,Pivot!C:C)</f>
        <v>1.8729281767955801</v>
      </c>
      <c r="U422" s="5">
        <f>Table3[[#This Row],[Stock_on_hand]]/Table3[[#This Row],[ADS_Rate]]</f>
        <v>3.7374631268436578</v>
      </c>
      <c r="V422" s="16">
        <f>_xlfn.XLOOKUP(F422,Pivot!E:E,Pivot!H:H)</f>
        <v>201.74427728613568</v>
      </c>
      <c r="W422" s="3">
        <f>IF(Table3[[#This Row],[Stock_on_hand]]&gt;Table3[[#This Row],[Reorder_point]],(Table3[[#This Row],[Stock_on_hand]]-Table3[[#This Row],[Reorder_point]])*Table3[[#This Row],[AverageCostPerUnit]],0)</f>
        <v>0</v>
      </c>
    </row>
    <row r="423" spans="1:23" x14ac:dyDescent="0.3">
      <c r="A423" s="1">
        <v>45710</v>
      </c>
      <c r="B423" t="str">
        <f>TEXT(Table3[[#This Row],[date]],"mmm")</f>
        <v>Feb</v>
      </c>
      <c r="C423" t="str">
        <f>TEXT(Table3[[#This Row],[date]],"ddd")</f>
        <v>Sat</v>
      </c>
      <c r="D423" s="2" t="s">
        <v>24</v>
      </c>
      <c r="E423" s="2" t="s">
        <v>281</v>
      </c>
      <c r="F423" s="2" t="s">
        <v>160</v>
      </c>
      <c r="G423" s="2" t="s">
        <v>161</v>
      </c>
      <c r="H423" s="2" t="s">
        <v>73</v>
      </c>
      <c r="I423" s="3">
        <v>498.77</v>
      </c>
      <c r="J423" s="5">
        <v>43</v>
      </c>
      <c r="K423" s="3">
        <v>21447.11</v>
      </c>
      <c r="L423" s="3">
        <v>16713.72</v>
      </c>
      <c r="M423" s="3">
        <v>4733.3900000000003</v>
      </c>
      <c r="N423" s="10">
        <f>Table3[[#This Row],[profit]]/Table3[[#This Row],[revenue]]</f>
        <v>0.22070059788941263</v>
      </c>
      <c r="O423" s="2" t="s">
        <v>15</v>
      </c>
      <c r="P423" s="2" t="str">
        <f>_xlfn.XLOOKUP(O423,Sales_reps!A:A,Sales_reps!B:B)</f>
        <v>Rep 6</v>
      </c>
      <c r="Q423" s="5">
        <f>_xlfn.XLOOKUP(F423,Inventory!A:A,Inventory!E:E)</f>
        <v>279</v>
      </c>
      <c r="R423" s="5">
        <f>_xlfn.XLOOKUP(F423,Inventory!A:A,Inventory!F:F)</f>
        <v>90</v>
      </c>
      <c r="S423" t="str">
        <f>IF(Table3[[#This Row],[Reorder_point]]&gt;=Table3[[#This Row],[Stock_on_hand]],"Reorder","Sufficient Stock")</f>
        <v>Sufficient Stock</v>
      </c>
      <c r="T423" s="4">
        <f>_xlfn.XLOOKUP(F423,Pivot!A:A,Pivot!C:C)</f>
        <v>1.7348066298342542</v>
      </c>
      <c r="U423" s="5">
        <f>Table3[[#This Row],[Stock_on_hand]]/Table3[[#This Row],[ADS_Rate]]</f>
        <v>160.82484076433121</v>
      </c>
      <c r="V423" s="16">
        <f>_xlfn.XLOOKUP(F423,Pivot!E:E,Pivot!H:H)</f>
        <v>213.5890445859873</v>
      </c>
      <c r="W423" s="3">
        <f>IF(Table3[[#This Row],[Stock_on_hand]]&gt;Table3[[#This Row],[Reorder_point]],(Table3[[#This Row],[Stock_on_hand]]-Table3[[#This Row],[Reorder_point]])*Table3[[#This Row],[AverageCostPerUnit]],0)</f>
        <v>40368.329426751596</v>
      </c>
    </row>
    <row r="424" spans="1:23" x14ac:dyDescent="0.3">
      <c r="A424" s="1">
        <v>45710</v>
      </c>
      <c r="B424" t="str">
        <f>TEXT(Table3[[#This Row],[date]],"mmm")</f>
        <v>Feb</v>
      </c>
      <c r="C424" t="str">
        <f>TEXT(Table3[[#This Row],[date]],"ddd")</f>
        <v>Sat</v>
      </c>
      <c r="D424" s="2" t="s">
        <v>12</v>
      </c>
      <c r="E424" s="2" t="s">
        <v>285</v>
      </c>
      <c r="F424" s="2" t="s">
        <v>69</v>
      </c>
      <c r="G424" s="2" t="s">
        <v>70</v>
      </c>
      <c r="H424" s="2" t="s">
        <v>60</v>
      </c>
      <c r="I424" s="3">
        <v>234.11</v>
      </c>
      <c r="J424" s="5">
        <v>49</v>
      </c>
      <c r="K424" s="3">
        <v>11471.39</v>
      </c>
      <c r="L424" s="3">
        <v>6613.01</v>
      </c>
      <c r="M424" s="3">
        <v>4858.38</v>
      </c>
      <c r="N424" s="10">
        <f>Table3[[#This Row],[profit]]/Table3[[#This Row],[revenue]]</f>
        <v>0.42352147385800676</v>
      </c>
      <c r="O424" s="2" t="s">
        <v>25</v>
      </c>
      <c r="P424" s="2" t="str">
        <f>_xlfn.XLOOKUP(O424,Sales_reps!A:A,Sales_reps!B:B)</f>
        <v>Rep 10</v>
      </c>
      <c r="Q424" s="5">
        <f>_xlfn.XLOOKUP(F424,Inventory!A:A,Inventory!E:E)</f>
        <v>350</v>
      </c>
      <c r="R424" s="5">
        <f>_xlfn.XLOOKUP(F424,Inventory!A:A,Inventory!F:F)</f>
        <v>160</v>
      </c>
      <c r="S424" t="str">
        <f>IF(Table3[[#This Row],[Reorder_point]]&gt;=Table3[[#This Row],[Stock_on_hand]],"Reorder","Sufficient Stock")</f>
        <v>Sufficient Stock</v>
      </c>
      <c r="T424" s="4">
        <f>_xlfn.XLOOKUP(F424,Pivot!A:A,Pivot!C:C)</f>
        <v>2.2651933701657461</v>
      </c>
      <c r="U424" s="5">
        <f>Table3[[#This Row],[Stock_on_hand]]/Table3[[#This Row],[ADS_Rate]]</f>
        <v>154.51219512195121</v>
      </c>
      <c r="V424" s="16">
        <f>_xlfn.XLOOKUP(F424,Pivot!E:E,Pivot!H:H)</f>
        <v>169.51268292682926</v>
      </c>
      <c r="W424" s="3">
        <f>IF(Table3[[#This Row],[Stock_on_hand]]&gt;Table3[[#This Row],[Reorder_point]],(Table3[[#This Row],[Stock_on_hand]]-Table3[[#This Row],[Reorder_point]])*Table3[[#This Row],[AverageCostPerUnit]],0)</f>
        <v>32207.409756097557</v>
      </c>
    </row>
    <row r="425" spans="1:23" x14ac:dyDescent="0.3">
      <c r="A425" s="1">
        <v>45711</v>
      </c>
      <c r="B425" t="str">
        <f>TEXT(Table3[[#This Row],[date]],"mmm")</f>
        <v>Feb</v>
      </c>
      <c r="C425" t="str">
        <f>TEXT(Table3[[#This Row],[date]],"ddd")</f>
        <v>Sun</v>
      </c>
      <c r="D425" s="2" t="s">
        <v>5</v>
      </c>
      <c r="E425" s="2" t="s">
        <v>282</v>
      </c>
      <c r="F425" s="2" t="s">
        <v>89</v>
      </c>
      <c r="G425" s="2" t="s">
        <v>90</v>
      </c>
      <c r="H425" s="2" t="s">
        <v>73</v>
      </c>
      <c r="I425" s="3">
        <v>84.85</v>
      </c>
      <c r="J425" s="5">
        <v>28</v>
      </c>
      <c r="K425" s="3">
        <v>2375.8000000000002</v>
      </c>
      <c r="L425" s="3">
        <v>1633.97</v>
      </c>
      <c r="M425" s="3">
        <v>741.83</v>
      </c>
      <c r="N425" s="10">
        <f>Table3[[#This Row],[profit]]/Table3[[#This Row],[revenue]]</f>
        <v>0.31224429665796782</v>
      </c>
      <c r="O425" s="2" t="s">
        <v>38</v>
      </c>
      <c r="P425" s="2" t="str">
        <f>_xlfn.XLOOKUP(O425,Sales_reps!A:A,Sales_reps!B:B)</f>
        <v>Rep 16</v>
      </c>
      <c r="Q425" s="5">
        <f>_xlfn.XLOOKUP(F425,Inventory!A:A,Inventory!E:E)</f>
        <v>482</v>
      </c>
      <c r="R425" s="5">
        <f>_xlfn.XLOOKUP(F425,Inventory!A:A,Inventory!F:F)</f>
        <v>131</v>
      </c>
      <c r="S425" t="str">
        <f>IF(Table3[[#This Row],[Reorder_point]]&gt;=Table3[[#This Row],[Stock_on_hand]],"Reorder","Sufficient Stock")</f>
        <v>Sufficient Stock</v>
      </c>
      <c r="T425" s="4">
        <f>_xlfn.XLOOKUP(F425,Pivot!A:A,Pivot!C:C)</f>
        <v>2.0718232044198897</v>
      </c>
      <c r="U425" s="5">
        <f>Table3[[#This Row],[Stock_on_hand]]/Table3[[#This Row],[ADS_Rate]]</f>
        <v>232.64533333333333</v>
      </c>
      <c r="V425" s="16">
        <f>_xlfn.XLOOKUP(F425,Pivot!E:E,Pivot!H:H)</f>
        <v>136.04730666666669</v>
      </c>
      <c r="W425" s="3">
        <f>IF(Table3[[#This Row],[Stock_on_hand]]&gt;Table3[[#This Row],[Reorder_point]],(Table3[[#This Row],[Stock_on_hand]]-Table3[[#This Row],[Reorder_point]])*Table3[[#This Row],[AverageCostPerUnit]],0)</f>
        <v>47752.604640000005</v>
      </c>
    </row>
    <row r="426" spans="1:23" x14ac:dyDescent="0.3">
      <c r="A426" s="1">
        <v>45711</v>
      </c>
      <c r="B426" t="str">
        <f>TEXT(Table3[[#This Row],[date]],"mmm")</f>
        <v>Feb</v>
      </c>
      <c r="C426" t="str">
        <f>TEXT(Table3[[#This Row],[date]],"ddd")</f>
        <v>Sun</v>
      </c>
      <c r="D426" s="2" t="s">
        <v>12</v>
      </c>
      <c r="E426" s="2" t="s">
        <v>273</v>
      </c>
      <c r="F426" s="2" t="s">
        <v>112</v>
      </c>
      <c r="G426" s="2" t="s">
        <v>113</v>
      </c>
      <c r="H426" s="2" t="s">
        <v>101</v>
      </c>
      <c r="I426" s="3">
        <v>98.92</v>
      </c>
      <c r="J426" s="5">
        <v>21</v>
      </c>
      <c r="K426" s="3">
        <v>2077.3200000000002</v>
      </c>
      <c r="L426" s="3">
        <v>1520.62</v>
      </c>
      <c r="M426" s="3">
        <v>556.70000000000005</v>
      </c>
      <c r="N426" s="10">
        <f>Table3[[#This Row],[profit]]/Table3[[#This Row],[revenue]]</f>
        <v>0.26798952496485856</v>
      </c>
      <c r="O426" s="2" t="s">
        <v>6</v>
      </c>
      <c r="P426" s="2" t="str">
        <f>_xlfn.XLOOKUP(O426,Sales_reps!A:A,Sales_reps!B:B)</f>
        <v>Rep 2</v>
      </c>
      <c r="Q426" s="5">
        <f>_xlfn.XLOOKUP(F426,Inventory!A:A,Inventory!E:E)</f>
        <v>188</v>
      </c>
      <c r="R426" s="5">
        <f>_xlfn.XLOOKUP(F426,Inventory!A:A,Inventory!F:F)</f>
        <v>140</v>
      </c>
      <c r="S426" t="str">
        <f>IF(Table3[[#This Row],[Reorder_point]]&gt;=Table3[[#This Row],[Stock_on_hand]],"Reorder","Sufficient Stock")</f>
        <v>Sufficient Stock</v>
      </c>
      <c r="T426" s="4">
        <f>_xlfn.XLOOKUP(F426,Pivot!A:A,Pivot!C:C)</f>
        <v>1.7348066298342542</v>
      </c>
      <c r="U426" s="5">
        <f>Table3[[#This Row],[Stock_on_hand]]/Table3[[#This Row],[ADS_Rate]]</f>
        <v>108.36942675159236</v>
      </c>
      <c r="V426" s="16">
        <f>_xlfn.XLOOKUP(F426,Pivot!E:E,Pivot!H:H)</f>
        <v>190.52901273885351</v>
      </c>
      <c r="W426" s="3">
        <f>IF(Table3[[#This Row],[Stock_on_hand]]&gt;Table3[[#This Row],[Reorder_point]],(Table3[[#This Row],[Stock_on_hand]]-Table3[[#This Row],[Reorder_point]])*Table3[[#This Row],[AverageCostPerUnit]],0)</f>
        <v>9145.3926114649694</v>
      </c>
    </row>
    <row r="427" spans="1:23" x14ac:dyDescent="0.3">
      <c r="A427" s="1">
        <v>45711</v>
      </c>
      <c r="B427" t="str">
        <f>TEXT(Table3[[#This Row],[date]],"mmm")</f>
        <v>Feb</v>
      </c>
      <c r="C427" t="str">
        <f>TEXT(Table3[[#This Row],[date]],"ddd")</f>
        <v>Sun</v>
      </c>
      <c r="D427" s="2" t="s">
        <v>24</v>
      </c>
      <c r="E427" s="2" t="s">
        <v>272</v>
      </c>
      <c r="F427" s="2" t="s">
        <v>146</v>
      </c>
      <c r="G427" s="2" t="s">
        <v>147</v>
      </c>
      <c r="H427" s="2" t="s">
        <v>101</v>
      </c>
      <c r="I427" s="3">
        <v>244.52</v>
      </c>
      <c r="J427" s="5">
        <v>10</v>
      </c>
      <c r="K427" s="3">
        <v>2445.1999999999998</v>
      </c>
      <c r="L427" s="3">
        <v>2061.83</v>
      </c>
      <c r="M427" s="3">
        <v>383.37</v>
      </c>
      <c r="N427" s="10">
        <f>Table3[[#This Row],[profit]]/Table3[[#This Row],[revenue]]</f>
        <v>0.15678472108620972</v>
      </c>
      <c r="O427" s="2" t="s">
        <v>3</v>
      </c>
      <c r="P427" s="2" t="str">
        <f>_xlfn.XLOOKUP(O427,Sales_reps!A:A,Sales_reps!B:B)</f>
        <v>Rep 1</v>
      </c>
      <c r="Q427" s="5">
        <f>_xlfn.XLOOKUP(F427,Inventory!A:A,Inventory!E:E)</f>
        <v>347</v>
      </c>
      <c r="R427" s="5">
        <f>_xlfn.XLOOKUP(F427,Inventory!A:A,Inventory!F:F)</f>
        <v>110</v>
      </c>
      <c r="S427" t="str">
        <f>IF(Table3[[#This Row],[Reorder_point]]&gt;=Table3[[#This Row],[Stock_on_hand]],"Reorder","Sufficient Stock")</f>
        <v>Sufficient Stock</v>
      </c>
      <c r="T427" s="4">
        <f>_xlfn.XLOOKUP(F427,Pivot!A:A,Pivot!C:C)</f>
        <v>1.9116022099447514</v>
      </c>
      <c r="U427" s="5">
        <f>Table3[[#This Row],[Stock_on_hand]]/Table3[[#This Row],[ADS_Rate]]</f>
        <v>181.52312138728323</v>
      </c>
      <c r="V427" s="16">
        <f>_xlfn.XLOOKUP(F427,Pivot!E:E,Pivot!H:H)</f>
        <v>120.45384393063586</v>
      </c>
      <c r="W427" s="3">
        <f>IF(Table3[[#This Row],[Stock_on_hand]]&gt;Table3[[#This Row],[Reorder_point]],(Table3[[#This Row],[Stock_on_hand]]-Table3[[#This Row],[Reorder_point]])*Table3[[#This Row],[AverageCostPerUnit]],0)</f>
        <v>28547.561011560698</v>
      </c>
    </row>
    <row r="428" spans="1:23" x14ac:dyDescent="0.3">
      <c r="A428" s="1">
        <v>45711</v>
      </c>
      <c r="B428" t="str">
        <f>TEXT(Table3[[#This Row],[date]],"mmm")</f>
        <v>Feb</v>
      </c>
      <c r="C428" t="str">
        <f>TEXT(Table3[[#This Row],[date]],"ddd")</f>
        <v>Sun</v>
      </c>
      <c r="D428" s="2" t="s">
        <v>24</v>
      </c>
      <c r="E428" s="2" t="s">
        <v>271</v>
      </c>
      <c r="F428" s="2" t="s">
        <v>212</v>
      </c>
      <c r="G428" s="2" t="s">
        <v>213</v>
      </c>
      <c r="H428" s="2" t="s">
        <v>60</v>
      </c>
      <c r="I428" s="3">
        <v>237.07</v>
      </c>
      <c r="J428" s="5">
        <v>34</v>
      </c>
      <c r="K428" s="3">
        <v>8060.38</v>
      </c>
      <c r="L428" s="3">
        <v>4511.93</v>
      </c>
      <c r="M428" s="3">
        <v>3548.45</v>
      </c>
      <c r="N428" s="10">
        <f>Table3[[#This Row],[profit]]/Table3[[#This Row],[revenue]]</f>
        <v>0.44023358700210163</v>
      </c>
      <c r="O428" s="2" t="s">
        <v>8</v>
      </c>
      <c r="P428" s="2" t="str">
        <f>_xlfn.XLOOKUP(O428,Sales_reps!A:A,Sales_reps!B:B)</f>
        <v>Rep 3</v>
      </c>
      <c r="Q428" s="5">
        <f>_xlfn.XLOOKUP(F428,Inventory!A:A,Inventory!E:E)</f>
        <v>20</v>
      </c>
      <c r="R428" s="5">
        <f>_xlfn.XLOOKUP(F428,Inventory!A:A,Inventory!F:F)</f>
        <v>123</v>
      </c>
      <c r="S428" t="str">
        <f>IF(Table3[[#This Row],[Reorder_point]]&gt;=Table3[[#This Row],[Stock_on_hand]],"Reorder","Sufficient Stock")</f>
        <v>Reorder</v>
      </c>
      <c r="T428" s="4">
        <f>_xlfn.XLOOKUP(F428,Pivot!A:A,Pivot!C:C)</f>
        <v>1.0994475138121547</v>
      </c>
      <c r="U428" s="5">
        <f>Table3[[#This Row],[Stock_on_hand]]/Table3[[#This Row],[ADS_Rate]]</f>
        <v>18.190954773869347</v>
      </c>
      <c r="V428" s="16">
        <f>_xlfn.XLOOKUP(F428,Pivot!E:E,Pivot!H:H)</f>
        <v>163.90492462311559</v>
      </c>
      <c r="W428" s="3">
        <f>IF(Table3[[#This Row],[Stock_on_hand]]&gt;Table3[[#This Row],[Reorder_point]],(Table3[[#This Row],[Stock_on_hand]]-Table3[[#This Row],[Reorder_point]])*Table3[[#This Row],[AverageCostPerUnit]],0)</f>
        <v>0</v>
      </c>
    </row>
    <row r="429" spans="1:23" x14ac:dyDescent="0.3">
      <c r="A429" s="1">
        <v>45711</v>
      </c>
      <c r="B429" t="str">
        <f>TEXT(Table3[[#This Row],[date]],"mmm")</f>
        <v>Feb</v>
      </c>
      <c r="C429" t="str">
        <f>TEXT(Table3[[#This Row],[date]],"ddd")</f>
        <v>Sun</v>
      </c>
      <c r="D429" s="2" t="s">
        <v>27</v>
      </c>
      <c r="E429" s="2" t="s">
        <v>271</v>
      </c>
      <c r="F429" s="2" t="s">
        <v>224</v>
      </c>
      <c r="G429" s="2" t="s">
        <v>225</v>
      </c>
      <c r="H429" s="2" t="s">
        <v>60</v>
      </c>
      <c r="I429" s="3">
        <v>117.83</v>
      </c>
      <c r="J429" s="5">
        <v>21</v>
      </c>
      <c r="K429" s="3">
        <v>2474.4299999999998</v>
      </c>
      <c r="L429" s="3">
        <v>1703.73</v>
      </c>
      <c r="M429" s="3">
        <v>770.7</v>
      </c>
      <c r="N429" s="10">
        <f>Table3[[#This Row],[profit]]/Table3[[#This Row],[revenue]]</f>
        <v>0.3114656708817789</v>
      </c>
      <c r="O429" s="2" t="s">
        <v>30</v>
      </c>
      <c r="P429" s="2" t="str">
        <f>_xlfn.XLOOKUP(O429,Sales_reps!A:A,Sales_reps!B:B)</f>
        <v>Rep 12</v>
      </c>
      <c r="Q429" s="5">
        <f>_xlfn.XLOOKUP(F429,Inventory!A:A,Inventory!E:E)</f>
        <v>42</v>
      </c>
      <c r="R429" s="5">
        <f>_xlfn.XLOOKUP(F429,Inventory!A:A,Inventory!F:F)</f>
        <v>59</v>
      </c>
      <c r="S429" t="str">
        <f>IF(Table3[[#This Row],[Reorder_point]]&gt;=Table3[[#This Row],[Stock_on_hand]],"Reorder","Sufficient Stock")</f>
        <v>Reorder</v>
      </c>
      <c r="T429" s="4">
        <f>_xlfn.XLOOKUP(F429,Pivot!A:A,Pivot!C:C)</f>
        <v>1.6906077348066297</v>
      </c>
      <c r="U429" s="5">
        <f>Table3[[#This Row],[Stock_on_hand]]/Table3[[#This Row],[ADS_Rate]]</f>
        <v>24.843137254901961</v>
      </c>
      <c r="V429" s="16">
        <f>_xlfn.XLOOKUP(F429,Pivot!E:E,Pivot!H:H)</f>
        <v>182.07738562091507</v>
      </c>
      <c r="W429" s="3">
        <f>IF(Table3[[#This Row],[Stock_on_hand]]&gt;Table3[[#This Row],[Reorder_point]],(Table3[[#This Row],[Stock_on_hand]]-Table3[[#This Row],[Reorder_point]])*Table3[[#This Row],[AverageCostPerUnit]],0)</f>
        <v>0</v>
      </c>
    </row>
    <row r="430" spans="1:23" x14ac:dyDescent="0.3">
      <c r="A430" s="1">
        <v>45712</v>
      </c>
      <c r="B430" t="str">
        <f>TEXT(Table3[[#This Row],[date]],"mmm")</f>
        <v>Feb</v>
      </c>
      <c r="C430" t="str">
        <f>TEXT(Table3[[#This Row],[date]],"ddd")</f>
        <v>Mon</v>
      </c>
      <c r="D430" s="2" t="s">
        <v>17</v>
      </c>
      <c r="E430" s="2" t="s">
        <v>274</v>
      </c>
      <c r="F430" s="2" t="s">
        <v>214</v>
      </c>
      <c r="G430" s="2" t="s">
        <v>215</v>
      </c>
      <c r="H430" s="2" t="s">
        <v>73</v>
      </c>
      <c r="I430" s="3">
        <v>44.89</v>
      </c>
      <c r="J430" s="5">
        <v>9</v>
      </c>
      <c r="K430" s="3">
        <v>404.01</v>
      </c>
      <c r="L430" s="3">
        <v>295.3</v>
      </c>
      <c r="M430" s="3">
        <v>108.71</v>
      </c>
      <c r="N430" s="10">
        <f>Table3[[#This Row],[profit]]/Table3[[#This Row],[revenue]]</f>
        <v>0.26907749808173065</v>
      </c>
      <c r="O430" s="2" t="s">
        <v>28</v>
      </c>
      <c r="P430" s="2" t="str">
        <f>_xlfn.XLOOKUP(O430,Sales_reps!A:A,Sales_reps!B:B)</f>
        <v>Rep 11</v>
      </c>
      <c r="Q430" s="5">
        <f>_xlfn.XLOOKUP(F430,Inventory!A:A,Inventory!E:E)</f>
        <v>154</v>
      </c>
      <c r="R430" s="5">
        <f>_xlfn.XLOOKUP(F430,Inventory!A:A,Inventory!F:F)</f>
        <v>171</v>
      </c>
      <c r="S430" t="str">
        <f>IF(Table3[[#This Row],[Reorder_point]]&gt;=Table3[[#This Row],[Stock_on_hand]],"Reorder","Sufficient Stock")</f>
        <v>Reorder</v>
      </c>
      <c r="T430" s="4">
        <f>_xlfn.XLOOKUP(F430,Pivot!A:A,Pivot!C:C)</f>
        <v>1.5193370165745856</v>
      </c>
      <c r="U430" s="5">
        <f>Table3[[#This Row],[Stock_on_hand]]/Table3[[#This Row],[ADS_Rate]]</f>
        <v>101.36</v>
      </c>
      <c r="V430" s="16">
        <f>_xlfn.XLOOKUP(F430,Pivot!E:E,Pivot!H:H)</f>
        <v>185.58029090909088</v>
      </c>
      <c r="W430" s="3">
        <f>IF(Table3[[#This Row],[Stock_on_hand]]&gt;Table3[[#This Row],[Reorder_point]],(Table3[[#This Row],[Stock_on_hand]]-Table3[[#This Row],[Reorder_point]])*Table3[[#This Row],[AverageCostPerUnit]],0)</f>
        <v>0</v>
      </c>
    </row>
    <row r="431" spans="1:23" x14ac:dyDescent="0.3">
      <c r="A431" s="1">
        <v>45712</v>
      </c>
      <c r="B431" t="str">
        <f>TEXT(Table3[[#This Row],[date]],"mmm")</f>
        <v>Feb</v>
      </c>
      <c r="C431" t="str">
        <f>TEXT(Table3[[#This Row],[date]],"ddd")</f>
        <v>Mon</v>
      </c>
      <c r="D431" s="2" t="s">
        <v>12</v>
      </c>
      <c r="E431" s="2" t="s">
        <v>275</v>
      </c>
      <c r="F431" s="2" t="s">
        <v>166</v>
      </c>
      <c r="G431" s="2" t="s">
        <v>167</v>
      </c>
      <c r="H431" s="2" t="s">
        <v>56</v>
      </c>
      <c r="I431" s="3">
        <v>142.94</v>
      </c>
      <c r="J431" s="5">
        <v>24</v>
      </c>
      <c r="K431" s="3">
        <v>3430.56</v>
      </c>
      <c r="L431" s="3">
        <v>1887.93</v>
      </c>
      <c r="M431" s="3">
        <v>1542.63</v>
      </c>
      <c r="N431" s="10">
        <f>Table3[[#This Row],[profit]]/Table3[[#This Row],[revenue]]</f>
        <v>0.44967293969497696</v>
      </c>
      <c r="O431" s="2" t="s">
        <v>3</v>
      </c>
      <c r="P431" s="2" t="str">
        <f>_xlfn.XLOOKUP(O431,Sales_reps!A:A,Sales_reps!B:B)</f>
        <v>Rep 1</v>
      </c>
      <c r="Q431" s="5">
        <f>_xlfn.XLOOKUP(F431,Inventory!A:A,Inventory!E:E)</f>
        <v>359</v>
      </c>
      <c r="R431" s="5">
        <f>_xlfn.XLOOKUP(F431,Inventory!A:A,Inventory!F:F)</f>
        <v>83</v>
      </c>
      <c r="S431" t="str">
        <f>IF(Table3[[#This Row],[Reorder_point]]&gt;=Table3[[#This Row],[Stock_on_hand]],"Reorder","Sufficient Stock")</f>
        <v>Sufficient Stock</v>
      </c>
      <c r="T431" s="4">
        <f>_xlfn.XLOOKUP(F431,Pivot!A:A,Pivot!C:C)</f>
        <v>2.4198895027624308</v>
      </c>
      <c r="U431" s="5">
        <f>Table3[[#This Row],[Stock_on_hand]]/Table3[[#This Row],[ADS_Rate]]</f>
        <v>148.35388127853884</v>
      </c>
      <c r="V431" s="16">
        <f>_xlfn.XLOOKUP(F431,Pivot!E:E,Pivot!H:H)</f>
        <v>157.05917808219178</v>
      </c>
      <c r="W431" s="3">
        <f>IF(Table3[[#This Row],[Stock_on_hand]]&gt;Table3[[#This Row],[Reorder_point]],(Table3[[#This Row],[Stock_on_hand]]-Table3[[#This Row],[Reorder_point]])*Table3[[#This Row],[AverageCostPerUnit]],0)</f>
        <v>43348.333150684928</v>
      </c>
    </row>
    <row r="432" spans="1:23" x14ac:dyDescent="0.3">
      <c r="A432" s="1">
        <v>45712</v>
      </c>
      <c r="B432" t="str">
        <f>TEXT(Table3[[#This Row],[date]],"mmm")</f>
        <v>Feb</v>
      </c>
      <c r="C432" t="str">
        <f>TEXT(Table3[[#This Row],[date]],"ddd")</f>
        <v>Mon</v>
      </c>
      <c r="D432" s="2" t="s">
        <v>27</v>
      </c>
      <c r="E432" s="2" t="s">
        <v>279</v>
      </c>
      <c r="F432" s="2" t="s">
        <v>124</v>
      </c>
      <c r="G432" s="2" t="s">
        <v>125</v>
      </c>
      <c r="H432" s="2" t="s">
        <v>64</v>
      </c>
      <c r="I432" s="3">
        <v>256.36</v>
      </c>
      <c r="J432" s="5">
        <v>28</v>
      </c>
      <c r="K432" s="3">
        <v>7178.08</v>
      </c>
      <c r="L432" s="3">
        <v>3631.19</v>
      </c>
      <c r="M432" s="3">
        <v>3546.89</v>
      </c>
      <c r="N432" s="10">
        <f>Table3[[#This Row],[profit]]/Table3[[#This Row],[revenue]]</f>
        <v>0.49412795622227668</v>
      </c>
      <c r="O432" s="2" t="s">
        <v>3</v>
      </c>
      <c r="P432" s="2" t="str">
        <f>_xlfn.XLOOKUP(O432,Sales_reps!A:A,Sales_reps!B:B)</f>
        <v>Rep 1</v>
      </c>
      <c r="Q432" s="5">
        <f>_xlfn.XLOOKUP(F432,Inventory!A:A,Inventory!E:E)</f>
        <v>7</v>
      </c>
      <c r="R432" s="5">
        <f>_xlfn.XLOOKUP(F432,Inventory!A:A,Inventory!F:F)</f>
        <v>182</v>
      </c>
      <c r="S432" t="str">
        <f>IF(Table3[[#This Row],[Reorder_point]]&gt;=Table3[[#This Row],[Stock_on_hand]],"Reorder","Sufficient Stock")</f>
        <v>Reorder</v>
      </c>
      <c r="T432" s="4">
        <f>_xlfn.XLOOKUP(F432,Pivot!A:A,Pivot!C:C)</f>
        <v>1.8729281767955801</v>
      </c>
      <c r="U432" s="5">
        <f>Table3[[#This Row],[Stock_on_hand]]/Table3[[#This Row],[ADS_Rate]]</f>
        <v>3.7374631268436578</v>
      </c>
      <c r="V432" s="16">
        <f>_xlfn.XLOOKUP(F432,Pivot!E:E,Pivot!H:H)</f>
        <v>201.74427728613568</v>
      </c>
      <c r="W432" s="3">
        <f>IF(Table3[[#This Row],[Stock_on_hand]]&gt;Table3[[#This Row],[Reorder_point]],(Table3[[#This Row],[Stock_on_hand]]-Table3[[#This Row],[Reorder_point]])*Table3[[#This Row],[AverageCostPerUnit]],0)</f>
        <v>0</v>
      </c>
    </row>
    <row r="433" spans="1:23" x14ac:dyDescent="0.3">
      <c r="A433" s="1">
        <v>45712</v>
      </c>
      <c r="B433" t="str">
        <f>TEXT(Table3[[#This Row],[date]],"mmm")</f>
        <v>Feb</v>
      </c>
      <c r="C433" t="str">
        <f>TEXT(Table3[[#This Row],[date]],"ddd")</f>
        <v>Mon</v>
      </c>
      <c r="D433" s="2" t="s">
        <v>24</v>
      </c>
      <c r="E433" s="2" t="s">
        <v>285</v>
      </c>
      <c r="F433" s="2" t="s">
        <v>262</v>
      </c>
      <c r="G433" s="2" t="s">
        <v>263</v>
      </c>
      <c r="H433" s="2" t="s">
        <v>101</v>
      </c>
      <c r="I433" s="3">
        <v>38.380000000000003</v>
      </c>
      <c r="J433" s="5">
        <v>37</v>
      </c>
      <c r="K433" s="3">
        <v>1420.06</v>
      </c>
      <c r="L433" s="3">
        <v>840.14</v>
      </c>
      <c r="M433" s="3">
        <v>579.91999999999996</v>
      </c>
      <c r="N433" s="10">
        <f>Table3[[#This Row],[profit]]/Table3[[#This Row],[revenue]]</f>
        <v>0.40837711082630312</v>
      </c>
      <c r="O433" s="2" t="s">
        <v>36</v>
      </c>
      <c r="P433" s="2" t="str">
        <f>_xlfn.XLOOKUP(O433,Sales_reps!A:A,Sales_reps!B:B)</f>
        <v>Rep 15</v>
      </c>
      <c r="Q433" s="5">
        <f>_xlfn.XLOOKUP(F433,Inventory!A:A,Inventory!E:E)</f>
        <v>69</v>
      </c>
      <c r="R433" s="5">
        <f>_xlfn.XLOOKUP(F433,Inventory!A:A,Inventory!F:F)</f>
        <v>189</v>
      </c>
      <c r="S433" t="str">
        <f>IF(Table3[[#This Row],[Reorder_point]]&gt;=Table3[[#This Row],[Stock_on_hand]],"Reorder","Sufficient Stock")</f>
        <v>Reorder</v>
      </c>
      <c r="T433" s="4">
        <f>_xlfn.XLOOKUP(F433,Pivot!A:A,Pivot!C:C)</f>
        <v>1.9337016574585635</v>
      </c>
      <c r="U433" s="5">
        <f>Table3[[#This Row],[Stock_on_hand]]/Table3[[#This Row],[ADS_Rate]]</f>
        <v>35.682857142857145</v>
      </c>
      <c r="V433" s="16">
        <f>_xlfn.XLOOKUP(F433,Pivot!E:E,Pivot!H:H)</f>
        <v>151.44962857142858</v>
      </c>
      <c r="W433" s="3">
        <f>IF(Table3[[#This Row],[Stock_on_hand]]&gt;Table3[[#This Row],[Reorder_point]],(Table3[[#This Row],[Stock_on_hand]]-Table3[[#This Row],[Reorder_point]])*Table3[[#This Row],[AverageCostPerUnit]],0)</f>
        <v>0</v>
      </c>
    </row>
    <row r="434" spans="1:23" x14ac:dyDescent="0.3">
      <c r="A434" s="1">
        <v>45712</v>
      </c>
      <c r="B434" t="str">
        <f>TEXT(Table3[[#This Row],[date]],"mmm")</f>
        <v>Feb</v>
      </c>
      <c r="C434" t="str">
        <f>TEXT(Table3[[#This Row],[date]],"ddd")</f>
        <v>Mon</v>
      </c>
      <c r="D434" s="2" t="s">
        <v>17</v>
      </c>
      <c r="E434" s="2" t="s">
        <v>275</v>
      </c>
      <c r="F434" s="2" t="s">
        <v>120</v>
      </c>
      <c r="G434" s="2" t="s">
        <v>121</v>
      </c>
      <c r="H434" s="2" t="s">
        <v>56</v>
      </c>
      <c r="I434" s="3">
        <v>419.47</v>
      </c>
      <c r="J434" s="5">
        <v>36</v>
      </c>
      <c r="K434" s="3">
        <v>15100.92</v>
      </c>
      <c r="L434" s="3">
        <v>11663.96</v>
      </c>
      <c r="M434" s="3">
        <v>3436.96</v>
      </c>
      <c r="N434" s="10">
        <f>Table3[[#This Row],[profit]]/Table3[[#This Row],[revenue]]</f>
        <v>0.22759937805113861</v>
      </c>
      <c r="O434" s="2" t="s">
        <v>15</v>
      </c>
      <c r="P434" s="2" t="str">
        <f>_xlfn.XLOOKUP(O434,Sales_reps!A:A,Sales_reps!B:B)</f>
        <v>Rep 6</v>
      </c>
      <c r="Q434" s="5">
        <f>_xlfn.XLOOKUP(F434,Inventory!A:A,Inventory!E:E)</f>
        <v>163</v>
      </c>
      <c r="R434" s="5">
        <f>_xlfn.XLOOKUP(F434,Inventory!A:A,Inventory!F:F)</f>
        <v>70</v>
      </c>
      <c r="S434" t="str">
        <f>IF(Table3[[#This Row],[Reorder_point]]&gt;=Table3[[#This Row],[Stock_on_hand]],"Reorder","Sufficient Stock")</f>
        <v>Sufficient Stock</v>
      </c>
      <c r="T434" s="4">
        <f>_xlfn.XLOOKUP(F434,Pivot!A:A,Pivot!C:C)</f>
        <v>2.7679558011049723</v>
      </c>
      <c r="U434" s="5">
        <f>Table3[[#This Row],[Stock_on_hand]]/Table3[[#This Row],[ADS_Rate]]</f>
        <v>58.88822355289421</v>
      </c>
      <c r="V434" s="16">
        <f>_xlfn.XLOOKUP(F434,Pivot!E:E,Pivot!H:H)</f>
        <v>213.25538922155687</v>
      </c>
      <c r="W434" s="3">
        <f>IF(Table3[[#This Row],[Stock_on_hand]]&gt;Table3[[#This Row],[Reorder_point]],(Table3[[#This Row],[Stock_on_hand]]-Table3[[#This Row],[Reorder_point]])*Table3[[#This Row],[AverageCostPerUnit]],0)</f>
        <v>19832.75119760479</v>
      </c>
    </row>
    <row r="435" spans="1:23" x14ac:dyDescent="0.3">
      <c r="A435" s="1">
        <v>45712</v>
      </c>
      <c r="B435" t="str">
        <f>TEXT(Table3[[#This Row],[date]],"mmm")</f>
        <v>Feb</v>
      </c>
      <c r="C435" t="str">
        <f>TEXT(Table3[[#This Row],[date]],"ddd")</f>
        <v>Mon</v>
      </c>
      <c r="D435" s="2" t="s">
        <v>5</v>
      </c>
      <c r="E435" s="2" t="s">
        <v>274</v>
      </c>
      <c r="F435" s="2" t="s">
        <v>120</v>
      </c>
      <c r="G435" s="2" t="s">
        <v>121</v>
      </c>
      <c r="H435" s="2" t="s">
        <v>56</v>
      </c>
      <c r="I435" s="3">
        <v>103.32</v>
      </c>
      <c r="J435" s="5">
        <v>15</v>
      </c>
      <c r="K435" s="3">
        <v>1549.8</v>
      </c>
      <c r="L435" s="3">
        <v>1050.0899999999999</v>
      </c>
      <c r="M435" s="3">
        <v>499.71</v>
      </c>
      <c r="N435" s="10">
        <f>Table3[[#This Row],[profit]]/Table3[[#This Row],[revenue]]</f>
        <v>0.32243515292295782</v>
      </c>
      <c r="O435" s="2" t="s">
        <v>40</v>
      </c>
      <c r="P435" s="2" t="str">
        <f>_xlfn.XLOOKUP(O435,Sales_reps!A:A,Sales_reps!B:B)</f>
        <v>Rep 17</v>
      </c>
      <c r="Q435" s="5">
        <f>_xlfn.XLOOKUP(F435,Inventory!A:A,Inventory!E:E)</f>
        <v>163</v>
      </c>
      <c r="R435" s="5">
        <f>_xlfn.XLOOKUP(F435,Inventory!A:A,Inventory!F:F)</f>
        <v>70</v>
      </c>
      <c r="S435" t="str">
        <f>IF(Table3[[#This Row],[Reorder_point]]&gt;=Table3[[#This Row],[Stock_on_hand]],"Reorder","Sufficient Stock")</f>
        <v>Sufficient Stock</v>
      </c>
      <c r="T435" s="4">
        <f>_xlfn.XLOOKUP(F435,Pivot!A:A,Pivot!C:C)</f>
        <v>2.7679558011049723</v>
      </c>
      <c r="U435" s="5">
        <f>Table3[[#This Row],[Stock_on_hand]]/Table3[[#This Row],[ADS_Rate]]</f>
        <v>58.88822355289421</v>
      </c>
      <c r="V435" s="16">
        <f>_xlfn.XLOOKUP(F435,Pivot!E:E,Pivot!H:H)</f>
        <v>213.25538922155687</v>
      </c>
      <c r="W435" s="3">
        <f>IF(Table3[[#This Row],[Stock_on_hand]]&gt;Table3[[#This Row],[Reorder_point]],(Table3[[#This Row],[Stock_on_hand]]-Table3[[#This Row],[Reorder_point]])*Table3[[#This Row],[AverageCostPerUnit]],0)</f>
        <v>19832.75119760479</v>
      </c>
    </row>
    <row r="436" spans="1:23" x14ac:dyDescent="0.3">
      <c r="A436" s="1">
        <v>45712</v>
      </c>
      <c r="B436" t="str">
        <f>TEXT(Table3[[#This Row],[date]],"mmm")</f>
        <v>Feb</v>
      </c>
      <c r="C436" t="str">
        <f>TEXT(Table3[[#This Row],[date]],"ddd")</f>
        <v>Mon</v>
      </c>
      <c r="D436" s="2" t="s">
        <v>5</v>
      </c>
      <c r="E436" s="2" t="s">
        <v>271</v>
      </c>
      <c r="F436" s="2" t="s">
        <v>71</v>
      </c>
      <c r="G436" s="2" t="s">
        <v>72</v>
      </c>
      <c r="H436" s="2" t="s">
        <v>73</v>
      </c>
      <c r="I436" s="3">
        <v>226.67</v>
      </c>
      <c r="J436" s="5">
        <v>39</v>
      </c>
      <c r="K436" s="3">
        <v>8840.1299999999992</v>
      </c>
      <c r="L436" s="3">
        <v>5798.75</v>
      </c>
      <c r="M436" s="3">
        <v>3041.38</v>
      </c>
      <c r="N436" s="10">
        <f>Table3[[#This Row],[profit]]/Table3[[#This Row],[revenue]]</f>
        <v>0.34404245186439569</v>
      </c>
      <c r="O436" s="2" t="s">
        <v>8</v>
      </c>
      <c r="P436" s="2" t="str">
        <f>_xlfn.XLOOKUP(O436,Sales_reps!A:A,Sales_reps!B:B)</f>
        <v>Rep 3</v>
      </c>
      <c r="Q436" s="5">
        <f>_xlfn.XLOOKUP(F436,Inventory!A:A,Inventory!E:E)</f>
        <v>437</v>
      </c>
      <c r="R436" s="5">
        <f>_xlfn.XLOOKUP(F436,Inventory!A:A,Inventory!F:F)</f>
        <v>59</v>
      </c>
      <c r="S436" t="str">
        <f>IF(Table3[[#This Row],[Reorder_point]]&gt;=Table3[[#This Row],[Stock_on_hand]],"Reorder","Sufficient Stock")</f>
        <v>Sufficient Stock</v>
      </c>
      <c r="T436" s="4">
        <f>_xlfn.XLOOKUP(F436,Pivot!A:A,Pivot!C:C)</f>
        <v>2.1215469613259668</v>
      </c>
      <c r="U436" s="5">
        <f>Table3[[#This Row],[Stock_on_hand]]/Table3[[#This Row],[ADS_Rate]]</f>
        <v>205.98177083333334</v>
      </c>
      <c r="V436" s="16">
        <f>_xlfn.XLOOKUP(F436,Pivot!E:E,Pivot!H:H)</f>
        <v>182.79481770833334</v>
      </c>
      <c r="W436" s="3">
        <f>IF(Table3[[#This Row],[Stock_on_hand]]&gt;Table3[[#This Row],[Reorder_point]],(Table3[[#This Row],[Stock_on_hand]]-Table3[[#This Row],[Reorder_point]])*Table3[[#This Row],[AverageCostPerUnit]],0)</f>
        <v>69096.441093750007</v>
      </c>
    </row>
    <row r="437" spans="1:23" x14ac:dyDescent="0.3">
      <c r="A437" s="1">
        <v>45712</v>
      </c>
      <c r="B437" t="str">
        <f>TEXT(Table3[[#This Row],[date]],"mmm")</f>
        <v>Feb</v>
      </c>
      <c r="C437" t="str">
        <f>TEXT(Table3[[#This Row],[date]],"ddd")</f>
        <v>Mon</v>
      </c>
      <c r="D437" s="2" t="s">
        <v>24</v>
      </c>
      <c r="E437" s="2" t="s">
        <v>272</v>
      </c>
      <c r="F437" s="2" t="s">
        <v>240</v>
      </c>
      <c r="G437" s="2" t="s">
        <v>241</v>
      </c>
      <c r="H437" s="2" t="s">
        <v>56</v>
      </c>
      <c r="I437" s="3">
        <v>75.680000000000007</v>
      </c>
      <c r="J437" s="5">
        <v>43</v>
      </c>
      <c r="K437" s="3">
        <v>3254.24</v>
      </c>
      <c r="L437" s="3">
        <v>2627.57</v>
      </c>
      <c r="M437" s="3">
        <v>626.66999999999996</v>
      </c>
      <c r="N437" s="10">
        <f>Table3[[#This Row],[profit]]/Table3[[#This Row],[revenue]]</f>
        <v>0.19257030827474311</v>
      </c>
      <c r="O437" s="2" t="s">
        <v>28</v>
      </c>
      <c r="P437" s="2" t="str">
        <f>_xlfn.XLOOKUP(O437,Sales_reps!A:A,Sales_reps!B:B)</f>
        <v>Rep 11</v>
      </c>
      <c r="Q437" s="5">
        <f>_xlfn.XLOOKUP(F437,Inventory!A:A,Inventory!E:E)</f>
        <v>132</v>
      </c>
      <c r="R437" s="5">
        <f>_xlfn.XLOOKUP(F437,Inventory!A:A,Inventory!F:F)</f>
        <v>82</v>
      </c>
      <c r="S437" t="str">
        <f>IF(Table3[[#This Row],[Reorder_point]]&gt;=Table3[[#This Row],[Stock_on_hand]],"Reorder","Sufficient Stock")</f>
        <v>Sufficient Stock</v>
      </c>
      <c r="T437" s="4">
        <f>_xlfn.XLOOKUP(F437,Pivot!A:A,Pivot!C:C)</f>
        <v>1.3149171270718232</v>
      </c>
      <c r="U437" s="5">
        <f>Table3[[#This Row],[Stock_on_hand]]/Table3[[#This Row],[ADS_Rate]]</f>
        <v>100.38655462184875</v>
      </c>
      <c r="V437" s="16">
        <f>_xlfn.XLOOKUP(F437,Pivot!E:E,Pivot!H:H)</f>
        <v>148.74588235294115</v>
      </c>
      <c r="W437" s="3">
        <f>IF(Table3[[#This Row],[Stock_on_hand]]&gt;Table3[[#This Row],[Reorder_point]],(Table3[[#This Row],[Stock_on_hand]]-Table3[[#This Row],[Reorder_point]])*Table3[[#This Row],[AverageCostPerUnit]],0)</f>
        <v>7437.2941176470576</v>
      </c>
    </row>
    <row r="438" spans="1:23" x14ac:dyDescent="0.3">
      <c r="A438" s="1">
        <v>45712</v>
      </c>
      <c r="B438" t="str">
        <f>TEXT(Table3[[#This Row],[date]],"mmm")</f>
        <v>Feb</v>
      </c>
      <c r="C438" t="str">
        <f>TEXT(Table3[[#This Row],[date]],"ddd")</f>
        <v>Mon</v>
      </c>
      <c r="D438" s="2" t="s">
        <v>17</v>
      </c>
      <c r="E438" s="2" t="s">
        <v>280</v>
      </c>
      <c r="F438" s="2" t="s">
        <v>69</v>
      </c>
      <c r="G438" s="2" t="s">
        <v>70</v>
      </c>
      <c r="H438" s="2" t="s">
        <v>60</v>
      </c>
      <c r="I438" s="3">
        <v>440.6</v>
      </c>
      <c r="J438" s="5">
        <v>11</v>
      </c>
      <c r="K438" s="3">
        <v>4846.6000000000004</v>
      </c>
      <c r="L438" s="3">
        <v>2816.36</v>
      </c>
      <c r="M438" s="3">
        <v>2030.24</v>
      </c>
      <c r="N438" s="10">
        <f>Table3[[#This Row],[profit]]/Table3[[#This Row],[revenue]]</f>
        <v>0.41889984731564395</v>
      </c>
      <c r="O438" s="2" t="s">
        <v>8</v>
      </c>
      <c r="P438" s="2" t="str">
        <f>_xlfn.XLOOKUP(O438,Sales_reps!A:A,Sales_reps!B:B)</f>
        <v>Rep 3</v>
      </c>
      <c r="Q438" s="5">
        <f>_xlfn.XLOOKUP(F438,Inventory!A:A,Inventory!E:E)</f>
        <v>350</v>
      </c>
      <c r="R438" s="5">
        <f>_xlfn.XLOOKUP(F438,Inventory!A:A,Inventory!F:F)</f>
        <v>160</v>
      </c>
      <c r="S438" t="str">
        <f>IF(Table3[[#This Row],[Reorder_point]]&gt;=Table3[[#This Row],[Stock_on_hand]],"Reorder","Sufficient Stock")</f>
        <v>Sufficient Stock</v>
      </c>
      <c r="T438" s="4">
        <f>_xlfn.XLOOKUP(F438,Pivot!A:A,Pivot!C:C)</f>
        <v>2.2651933701657461</v>
      </c>
      <c r="U438" s="5">
        <f>Table3[[#This Row],[Stock_on_hand]]/Table3[[#This Row],[ADS_Rate]]</f>
        <v>154.51219512195121</v>
      </c>
      <c r="V438" s="16">
        <f>_xlfn.XLOOKUP(F438,Pivot!E:E,Pivot!H:H)</f>
        <v>169.51268292682926</v>
      </c>
      <c r="W438" s="3">
        <f>IF(Table3[[#This Row],[Stock_on_hand]]&gt;Table3[[#This Row],[Reorder_point]],(Table3[[#This Row],[Stock_on_hand]]-Table3[[#This Row],[Reorder_point]])*Table3[[#This Row],[AverageCostPerUnit]],0)</f>
        <v>32207.409756097557</v>
      </c>
    </row>
    <row r="439" spans="1:23" x14ac:dyDescent="0.3">
      <c r="A439" s="1">
        <v>45713</v>
      </c>
      <c r="B439" t="str">
        <f>TEXT(Table3[[#This Row],[date]],"mmm")</f>
        <v>Feb</v>
      </c>
      <c r="C439" t="str">
        <f>TEXT(Table3[[#This Row],[date]],"ddd")</f>
        <v>Tue</v>
      </c>
      <c r="D439" s="2" t="s">
        <v>17</v>
      </c>
      <c r="E439" s="2" t="s">
        <v>271</v>
      </c>
      <c r="F439" s="2" t="s">
        <v>190</v>
      </c>
      <c r="G439" s="2" t="s">
        <v>191</v>
      </c>
      <c r="H439" s="2" t="s">
        <v>73</v>
      </c>
      <c r="I439" s="3">
        <v>36.270000000000003</v>
      </c>
      <c r="J439" s="5">
        <v>12</v>
      </c>
      <c r="K439" s="3">
        <v>435.24</v>
      </c>
      <c r="L439" s="3">
        <v>280.42</v>
      </c>
      <c r="M439" s="3">
        <v>154.82</v>
      </c>
      <c r="N439" s="10">
        <f>Table3[[#This Row],[profit]]/Table3[[#This Row],[revenue]]</f>
        <v>0.35571179119566215</v>
      </c>
      <c r="O439" s="2" t="s">
        <v>32</v>
      </c>
      <c r="P439" s="2" t="str">
        <f>_xlfn.XLOOKUP(O439,Sales_reps!A:A,Sales_reps!B:B)</f>
        <v>Rep 13</v>
      </c>
      <c r="Q439" s="5">
        <f>_xlfn.XLOOKUP(F439,Inventory!A:A,Inventory!E:E)</f>
        <v>255</v>
      </c>
      <c r="R439" s="5">
        <f>_xlfn.XLOOKUP(F439,Inventory!A:A,Inventory!F:F)</f>
        <v>61</v>
      </c>
      <c r="S439" t="str">
        <f>IF(Table3[[#This Row],[Reorder_point]]&gt;=Table3[[#This Row],[Stock_on_hand]],"Reorder","Sufficient Stock")</f>
        <v>Sufficient Stock</v>
      </c>
      <c r="T439" s="4">
        <f>_xlfn.XLOOKUP(F439,Pivot!A:A,Pivot!C:C)</f>
        <v>1.8121546961325967</v>
      </c>
      <c r="U439" s="5">
        <f>Table3[[#This Row],[Stock_on_hand]]/Table3[[#This Row],[ADS_Rate]]</f>
        <v>140.71646341463415</v>
      </c>
      <c r="V439" s="16">
        <f>_xlfn.XLOOKUP(F439,Pivot!E:E,Pivot!H:H)</f>
        <v>130.25945121951221</v>
      </c>
      <c r="W439" s="3">
        <f>IF(Table3[[#This Row],[Stock_on_hand]]&gt;Table3[[#This Row],[Reorder_point]],(Table3[[#This Row],[Stock_on_hand]]-Table3[[#This Row],[Reorder_point]])*Table3[[#This Row],[AverageCostPerUnit]],0)</f>
        <v>25270.333536585371</v>
      </c>
    </row>
    <row r="440" spans="1:23" x14ac:dyDescent="0.3">
      <c r="A440" s="1">
        <v>45713</v>
      </c>
      <c r="B440" t="str">
        <f>TEXT(Table3[[#This Row],[date]],"mmm")</f>
        <v>Feb</v>
      </c>
      <c r="C440" t="str">
        <f>TEXT(Table3[[#This Row],[date]],"ddd")</f>
        <v>Tue</v>
      </c>
      <c r="D440" s="2" t="s">
        <v>17</v>
      </c>
      <c r="E440" s="2" t="s">
        <v>280</v>
      </c>
      <c r="F440" s="2" t="s">
        <v>220</v>
      </c>
      <c r="G440" s="2" t="s">
        <v>221</v>
      </c>
      <c r="H440" s="2" t="s">
        <v>56</v>
      </c>
      <c r="I440" s="3">
        <v>175.31</v>
      </c>
      <c r="J440" s="5">
        <v>12</v>
      </c>
      <c r="K440" s="3">
        <v>2103.7199999999998</v>
      </c>
      <c r="L440" s="3">
        <v>1126.8399999999999</v>
      </c>
      <c r="M440" s="3">
        <v>976.88</v>
      </c>
      <c r="N440" s="10">
        <f>Table3[[#This Row],[profit]]/Table3[[#This Row],[revenue]]</f>
        <v>0.46435837468864682</v>
      </c>
      <c r="O440" s="2" t="s">
        <v>34</v>
      </c>
      <c r="P440" s="2" t="str">
        <f>_xlfn.XLOOKUP(O440,Sales_reps!A:A,Sales_reps!B:B)</f>
        <v>Rep 14</v>
      </c>
      <c r="Q440" s="5">
        <f>_xlfn.XLOOKUP(F440,Inventory!A:A,Inventory!E:E)</f>
        <v>285</v>
      </c>
      <c r="R440" s="5">
        <f>_xlfn.XLOOKUP(F440,Inventory!A:A,Inventory!F:F)</f>
        <v>130</v>
      </c>
      <c r="S440" t="str">
        <f>IF(Table3[[#This Row],[Reorder_point]]&gt;=Table3[[#This Row],[Stock_on_hand]],"Reorder","Sufficient Stock")</f>
        <v>Sufficient Stock</v>
      </c>
      <c r="T440" s="4">
        <f>_xlfn.XLOOKUP(F440,Pivot!A:A,Pivot!C:C)</f>
        <v>1.6464088397790055</v>
      </c>
      <c r="U440" s="5">
        <f>Table3[[#This Row],[Stock_on_hand]]/Table3[[#This Row],[ADS_Rate]]</f>
        <v>173.10402684563758</v>
      </c>
      <c r="V440" s="16">
        <f>_xlfn.XLOOKUP(F440,Pivot!E:E,Pivot!H:H)</f>
        <v>196.83761744966441</v>
      </c>
      <c r="W440" s="3">
        <f>IF(Table3[[#This Row],[Stock_on_hand]]&gt;Table3[[#This Row],[Reorder_point]],(Table3[[#This Row],[Stock_on_hand]]-Table3[[#This Row],[Reorder_point]])*Table3[[#This Row],[AverageCostPerUnit]],0)</f>
        <v>30509.830704697983</v>
      </c>
    </row>
    <row r="441" spans="1:23" x14ac:dyDescent="0.3">
      <c r="A441" s="1">
        <v>45713</v>
      </c>
      <c r="B441" t="str">
        <f>TEXT(Table3[[#This Row],[date]],"mmm")</f>
        <v>Feb</v>
      </c>
      <c r="C441" t="str">
        <f>TEXT(Table3[[#This Row],[date]],"ddd")</f>
        <v>Tue</v>
      </c>
      <c r="D441" s="2" t="s">
        <v>27</v>
      </c>
      <c r="E441" s="2" t="s">
        <v>278</v>
      </c>
      <c r="F441" s="2" t="s">
        <v>132</v>
      </c>
      <c r="G441" s="2" t="s">
        <v>133</v>
      </c>
      <c r="H441" s="2" t="s">
        <v>64</v>
      </c>
      <c r="I441" s="3">
        <v>37.18</v>
      </c>
      <c r="J441" s="5">
        <v>5</v>
      </c>
      <c r="K441" s="3">
        <v>185.9</v>
      </c>
      <c r="L441" s="3">
        <v>147.13</v>
      </c>
      <c r="M441" s="3">
        <v>38.770000000000003</v>
      </c>
      <c r="N441" s="10">
        <f>Table3[[#This Row],[profit]]/Table3[[#This Row],[revenue]]</f>
        <v>0.20855298547606241</v>
      </c>
      <c r="O441" s="2" t="s">
        <v>34</v>
      </c>
      <c r="P441" s="2" t="str">
        <f>_xlfn.XLOOKUP(O441,Sales_reps!A:A,Sales_reps!B:B)</f>
        <v>Rep 14</v>
      </c>
      <c r="Q441" s="5">
        <f>_xlfn.XLOOKUP(F441,Inventory!A:A,Inventory!E:E)</f>
        <v>178</v>
      </c>
      <c r="R441" s="5">
        <f>_xlfn.XLOOKUP(F441,Inventory!A:A,Inventory!F:F)</f>
        <v>183</v>
      </c>
      <c r="S441" t="str">
        <f>IF(Table3[[#This Row],[Reorder_point]]&gt;=Table3[[#This Row],[Stock_on_hand]],"Reorder","Sufficient Stock")</f>
        <v>Reorder</v>
      </c>
      <c r="T441" s="4">
        <f>_xlfn.XLOOKUP(F441,Pivot!A:A,Pivot!C:C)</f>
        <v>3.2596685082872927</v>
      </c>
      <c r="U441" s="5">
        <f>Table3[[#This Row],[Stock_on_hand]]/Table3[[#This Row],[ADS_Rate]]</f>
        <v>54.606779661016951</v>
      </c>
      <c r="V441" s="16">
        <f>_xlfn.XLOOKUP(F441,Pivot!E:E,Pivot!H:H)</f>
        <v>150.7550338983051</v>
      </c>
      <c r="W441" s="3">
        <f>IF(Table3[[#This Row],[Stock_on_hand]]&gt;Table3[[#This Row],[Reorder_point]],(Table3[[#This Row],[Stock_on_hand]]-Table3[[#This Row],[Reorder_point]])*Table3[[#This Row],[AverageCostPerUnit]],0)</f>
        <v>0</v>
      </c>
    </row>
    <row r="442" spans="1:23" x14ac:dyDescent="0.3">
      <c r="A442" s="1">
        <v>45713</v>
      </c>
      <c r="B442" t="str">
        <f>TEXT(Table3[[#This Row],[date]],"mmm")</f>
        <v>Feb</v>
      </c>
      <c r="C442" t="str">
        <f>TEXT(Table3[[#This Row],[date]],"ddd")</f>
        <v>Tue</v>
      </c>
      <c r="D442" s="2" t="s">
        <v>27</v>
      </c>
      <c r="E442" s="2" t="s">
        <v>276</v>
      </c>
      <c r="F442" s="2" t="s">
        <v>132</v>
      </c>
      <c r="G442" s="2" t="s">
        <v>133</v>
      </c>
      <c r="H442" s="2" t="s">
        <v>64</v>
      </c>
      <c r="I442" s="3">
        <v>405.07</v>
      </c>
      <c r="J442" s="5">
        <v>35</v>
      </c>
      <c r="K442" s="3">
        <v>14177.45</v>
      </c>
      <c r="L442" s="3">
        <v>8901.41</v>
      </c>
      <c r="M442" s="3">
        <v>5276.04</v>
      </c>
      <c r="N442" s="10">
        <f>Table3[[#This Row],[profit]]/Table3[[#This Row],[revenue]]</f>
        <v>0.37214308638013183</v>
      </c>
      <c r="O442" s="2" t="s">
        <v>42</v>
      </c>
      <c r="P442" s="2" t="str">
        <f>_xlfn.XLOOKUP(O442,Sales_reps!A:A,Sales_reps!B:B)</f>
        <v>Rep 18</v>
      </c>
      <c r="Q442" s="5">
        <f>_xlfn.XLOOKUP(F442,Inventory!A:A,Inventory!E:E)</f>
        <v>178</v>
      </c>
      <c r="R442" s="5">
        <f>_xlfn.XLOOKUP(F442,Inventory!A:A,Inventory!F:F)</f>
        <v>183</v>
      </c>
      <c r="S442" t="str">
        <f>IF(Table3[[#This Row],[Reorder_point]]&gt;=Table3[[#This Row],[Stock_on_hand]],"Reorder","Sufficient Stock")</f>
        <v>Reorder</v>
      </c>
      <c r="T442" s="4">
        <f>_xlfn.XLOOKUP(F442,Pivot!A:A,Pivot!C:C)</f>
        <v>3.2596685082872927</v>
      </c>
      <c r="U442" s="5">
        <f>Table3[[#This Row],[Stock_on_hand]]/Table3[[#This Row],[ADS_Rate]]</f>
        <v>54.606779661016951</v>
      </c>
      <c r="V442" s="16">
        <f>_xlfn.XLOOKUP(F442,Pivot!E:E,Pivot!H:H)</f>
        <v>150.7550338983051</v>
      </c>
      <c r="W442" s="3">
        <f>IF(Table3[[#This Row],[Stock_on_hand]]&gt;Table3[[#This Row],[Reorder_point]],(Table3[[#This Row],[Stock_on_hand]]-Table3[[#This Row],[Reorder_point]])*Table3[[#This Row],[AverageCostPerUnit]],0)</f>
        <v>0</v>
      </c>
    </row>
    <row r="443" spans="1:23" x14ac:dyDescent="0.3">
      <c r="A443" s="1">
        <v>45713</v>
      </c>
      <c r="B443" t="str">
        <f>TEXT(Table3[[#This Row],[date]],"mmm")</f>
        <v>Feb</v>
      </c>
      <c r="C443" t="str">
        <f>TEXT(Table3[[#This Row],[date]],"ddd")</f>
        <v>Tue</v>
      </c>
      <c r="D443" s="2" t="s">
        <v>5</v>
      </c>
      <c r="E443" s="2" t="s">
        <v>272</v>
      </c>
      <c r="F443" s="2" t="s">
        <v>54</v>
      </c>
      <c r="G443" s="2" t="s">
        <v>55</v>
      </c>
      <c r="H443" s="2" t="s">
        <v>56</v>
      </c>
      <c r="I443" s="3">
        <v>242.66</v>
      </c>
      <c r="J443" s="5">
        <v>20</v>
      </c>
      <c r="K443" s="3">
        <v>4853.2</v>
      </c>
      <c r="L443" s="3">
        <v>2622.01</v>
      </c>
      <c r="M443" s="3">
        <v>2231.19</v>
      </c>
      <c r="N443" s="10">
        <f>Table3[[#This Row],[profit]]/Table3[[#This Row],[revenue]]</f>
        <v>0.45973584439132947</v>
      </c>
      <c r="O443" s="2" t="s">
        <v>46</v>
      </c>
      <c r="P443" s="2" t="str">
        <f>_xlfn.XLOOKUP(O443,Sales_reps!A:A,Sales_reps!B:B)</f>
        <v>Rep 20</v>
      </c>
      <c r="Q443" s="5">
        <f>_xlfn.XLOOKUP(F443,Inventory!A:A,Inventory!E:E)</f>
        <v>18</v>
      </c>
      <c r="R443" s="5">
        <f>_xlfn.XLOOKUP(F443,Inventory!A:A,Inventory!F:F)</f>
        <v>193</v>
      </c>
      <c r="S443" t="str">
        <f>IF(Table3[[#This Row],[Reorder_point]]&gt;=Table3[[#This Row],[Stock_on_hand]],"Reorder","Sufficient Stock")</f>
        <v>Reorder</v>
      </c>
      <c r="T443" s="4">
        <f>_xlfn.XLOOKUP(F443,Pivot!A:A,Pivot!C:C)</f>
        <v>1.7127071823204421</v>
      </c>
      <c r="U443" s="5">
        <f>Table3[[#This Row],[Stock_on_hand]]/Table3[[#This Row],[ADS_Rate]]</f>
        <v>10.509677419354839</v>
      </c>
      <c r="V443" s="16">
        <f>_xlfn.XLOOKUP(F443,Pivot!E:E,Pivot!H:H)</f>
        <v>171.93148387096775</v>
      </c>
      <c r="W443" s="3">
        <f>IF(Table3[[#This Row],[Stock_on_hand]]&gt;Table3[[#This Row],[Reorder_point]],(Table3[[#This Row],[Stock_on_hand]]-Table3[[#This Row],[Reorder_point]])*Table3[[#This Row],[AverageCostPerUnit]],0)</f>
        <v>0</v>
      </c>
    </row>
    <row r="444" spans="1:23" x14ac:dyDescent="0.3">
      <c r="A444" s="1">
        <v>45713</v>
      </c>
      <c r="B444" t="str">
        <f>TEXT(Table3[[#This Row],[date]],"mmm")</f>
        <v>Feb</v>
      </c>
      <c r="C444" t="str">
        <f>TEXT(Table3[[#This Row],[date]],"ddd")</f>
        <v>Tue</v>
      </c>
      <c r="D444" s="2" t="s">
        <v>5</v>
      </c>
      <c r="E444" s="2" t="s">
        <v>271</v>
      </c>
      <c r="F444" s="2" t="s">
        <v>132</v>
      </c>
      <c r="G444" s="2" t="s">
        <v>133</v>
      </c>
      <c r="H444" s="2" t="s">
        <v>64</v>
      </c>
      <c r="I444" s="3">
        <v>67.47</v>
      </c>
      <c r="J444" s="5">
        <v>33</v>
      </c>
      <c r="K444" s="3">
        <v>2226.5100000000002</v>
      </c>
      <c r="L444" s="3">
        <v>1630.92</v>
      </c>
      <c r="M444" s="3">
        <v>595.59</v>
      </c>
      <c r="N444" s="10">
        <f>Table3[[#This Row],[profit]]/Table3[[#This Row],[revenue]]</f>
        <v>0.26749935998490909</v>
      </c>
      <c r="O444" s="2" t="s">
        <v>22</v>
      </c>
      <c r="P444" s="2" t="str">
        <f>_xlfn.XLOOKUP(O444,Sales_reps!A:A,Sales_reps!B:B)</f>
        <v>Rep 9</v>
      </c>
      <c r="Q444" s="5">
        <f>_xlfn.XLOOKUP(F444,Inventory!A:A,Inventory!E:E)</f>
        <v>178</v>
      </c>
      <c r="R444" s="5">
        <f>_xlfn.XLOOKUP(F444,Inventory!A:A,Inventory!F:F)</f>
        <v>183</v>
      </c>
      <c r="S444" t="str">
        <f>IF(Table3[[#This Row],[Reorder_point]]&gt;=Table3[[#This Row],[Stock_on_hand]],"Reorder","Sufficient Stock")</f>
        <v>Reorder</v>
      </c>
      <c r="T444" s="4">
        <f>_xlfn.XLOOKUP(F444,Pivot!A:A,Pivot!C:C)</f>
        <v>3.2596685082872927</v>
      </c>
      <c r="U444" s="5">
        <f>Table3[[#This Row],[Stock_on_hand]]/Table3[[#This Row],[ADS_Rate]]</f>
        <v>54.606779661016951</v>
      </c>
      <c r="V444" s="16">
        <f>_xlfn.XLOOKUP(F444,Pivot!E:E,Pivot!H:H)</f>
        <v>150.7550338983051</v>
      </c>
      <c r="W444" s="3">
        <f>IF(Table3[[#This Row],[Stock_on_hand]]&gt;Table3[[#This Row],[Reorder_point]],(Table3[[#This Row],[Stock_on_hand]]-Table3[[#This Row],[Reorder_point]])*Table3[[#This Row],[AverageCostPerUnit]],0)</f>
        <v>0</v>
      </c>
    </row>
    <row r="445" spans="1:23" x14ac:dyDescent="0.3">
      <c r="A445" s="1">
        <v>45713</v>
      </c>
      <c r="B445" t="str">
        <f>TEXT(Table3[[#This Row],[date]],"mmm")</f>
        <v>Feb</v>
      </c>
      <c r="C445" t="str">
        <f>TEXT(Table3[[#This Row],[date]],"ddd")</f>
        <v>Tue</v>
      </c>
      <c r="D445" s="2" t="s">
        <v>12</v>
      </c>
      <c r="E445" s="2" t="s">
        <v>272</v>
      </c>
      <c r="F445" s="2" t="s">
        <v>162</v>
      </c>
      <c r="G445" s="2" t="s">
        <v>163</v>
      </c>
      <c r="H445" s="2" t="s">
        <v>56</v>
      </c>
      <c r="I445" s="3">
        <v>195.14</v>
      </c>
      <c r="J445" s="5">
        <v>23</v>
      </c>
      <c r="K445" s="3">
        <v>4488.22</v>
      </c>
      <c r="L445" s="3">
        <v>2709.22</v>
      </c>
      <c r="M445" s="3">
        <v>1779</v>
      </c>
      <c r="N445" s="10">
        <f>Table3[[#This Row],[profit]]/Table3[[#This Row],[revenue]]</f>
        <v>0.39637094438329668</v>
      </c>
      <c r="O445" s="2" t="s">
        <v>22</v>
      </c>
      <c r="P445" s="2" t="str">
        <f>_xlfn.XLOOKUP(O445,Sales_reps!A:A,Sales_reps!B:B)</f>
        <v>Rep 9</v>
      </c>
      <c r="Q445" s="5">
        <f>_xlfn.XLOOKUP(F445,Inventory!A:A,Inventory!E:E)</f>
        <v>217</v>
      </c>
      <c r="R445" s="5">
        <f>_xlfn.XLOOKUP(F445,Inventory!A:A,Inventory!F:F)</f>
        <v>105</v>
      </c>
      <c r="S445" t="str">
        <f>IF(Table3[[#This Row],[Reorder_point]]&gt;=Table3[[#This Row],[Stock_on_hand]],"Reorder","Sufficient Stock")</f>
        <v>Sufficient Stock</v>
      </c>
      <c r="T445" s="4">
        <f>_xlfn.XLOOKUP(F445,Pivot!A:A,Pivot!C:C)</f>
        <v>0.72375690607734811</v>
      </c>
      <c r="U445" s="5">
        <f>Table3[[#This Row],[Stock_on_hand]]/Table3[[#This Row],[ADS_Rate]]</f>
        <v>299.82442748091603</v>
      </c>
      <c r="V445" s="16">
        <f>_xlfn.XLOOKUP(F445,Pivot!E:E,Pivot!H:H)</f>
        <v>173.86885496183206</v>
      </c>
      <c r="W445" s="3">
        <f>IF(Table3[[#This Row],[Stock_on_hand]]&gt;Table3[[#This Row],[Reorder_point]],(Table3[[#This Row],[Stock_on_hand]]-Table3[[#This Row],[Reorder_point]])*Table3[[#This Row],[AverageCostPerUnit]],0)</f>
        <v>19473.31175572519</v>
      </c>
    </row>
    <row r="446" spans="1:23" x14ac:dyDescent="0.3">
      <c r="A446" s="1">
        <v>45713</v>
      </c>
      <c r="B446" t="str">
        <f>TEXT(Table3[[#This Row],[date]],"mmm")</f>
        <v>Feb</v>
      </c>
      <c r="C446" t="str">
        <f>TEXT(Table3[[#This Row],[date]],"ddd")</f>
        <v>Tue</v>
      </c>
      <c r="D446" s="2" t="s">
        <v>17</v>
      </c>
      <c r="E446" s="2" t="s">
        <v>285</v>
      </c>
      <c r="F446" s="2" t="s">
        <v>178</v>
      </c>
      <c r="G446" s="2" t="s">
        <v>179</v>
      </c>
      <c r="H446" s="2" t="s">
        <v>73</v>
      </c>
      <c r="I446" s="3">
        <v>333.68</v>
      </c>
      <c r="J446" s="5">
        <v>23</v>
      </c>
      <c r="K446" s="3">
        <v>7674.64</v>
      </c>
      <c r="L446" s="3">
        <v>6026.54</v>
      </c>
      <c r="M446" s="3">
        <v>1648.1</v>
      </c>
      <c r="N446" s="10">
        <f>Table3[[#This Row],[profit]]/Table3[[#This Row],[revenue]]</f>
        <v>0.21474622913908664</v>
      </c>
      <c r="O446" s="2" t="s">
        <v>25</v>
      </c>
      <c r="P446" s="2" t="str">
        <f>_xlfn.XLOOKUP(O446,Sales_reps!A:A,Sales_reps!B:B)</f>
        <v>Rep 10</v>
      </c>
      <c r="Q446" s="5">
        <f>_xlfn.XLOOKUP(F446,Inventory!A:A,Inventory!E:E)</f>
        <v>214</v>
      </c>
      <c r="R446" s="5">
        <f>_xlfn.XLOOKUP(F446,Inventory!A:A,Inventory!F:F)</f>
        <v>101</v>
      </c>
      <c r="S446" t="str">
        <f>IF(Table3[[#This Row],[Reorder_point]]&gt;=Table3[[#This Row],[Stock_on_hand]],"Reorder","Sufficient Stock")</f>
        <v>Sufficient Stock</v>
      </c>
      <c r="T446" s="4">
        <f>_xlfn.XLOOKUP(F446,Pivot!A:A,Pivot!C:C)</f>
        <v>1.8342541436464088</v>
      </c>
      <c r="U446" s="5">
        <f>Table3[[#This Row],[Stock_on_hand]]/Table3[[#This Row],[ADS_Rate]]</f>
        <v>116.66867469879519</v>
      </c>
      <c r="V446" s="16">
        <f>_xlfn.XLOOKUP(F446,Pivot!E:E,Pivot!H:H)</f>
        <v>232.51328313253009</v>
      </c>
      <c r="W446" s="3">
        <f>IF(Table3[[#This Row],[Stock_on_hand]]&gt;Table3[[#This Row],[Reorder_point]],(Table3[[#This Row],[Stock_on_hand]]-Table3[[#This Row],[Reorder_point]])*Table3[[#This Row],[AverageCostPerUnit]],0)</f>
        <v>26274.0009939759</v>
      </c>
    </row>
    <row r="447" spans="1:23" x14ac:dyDescent="0.3">
      <c r="A447" s="1">
        <v>45713</v>
      </c>
      <c r="B447" t="str">
        <f>TEXT(Table3[[#This Row],[date]],"mmm")</f>
        <v>Feb</v>
      </c>
      <c r="C447" t="str">
        <f>TEXT(Table3[[#This Row],[date]],"ddd")</f>
        <v>Tue</v>
      </c>
      <c r="D447" s="2" t="s">
        <v>5</v>
      </c>
      <c r="E447" s="2" t="s">
        <v>274</v>
      </c>
      <c r="F447" s="2" t="s">
        <v>108</v>
      </c>
      <c r="G447" s="2" t="s">
        <v>109</v>
      </c>
      <c r="H447" s="2" t="s">
        <v>56</v>
      </c>
      <c r="I447" s="3">
        <v>412.75</v>
      </c>
      <c r="J447" s="5">
        <v>43</v>
      </c>
      <c r="K447" s="3">
        <v>17748.25</v>
      </c>
      <c r="L447" s="3">
        <v>8952.26</v>
      </c>
      <c r="M447" s="3">
        <v>8795.99</v>
      </c>
      <c r="N447" s="10">
        <f>Table3[[#This Row],[profit]]/Table3[[#This Row],[revenue]]</f>
        <v>0.49559759412899862</v>
      </c>
      <c r="O447" s="2" t="s">
        <v>15</v>
      </c>
      <c r="P447" s="2" t="str">
        <f>_xlfn.XLOOKUP(O447,Sales_reps!A:A,Sales_reps!B:B)</f>
        <v>Rep 6</v>
      </c>
      <c r="Q447" s="5">
        <f>_xlfn.XLOOKUP(F447,Inventory!A:A,Inventory!E:E)</f>
        <v>188</v>
      </c>
      <c r="R447" s="5">
        <f>_xlfn.XLOOKUP(F447,Inventory!A:A,Inventory!F:F)</f>
        <v>173</v>
      </c>
      <c r="S447" t="str">
        <f>IF(Table3[[#This Row],[Reorder_point]]&gt;=Table3[[#This Row],[Stock_on_hand]],"Reorder","Sufficient Stock")</f>
        <v>Sufficient Stock</v>
      </c>
      <c r="T447" s="4">
        <f>_xlfn.XLOOKUP(F447,Pivot!A:A,Pivot!C:C)</f>
        <v>2.1491712707182322</v>
      </c>
      <c r="U447" s="5">
        <f>Table3[[#This Row],[Stock_on_hand]]/Table3[[#This Row],[ADS_Rate]]</f>
        <v>87.47557840616966</v>
      </c>
      <c r="V447" s="16">
        <f>_xlfn.XLOOKUP(F447,Pivot!E:E,Pivot!H:H)</f>
        <v>187.86791773778924</v>
      </c>
      <c r="W447" s="3">
        <f>IF(Table3[[#This Row],[Stock_on_hand]]&gt;Table3[[#This Row],[Reorder_point]],(Table3[[#This Row],[Stock_on_hand]]-Table3[[#This Row],[Reorder_point]])*Table3[[#This Row],[AverageCostPerUnit]],0)</f>
        <v>2818.0187660668385</v>
      </c>
    </row>
    <row r="448" spans="1:23" x14ac:dyDescent="0.3">
      <c r="A448" s="1">
        <v>45713</v>
      </c>
      <c r="B448" t="str">
        <f>TEXT(Table3[[#This Row],[date]],"mmm")</f>
        <v>Feb</v>
      </c>
      <c r="C448" t="str">
        <f>TEXT(Table3[[#This Row],[date]],"ddd")</f>
        <v>Tue</v>
      </c>
      <c r="D448" s="2" t="s">
        <v>24</v>
      </c>
      <c r="E448" s="2" t="s">
        <v>278</v>
      </c>
      <c r="F448" s="2" t="s">
        <v>222</v>
      </c>
      <c r="G448" s="2" t="s">
        <v>223</v>
      </c>
      <c r="H448" s="2" t="s">
        <v>56</v>
      </c>
      <c r="I448" s="3">
        <v>222.16</v>
      </c>
      <c r="J448" s="5">
        <v>29</v>
      </c>
      <c r="K448" s="3">
        <v>6442.64</v>
      </c>
      <c r="L448" s="3">
        <v>5299.3</v>
      </c>
      <c r="M448" s="3">
        <v>1143.3399999999999</v>
      </c>
      <c r="N448" s="10">
        <f>Table3[[#This Row],[profit]]/Table3[[#This Row],[revenue]]</f>
        <v>0.17746451765114921</v>
      </c>
      <c r="O448" s="2" t="s">
        <v>46</v>
      </c>
      <c r="P448" s="2" t="str">
        <f>_xlfn.XLOOKUP(O448,Sales_reps!A:A,Sales_reps!B:B)</f>
        <v>Rep 20</v>
      </c>
      <c r="Q448" s="5">
        <f>_xlfn.XLOOKUP(F448,Inventory!A:A,Inventory!E:E)</f>
        <v>429</v>
      </c>
      <c r="R448" s="5">
        <f>_xlfn.XLOOKUP(F448,Inventory!A:A,Inventory!F:F)</f>
        <v>117</v>
      </c>
      <c r="S448" t="str">
        <f>IF(Table3[[#This Row],[Reorder_point]]&gt;=Table3[[#This Row],[Stock_on_hand]],"Reorder","Sufficient Stock")</f>
        <v>Sufficient Stock</v>
      </c>
      <c r="T448" s="4">
        <f>_xlfn.XLOOKUP(F448,Pivot!A:A,Pivot!C:C)</f>
        <v>1.7403314917127073</v>
      </c>
      <c r="U448" s="5">
        <f>Table3[[#This Row],[Stock_on_hand]]/Table3[[#This Row],[ADS_Rate]]</f>
        <v>246.50476190476189</v>
      </c>
      <c r="V448" s="16">
        <f>_xlfn.XLOOKUP(F448,Pivot!E:E,Pivot!H:H)</f>
        <v>227.47676190476187</v>
      </c>
      <c r="W448" s="3">
        <f>IF(Table3[[#This Row],[Stock_on_hand]]&gt;Table3[[#This Row],[Reorder_point]],(Table3[[#This Row],[Stock_on_hand]]-Table3[[#This Row],[Reorder_point]])*Table3[[#This Row],[AverageCostPerUnit]],0)</f>
        <v>70972.749714285703</v>
      </c>
    </row>
    <row r="449" spans="1:23" x14ac:dyDescent="0.3">
      <c r="A449" s="1">
        <v>45713</v>
      </c>
      <c r="B449" t="str">
        <f>TEXT(Table3[[#This Row],[date]],"mmm")</f>
        <v>Feb</v>
      </c>
      <c r="C449" t="str">
        <f>TEXT(Table3[[#This Row],[date]],"ddd")</f>
        <v>Tue</v>
      </c>
      <c r="D449" s="2" t="s">
        <v>12</v>
      </c>
      <c r="E449" s="2" t="s">
        <v>279</v>
      </c>
      <c r="F449" s="2" t="s">
        <v>222</v>
      </c>
      <c r="G449" s="2" t="s">
        <v>223</v>
      </c>
      <c r="H449" s="2" t="s">
        <v>56</v>
      </c>
      <c r="I449" s="3">
        <v>159.55000000000001</v>
      </c>
      <c r="J449" s="5">
        <v>8</v>
      </c>
      <c r="K449" s="3">
        <v>1276.4000000000001</v>
      </c>
      <c r="L449" s="3">
        <v>808.92</v>
      </c>
      <c r="M449" s="3">
        <v>467.48</v>
      </c>
      <c r="N449" s="10">
        <f>Table3[[#This Row],[profit]]/Table3[[#This Row],[revenue]]</f>
        <v>0.3662488248198057</v>
      </c>
      <c r="O449" s="2" t="s">
        <v>22</v>
      </c>
      <c r="P449" s="2" t="str">
        <f>_xlfn.XLOOKUP(O449,Sales_reps!A:A,Sales_reps!B:B)</f>
        <v>Rep 9</v>
      </c>
      <c r="Q449" s="5">
        <f>_xlfn.XLOOKUP(F449,Inventory!A:A,Inventory!E:E)</f>
        <v>429</v>
      </c>
      <c r="R449" s="5">
        <f>_xlfn.XLOOKUP(F449,Inventory!A:A,Inventory!F:F)</f>
        <v>117</v>
      </c>
      <c r="S449" t="str">
        <f>IF(Table3[[#This Row],[Reorder_point]]&gt;=Table3[[#This Row],[Stock_on_hand]],"Reorder","Sufficient Stock")</f>
        <v>Sufficient Stock</v>
      </c>
      <c r="T449" s="4">
        <f>_xlfn.XLOOKUP(F449,Pivot!A:A,Pivot!C:C)</f>
        <v>1.7403314917127073</v>
      </c>
      <c r="U449" s="5">
        <f>Table3[[#This Row],[Stock_on_hand]]/Table3[[#This Row],[ADS_Rate]]</f>
        <v>246.50476190476189</v>
      </c>
      <c r="V449" s="16">
        <f>_xlfn.XLOOKUP(F449,Pivot!E:E,Pivot!H:H)</f>
        <v>227.47676190476187</v>
      </c>
      <c r="W449" s="3">
        <f>IF(Table3[[#This Row],[Stock_on_hand]]&gt;Table3[[#This Row],[Reorder_point]],(Table3[[#This Row],[Stock_on_hand]]-Table3[[#This Row],[Reorder_point]])*Table3[[#This Row],[AverageCostPerUnit]],0)</f>
        <v>70972.749714285703</v>
      </c>
    </row>
    <row r="450" spans="1:23" x14ac:dyDescent="0.3">
      <c r="A450" s="1">
        <v>45713</v>
      </c>
      <c r="B450" t="str">
        <f>TEXT(Table3[[#This Row],[date]],"mmm")</f>
        <v>Feb</v>
      </c>
      <c r="C450" t="str">
        <f>TEXT(Table3[[#This Row],[date]],"ddd")</f>
        <v>Tue</v>
      </c>
      <c r="D450" s="2" t="s">
        <v>24</v>
      </c>
      <c r="E450" s="2" t="s">
        <v>282</v>
      </c>
      <c r="F450" s="2" t="s">
        <v>174</v>
      </c>
      <c r="G450" s="2" t="s">
        <v>175</v>
      </c>
      <c r="H450" s="2" t="s">
        <v>101</v>
      </c>
      <c r="I450" s="3">
        <v>329.91</v>
      </c>
      <c r="J450" s="5">
        <v>20</v>
      </c>
      <c r="K450" s="3">
        <v>6598.2</v>
      </c>
      <c r="L450" s="3">
        <v>5020.8900000000003</v>
      </c>
      <c r="M450" s="3">
        <v>1577.31</v>
      </c>
      <c r="N450" s="10">
        <f>Table3[[#This Row],[profit]]/Table3[[#This Row],[revenue]]</f>
        <v>0.23905155951623169</v>
      </c>
      <c r="O450" s="2" t="s">
        <v>32</v>
      </c>
      <c r="P450" s="2" t="str">
        <f>_xlfn.XLOOKUP(O450,Sales_reps!A:A,Sales_reps!B:B)</f>
        <v>Rep 13</v>
      </c>
      <c r="Q450" s="5">
        <f>_xlfn.XLOOKUP(F450,Inventory!A:A,Inventory!E:E)</f>
        <v>455</v>
      </c>
      <c r="R450" s="5">
        <f>_xlfn.XLOOKUP(F450,Inventory!A:A,Inventory!F:F)</f>
        <v>66</v>
      </c>
      <c r="S450" t="str">
        <f>IF(Table3[[#This Row],[Reorder_point]]&gt;=Table3[[#This Row],[Stock_on_hand]],"Reorder","Sufficient Stock")</f>
        <v>Sufficient Stock</v>
      </c>
      <c r="T450" s="4">
        <f>_xlfn.XLOOKUP(F450,Pivot!A:A,Pivot!C:C)</f>
        <v>1.9060773480662982</v>
      </c>
      <c r="U450" s="5">
        <f>Table3[[#This Row],[Stock_on_hand]]/Table3[[#This Row],[ADS_Rate]]</f>
        <v>238.71014492753625</v>
      </c>
      <c r="V450" s="16">
        <f>_xlfn.XLOOKUP(F450,Pivot!E:E,Pivot!H:H)</f>
        <v>187.19002898550721</v>
      </c>
      <c r="W450" s="3">
        <f>IF(Table3[[#This Row],[Stock_on_hand]]&gt;Table3[[#This Row],[Reorder_point]],(Table3[[#This Row],[Stock_on_hand]]-Table3[[#This Row],[Reorder_point]])*Table3[[#This Row],[AverageCostPerUnit]],0)</f>
        <v>72816.9212753623</v>
      </c>
    </row>
    <row r="451" spans="1:23" x14ac:dyDescent="0.3">
      <c r="A451" s="1">
        <v>45714</v>
      </c>
      <c r="B451" t="str">
        <f>TEXT(Table3[[#This Row],[date]],"mmm")</f>
        <v>Feb</v>
      </c>
      <c r="C451" t="str">
        <f>TEXT(Table3[[#This Row],[date]],"ddd")</f>
        <v>Wed</v>
      </c>
      <c r="D451" s="2" t="s">
        <v>12</v>
      </c>
      <c r="E451" s="2" t="s">
        <v>278</v>
      </c>
      <c r="F451" s="2" t="s">
        <v>54</v>
      </c>
      <c r="G451" s="2" t="s">
        <v>55</v>
      </c>
      <c r="H451" s="2" t="s">
        <v>56</v>
      </c>
      <c r="I451" s="3">
        <v>289.13</v>
      </c>
      <c r="J451" s="5">
        <v>48</v>
      </c>
      <c r="K451" s="3">
        <v>13878.24</v>
      </c>
      <c r="L451" s="3">
        <v>9552.65</v>
      </c>
      <c r="M451" s="3">
        <v>4325.59</v>
      </c>
      <c r="N451" s="10">
        <f>Table3[[#This Row],[profit]]/Table3[[#This Row],[revenue]]</f>
        <v>0.31168145240318657</v>
      </c>
      <c r="O451" s="2" t="s">
        <v>42</v>
      </c>
      <c r="P451" s="2" t="str">
        <f>_xlfn.XLOOKUP(O451,Sales_reps!A:A,Sales_reps!B:B)</f>
        <v>Rep 18</v>
      </c>
      <c r="Q451" s="5">
        <f>_xlfn.XLOOKUP(F451,Inventory!A:A,Inventory!E:E)</f>
        <v>18</v>
      </c>
      <c r="R451" s="5">
        <f>_xlfn.XLOOKUP(F451,Inventory!A:A,Inventory!F:F)</f>
        <v>193</v>
      </c>
      <c r="S451" t="str">
        <f>IF(Table3[[#This Row],[Reorder_point]]&gt;=Table3[[#This Row],[Stock_on_hand]],"Reorder","Sufficient Stock")</f>
        <v>Reorder</v>
      </c>
      <c r="T451" s="4">
        <f>_xlfn.XLOOKUP(F451,Pivot!A:A,Pivot!C:C)</f>
        <v>1.7127071823204421</v>
      </c>
      <c r="U451" s="5">
        <f>Table3[[#This Row],[Stock_on_hand]]/Table3[[#This Row],[ADS_Rate]]</f>
        <v>10.509677419354839</v>
      </c>
      <c r="V451" s="16">
        <f>_xlfn.XLOOKUP(F451,Pivot!E:E,Pivot!H:H)</f>
        <v>171.93148387096775</v>
      </c>
      <c r="W451" s="3">
        <f>IF(Table3[[#This Row],[Stock_on_hand]]&gt;Table3[[#This Row],[Reorder_point]],(Table3[[#This Row],[Stock_on_hand]]-Table3[[#This Row],[Reorder_point]])*Table3[[#This Row],[AverageCostPerUnit]],0)</f>
        <v>0</v>
      </c>
    </row>
    <row r="452" spans="1:23" x14ac:dyDescent="0.3">
      <c r="A452" s="1">
        <v>45714</v>
      </c>
      <c r="B452" t="str">
        <f>TEXT(Table3[[#This Row],[date]],"mmm")</f>
        <v>Feb</v>
      </c>
      <c r="C452" t="str">
        <f>TEXT(Table3[[#This Row],[date]],"ddd")</f>
        <v>Wed</v>
      </c>
      <c r="D452" s="2" t="s">
        <v>5</v>
      </c>
      <c r="E452" s="2" t="s">
        <v>276</v>
      </c>
      <c r="F452" s="2" t="s">
        <v>126</v>
      </c>
      <c r="G452" s="2" t="s">
        <v>127</v>
      </c>
      <c r="H452" s="2" t="s">
        <v>56</v>
      </c>
      <c r="I452" s="3">
        <v>485.04</v>
      </c>
      <c r="J452" s="5">
        <v>6</v>
      </c>
      <c r="K452" s="3">
        <v>2910.24</v>
      </c>
      <c r="L452" s="3">
        <v>2305.09</v>
      </c>
      <c r="M452" s="3">
        <v>605.15</v>
      </c>
      <c r="N452" s="10">
        <f>Table3[[#This Row],[profit]]/Table3[[#This Row],[revenue]]</f>
        <v>0.20793817692011657</v>
      </c>
      <c r="O452" s="2" t="s">
        <v>36</v>
      </c>
      <c r="P452" s="2" t="str">
        <f>_xlfn.XLOOKUP(O452,Sales_reps!A:A,Sales_reps!B:B)</f>
        <v>Rep 15</v>
      </c>
      <c r="Q452" s="5">
        <f>_xlfn.XLOOKUP(F452,Inventory!A:A,Inventory!E:E)</f>
        <v>76</v>
      </c>
      <c r="R452" s="5">
        <f>_xlfn.XLOOKUP(F452,Inventory!A:A,Inventory!F:F)</f>
        <v>136</v>
      </c>
      <c r="S452" t="str">
        <f>IF(Table3[[#This Row],[Reorder_point]]&gt;=Table3[[#This Row],[Stock_on_hand]],"Reorder","Sufficient Stock")</f>
        <v>Reorder</v>
      </c>
      <c r="T452" s="4">
        <f>_xlfn.XLOOKUP(F452,Pivot!A:A,Pivot!C:C)</f>
        <v>2.3591160220994474</v>
      </c>
      <c r="U452" s="5">
        <f>Table3[[#This Row],[Stock_on_hand]]/Table3[[#This Row],[ADS_Rate]]</f>
        <v>32.215456674473067</v>
      </c>
      <c r="V452" s="16">
        <f>_xlfn.XLOOKUP(F452,Pivot!E:E,Pivot!H:H)</f>
        <v>164.18552693208429</v>
      </c>
      <c r="W452" s="3">
        <f>IF(Table3[[#This Row],[Stock_on_hand]]&gt;Table3[[#This Row],[Reorder_point]],(Table3[[#This Row],[Stock_on_hand]]-Table3[[#This Row],[Reorder_point]])*Table3[[#This Row],[AverageCostPerUnit]],0)</f>
        <v>0</v>
      </c>
    </row>
    <row r="453" spans="1:23" x14ac:dyDescent="0.3">
      <c r="A453" s="1">
        <v>45714</v>
      </c>
      <c r="B453" t="str">
        <f>TEXT(Table3[[#This Row],[date]],"mmm")</f>
        <v>Feb</v>
      </c>
      <c r="C453" t="str">
        <f>TEXT(Table3[[#This Row],[date]],"ddd")</f>
        <v>Wed</v>
      </c>
      <c r="D453" s="2" t="s">
        <v>17</v>
      </c>
      <c r="E453" s="2" t="s">
        <v>274</v>
      </c>
      <c r="F453" s="2" t="s">
        <v>186</v>
      </c>
      <c r="G453" s="2" t="s">
        <v>187</v>
      </c>
      <c r="H453" s="2" t="s">
        <v>56</v>
      </c>
      <c r="I453" s="3">
        <v>441.18</v>
      </c>
      <c r="J453" s="5">
        <v>8</v>
      </c>
      <c r="K453" s="3">
        <v>3529.44</v>
      </c>
      <c r="L453" s="3">
        <v>2896.35</v>
      </c>
      <c r="M453" s="3">
        <v>633.09</v>
      </c>
      <c r="N453" s="10">
        <f>Table3[[#This Row],[profit]]/Table3[[#This Row],[revenue]]</f>
        <v>0.17937406500747993</v>
      </c>
      <c r="O453" s="2" t="s">
        <v>46</v>
      </c>
      <c r="P453" s="2" t="str">
        <f>_xlfn.XLOOKUP(O453,Sales_reps!A:A,Sales_reps!B:B)</f>
        <v>Rep 20</v>
      </c>
      <c r="Q453" s="5">
        <f>_xlfn.XLOOKUP(F453,Inventory!A:A,Inventory!E:E)</f>
        <v>269</v>
      </c>
      <c r="R453" s="5">
        <f>_xlfn.XLOOKUP(F453,Inventory!A:A,Inventory!F:F)</f>
        <v>137</v>
      </c>
      <c r="S453" t="str">
        <f>IF(Table3[[#This Row],[Reorder_point]]&gt;=Table3[[#This Row],[Stock_on_hand]],"Reorder","Sufficient Stock")</f>
        <v>Sufficient Stock</v>
      </c>
      <c r="T453" s="4">
        <f>_xlfn.XLOOKUP(F453,Pivot!A:A,Pivot!C:C)</f>
        <v>3.3149171270718232</v>
      </c>
      <c r="U453" s="5">
        <f>Table3[[#This Row],[Stock_on_hand]]/Table3[[#This Row],[ADS_Rate]]</f>
        <v>81.148333333333341</v>
      </c>
      <c r="V453" s="16">
        <f>_xlfn.XLOOKUP(F453,Pivot!E:E,Pivot!H:H)</f>
        <v>202.9247</v>
      </c>
      <c r="W453" s="3">
        <f>IF(Table3[[#This Row],[Stock_on_hand]]&gt;Table3[[#This Row],[Reorder_point]],(Table3[[#This Row],[Stock_on_hand]]-Table3[[#This Row],[Reorder_point]])*Table3[[#This Row],[AverageCostPerUnit]],0)</f>
        <v>26786.060399999998</v>
      </c>
    </row>
    <row r="454" spans="1:23" x14ac:dyDescent="0.3">
      <c r="A454" s="1">
        <v>45714</v>
      </c>
      <c r="B454" t="str">
        <f>TEXT(Table3[[#This Row],[date]],"mmm")</f>
        <v>Feb</v>
      </c>
      <c r="C454" t="str">
        <f>TEXT(Table3[[#This Row],[date]],"ddd")</f>
        <v>Wed</v>
      </c>
      <c r="D454" s="2" t="s">
        <v>24</v>
      </c>
      <c r="E454" s="2" t="s">
        <v>276</v>
      </c>
      <c r="F454" s="2" t="s">
        <v>246</v>
      </c>
      <c r="G454" s="2" t="s">
        <v>247</v>
      </c>
      <c r="H454" s="2" t="s">
        <v>101</v>
      </c>
      <c r="I454" s="3">
        <v>139.34</v>
      </c>
      <c r="J454" s="5">
        <v>35</v>
      </c>
      <c r="K454" s="3">
        <v>4876.8999999999996</v>
      </c>
      <c r="L454" s="3">
        <v>3181.11</v>
      </c>
      <c r="M454" s="3">
        <v>1695.79</v>
      </c>
      <c r="N454" s="10">
        <f>Table3[[#This Row],[profit]]/Table3[[#This Row],[revenue]]</f>
        <v>0.3477188377862987</v>
      </c>
      <c r="O454" s="2" t="s">
        <v>44</v>
      </c>
      <c r="P454" s="2" t="str">
        <f>_xlfn.XLOOKUP(O454,Sales_reps!A:A,Sales_reps!B:B)</f>
        <v>Rep 19</v>
      </c>
      <c r="Q454" s="5">
        <f>_xlfn.XLOOKUP(F454,Inventory!A:A,Inventory!E:E)</f>
        <v>431</v>
      </c>
      <c r="R454" s="5">
        <f>_xlfn.XLOOKUP(F454,Inventory!A:A,Inventory!F:F)</f>
        <v>97</v>
      </c>
      <c r="S454" t="str">
        <f>IF(Table3[[#This Row],[Reorder_point]]&gt;=Table3[[#This Row],[Stock_on_hand]],"Reorder","Sufficient Stock")</f>
        <v>Sufficient Stock</v>
      </c>
      <c r="T454" s="4">
        <f>_xlfn.XLOOKUP(F454,Pivot!A:A,Pivot!C:C)</f>
        <v>2.7127071823204418</v>
      </c>
      <c r="U454" s="5">
        <f>Table3[[#This Row],[Stock_on_hand]]/Table3[[#This Row],[ADS_Rate]]</f>
        <v>158.88187372708759</v>
      </c>
      <c r="V454" s="16">
        <f>_xlfn.XLOOKUP(F454,Pivot!E:E,Pivot!H:H)</f>
        <v>146.11568228105907</v>
      </c>
      <c r="W454" s="3">
        <f>IF(Table3[[#This Row],[Stock_on_hand]]&gt;Table3[[#This Row],[Reorder_point]],(Table3[[#This Row],[Stock_on_hand]]-Table3[[#This Row],[Reorder_point]])*Table3[[#This Row],[AverageCostPerUnit]],0)</f>
        <v>48802.637881873728</v>
      </c>
    </row>
    <row r="455" spans="1:23" x14ac:dyDescent="0.3">
      <c r="A455" s="1">
        <v>45714</v>
      </c>
      <c r="B455" t="str">
        <f>TEXT(Table3[[#This Row],[date]],"mmm")</f>
        <v>Feb</v>
      </c>
      <c r="C455" t="str">
        <f>TEXT(Table3[[#This Row],[date]],"ddd")</f>
        <v>Wed</v>
      </c>
      <c r="D455" s="2" t="s">
        <v>24</v>
      </c>
      <c r="E455" s="2" t="s">
        <v>277</v>
      </c>
      <c r="F455" s="2" t="s">
        <v>172</v>
      </c>
      <c r="G455" s="2" t="s">
        <v>173</v>
      </c>
      <c r="H455" s="2" t="s">
        <v>64</v>
      </c>
      <c r="I455" s="3">
        <v>476.97</v>
      </c>
      <c r="J455" s="5">
        <v>20</v>
      </c>
      <c r="K455" s="3">
        <v>9539.4</v>
      </c>
      <c r="L455" s="3">
        <v>4962.24</v>
      </c>
      <c r="M455" s="3">
        <v>4577.16</v>
      </c>
      <c r="N455" s="10">
        <f>Table3[[#This Row],[profit]]/Table3[[#This Row],[revenue]]</f>
        <v>0.47981634065035539</v>
      </c>
      <c r="O455" s="2" t="s">
        <v>25</v>
      </c>
      <c r="P455" s="2" t="str">
        <f>_xlfn.XLOOKUP(O455,Sales_reps!A:A,Sales_reps!B:B)</f>
        <v>Rep 10</v>
      </c>
      <c r="Q455" s="5">
        <f>_xlfn.XLOOKUP(F455,Inventory!A:A,Inventory!E:E)</f>
        <v>111</v>
      </c>
      <c r="R455" s="5">
        <f>_xlfn.XLOOKUP(F455,Inventory!A:A,Inventory!F:F)</f>
        <v>194</v>
      </c>
      <c r="S455" t="str">
        <f>IF(Table3[[#This Row],[Reorder_point]]&gt;=Table3[[#This Row],[Stock_on_hand]],"Reorder","Sufficient Stock")</f>
        <v>Reorder</v>
      </c>
      <c r="T455" s="4">
        <f>_xlfn.XLOOKUP(F455,Pivot!A:A,Pivot!C:C)</f>
        <v>3.5635359116022101</v>
      </c>
      <c r="U455" s="5">
        <f>Table3[[#This Row],[Stock_on_hand]]/Table3[[#This Row],[ADS_Rate]]</f>
        <v>31.148837209302325</v>
      </c>
      <c r="V455" s="16">
        <f>_xlfn.XLOOKUP(F455,Pivot!E:E,Pivot!H:H)</f>
        <v>147.48975193798449</v>
      </c>
      <c r="W455" s="3">
        <f>IF(Table3[[#This Row],[Stock_on_hand]]&gt;Table3[[#This Row],[Reorder_point]],(Table3[[#This Row],[Stock_on_hand]]-Table3[[#This Row],[Reorder_point]])*Table3[[#This Row],[AverageCostPerUnit]],0)</f>
        <v>0</v>
      </c>
    </row>
    <row r="456" spans="1:23" x14ac:dyDescent="0.3">
      <c r="A456" s="1">
        <v>45714</v>
      </c>
      <c r="B456" t="str">
        <f>TEXT(Table3[[#This Row],[date]],"mmm")</f>
        <v>Feb</v>
      </c>
      <c r="C456" t="str">
        <f>TEXT(Table3[[#This Row],[date]],"ddd")</f>
        <v>Wed</v>
      </c>
      <c r="D456" s="2" t="s">
        <v>12</v>
      </c>
      <c r="E456" s="2" t="s">
        <v>282</v>
      </c>
      <c r="F456" s="2" t="s">
        <v>69</v>
      </c>
      <c r="G456" s="2" t="s">
        <v>70</v>
      </c>
      <c r="H456" s="2" t="s">
        <v>60</v>
      </c>
      <c r="I456" s="3">
        <v>66.569999999999993</v>
      </c>
      <c r="J456" s="5">
        <v>14</v>
      </c>
      <c r="K456" s="3">
        <v>931.98</v>
      </c>
      <c r="L456" s="3">
        <v>695.53</v>
      </c>
      <c r="M456" s="3">
        <v>236.45</v>
      </c>
      <c r="N456" s="10">
        <f>Table3[[#This Row],[profit]]/Table3[[#This Row],[revenue]]</f>
        <v>0.25370716109787761</v>
      </c>
      <c r="O456" s="2" t="s">
        <v>34</v>
      </c>
      <c r="P456" s="2" t="str">
        <f>_xlfn.XLOOKUP(O456,Sales_reps!A:A,Sales_reps!B:B)</f>
        <v>Rep 14</v>
      </c>
      <c r="Q456" s="5">
        <f>_xlfn.XLOOKUP(F456,Inventory!A:A,Inventory!E:E)</f>
        <v>350</v>
      </c>
      <c r="R456" s="5">
        <f>_xlfn.XLOOKUP(F456,Inventory!A:A,Inventory!F:F)</f>
        <v>160</v>
      </c>
      <c r="S456" t="str">
        <f>IF(Table3[[#This Row],[Reorder_point]]&gt;=Table3[[#This Row],[Stock_on_hand]],"Reorder","Sufficient Stock")</f>
        <v>Sufficient Stock</v>
      </c>
      <c r="T456" s="4">
        <f>_xlfn.XLOOKUP(F456,Pivot!A:A,Pivot!C:C)</f>
        <v>2.2651933701657461</v>
      </c>
      <c r="U456" s="5">
        <f>Table3[[#This Row],[Stock_on_hand]]/Table3[[#This Row],[ADS_Rate]]</f>
        <v>154.51219512195121</v>
      </c>
      <c r="V456" s="16">
        <f>_xlfn.XLOOKUP(F456,Pivot!E:E,Pivot!H:H)</f>
        <v>169.51268292682926</v>
      </c>
      <c r="W456" s="3">
        <f>IF(Table3[[#This Row],[Stock_on_hand]]&gt;Table3[[#This Row],[Reorder_point]],(Table3[[#This Row],[Stock_on_hand]]-Table3[[#This Row],[Reorder_point]])*Table3[[#This Row],[AverageCostPerUnit]],0)</f>
        <v>32207.409756097557</v>
      </c>
    </row>
    <row r="457" spans="1:23" x14ac:dyDescent="0.3">
      <c r="A457" s="1">
        <v>45714</v>
      </c>
      <c r="B457" t="str">
        <f>TEXT(Table3[[#This Row],[date]],"mmm")</f>
        <v>Feb</v>
      </c>
      <c r="C457" t="str">
        <f>TEXT(Table3[[#This Row],[date]],"ddd")</f>
        <v>Wed</v>
      </c>
      <c r="D457" s="2" t="s">
        <v>24</v>
      </c>
      <c r="E457" s="2" t="s">
        <v>282</v>
      </c>
      <c r="F457" s="2" t="s">
        <v>74</v>
      </c>
      <c r="G457" s="2" t="s">
        <v>75</v>
      </c>
      <c r="H457" s="2" t="s">
        <v>64</v>
      </c>
      <c r="I457" s="3">
        <v>54.26</v>
      </c>
      <c r="J457" s="5">
        <v>31</v>
      </c>
      <c r="K457" s="3">
        <v>1682.06</v>
      </c>
      <c r="L457" s="3">
        <v>948.58</v>
      </c>
      <c r="M457" s="3">
        <v>733.48</v>
      </c>
      <c r="N457" s="10">
        <f>Table3[[#This Row],[profit]]/Table3[[#This Row],[revenue]]</f>
        <v>0.43606054480815193</v>
      </c>
      <c r="O457" s="2" t="s">
        <v>15</v>
      </c>
      <c r="P457" s="2" t="str">
        <f>_xlfn.XLOOKUP(O457,Sales_reps!A:A,Sales_reps!B:B)</f>
        <v>Rep 6</v>
      </c>
      <c r="Q457" s="5">
        <f>_xlfn.XLOOKUP(F457,Inventory!A:A,Inventory!E:E)</f>
        <v>415</v>
      </c>
      <c r="R457" s="5">
        <f>_xlfn.XLOOKUP(F457,Inventory!A:A,Inventory!F:F)</f>
        <v>67</v>
      </c>
      <c r="S457" t="str">
        <f>IF(Table3[[#This Row],[Reorder_point]]&gt;=Table3[[#This Row],[Stock_on_hand]],"Reorder","Sufficient Stock")</f>
        <v>Sufficient Stock</v>
      </c>
      <c r="T457" s="4">
        <f>_xlfn.XLOOKUP(F457,Pivot!A:A,Pivot!C:C)</f>
        <v>3.3093922651933703</v>
      </c>
      <c r="U457" s="5">
        <f>Table3[[#This Row],[Stock_on_hand]]/Table3[[#This Row],[ADS_Rate]]</f>
        <v>125.40066777963271</v>
      </c>
      <c r="V457" s="16">
        <f>_xlfn.XLOOKUP(F457,Pivot!E:E,Pivot!H:H)</f>
        <v>142.83464106844738</v>
      </c>
      <c r="W457" s="3">
        <f>IF(Table3[[#This Row],[Stock_on_hand]]&gt;Table3[[#This Row],[Reorder_point]],(Table3[[#This Row],[Stock_on_hand]]-Table3[[#This Row],[Reorder_point]])*Table3[[#This Row],[AverageCostPerUnit]],0)</f>
        <v>49706.455091819691</v>
      </c>
    </row>
    <row r="458" spans="1:23" x14ac:dyDescent="0.3">
      <c r="A458" s="1">
        <v>45714</v>
      </c>
      <c r="B458" t="str">
        <f>TEXT(Table3[[#This Row],[date]],"mmm")</f>
        <v>Feb</v>
      </c>
      <c r="C458" t="str">
        <f>TEXT(Table3[[#This Row],[date]],"ddd")</f>
        <v>Wed</v>
      </c>
      <c r="D458" s="2" t="s">
        <v>27</v>
      </c>
      <c r="E458" s="2" t="s">
        <v>278</v>
      </c>
      <c r="F458" s="2" t="s">
        <v>62</v>
      </c>
      <c r="G458" s="2" t="s">
        <v>63</v>
      </c>
      <c r="H458" s="2" t="s">
        <v>64</v>
      </c>
      <c r="I458" s="3">
        <v>316.69</v>
      </c>
      <c r="J458" s="5">
        <v>47</v>
      </c>
      <c r="K458" s="3">
        <v>14884.43</v>
      </c>
      <c r="L458" s="3">
        <v>9693.66</v>
      </c>
      <c r="M458" s="3">
        <v>5190.7700000000004</v>
      </c>
      <c r="N458" s="10">
        <f>Table3[[#This Row],[profit]]/Table3[[#This Row],[revenue]]</f>
        <v>0.34873824526703412</v>
      </c>
      <c r="O458" s="2" t="s">
        <v>20</v>
      </c>
      <c r="P458" s="2" t="str">
        <f>_xlfn.XLOOKUP(O458,Sales_reps!A:A,Sales_reps!B:B)</f>
        <v>Rep 8</v>
      </c>
      <c r="Q458" s="5">
        <f>_xlfn.XLOOKUP(F458,Inventory!A:A,Inventory!E:E)</f>
        <v>360</v>
      </c>
      <c r="R458" s="5">
        <f>_xlfn.XLOOKUP(F458,Inventory!A:A,Inventory!F:F)</f>
        <v>58</v>
      </c>
      <c r="S458" t="str">
        <f>IF(Table3[[#This Row],[Reorder_point]]&gt;=Table3[[#This Row],[Stock_on_hand]],"Reorder","Sufficient Stock")</f>
        <v>Sufficient Stock</v>
      </c>
      <c r="T458" s="4">
        <f>_xlfn.XLOOKUP(F458,Pivot!A:A,Pivot!C:C)</f>
        <v>1.6906077348066297</v>
      </c>
      <c r="U458" s="5">
        <f>Table3[[#This Row],[Stock_on_hand]]/Table3[[#This Row],[ADS_Rate]]</f>
        <v>212.94117647058826</v>
      </c>
      <c r="V458" s="16">
        <f>_xlfn.XLOOKUP(F458,Pivot!E:E,Pivot!H:H)</f>
        <v>165.00016339869282</v>
      </c>
      <c r="W458" s="3">
        <f>IF(Table3[[#This Row],[Stock_on_hand]]&gt;Table3[[#This Row],[Reorder_point]],(Table3[[#This Row],[Stock_on_hand]]-Table3[[#This Row],[Reorder_point]])*Table3[[#This Row],[AverageCostPerUnit]],0)</f>
        <v>49830.049346405234</v>
      </c>
    </row>
    <row r="459" spans="1:23" x14ac:dyDescent="0.3">
      <c r="A459" s="1">
        <v>45714</v>
      </c>
      <c r="B459" t="str">
        <f>TEXT(Table3[[#This Row],[date]],"mmm")</f>
        <v>Feb</v>
      </c>
      <c r="C459" t="str">
        <f>TEXT(Table3[[#This Row],[date]],"ddd")</f>
        <v>Wed</v>
      </c>
      <c r="D459" s="2" t="s">
        <v>24</v>
      </c>
      <c r="E459" s="2" t="s">
        <v>274</v>
      </c>
      <c r="F459" s="2" t="s">
        <v>128</v>
      </c>
      <c r="G459" s="2" t="s">
        <v>129</v>
      </c>
      <c r="H459" s="2" t="s">
        <v>56</v>
      </c>
      <c r="I459" s="3">
        <v>244.76</v>
      </c>
      <c r="J459" s="5">
        <v>33</v>
      </c>
      <c r="K459" s="3">
        <v>8077.08</v>
      </c>
      <c r="L459" s="3">
        <v>5424.4</v>
      </c>
      <c r="M459" s="3">
        <v>2652.68</v>
      </c>
      <c r="N459" s="10">
        <f>Table3[[#This Row],[profit]]/Table3[[#This Row],[revenue]]</f>
        <v>0.32842066687466259</v>
      </c>
      <c r="O459" s="2" t="s">
        <v>40</v>
      </c>
      <c r="P459" s="2" t="str">
        <f>_xlfn.XLOOKUP(O459,Sales_reps!A:A,Sales_reps!B:B)</f>
        <v>Rep 17</v>
      </c>
      <c r="Q459" s="5">
        <f>_xlfn.XLOOKUP(F459,Inventory!A:A,Inventory!E:E)</f>
        <v>89</v>
      </c>
      <c r="R459" s="5">
        <f>_xlfn.XLOOKUP(F459,Inventory!A:A,Inventory!F:F)</f>
        <v>126</v>
      </c>
      <c r="S459" t="str">
        <f>IF(Table3[[#This Row],[Reorder_point]]&gt;=Table3[[#This Row],[Stock_on_hand]],"Reorder","Sufficient Stock")</f>
        <v>Reorder</v>
      </c>
      <c r="T459" s="4">
        <f>_xlfn.XLOOKUP(F459,Pivot!A:A,Pivot!C:C)</f>
        <v>2.6187845303867405</v>
      </c>
      <c r="U459" s="5">
        <f>Table3[[#This Row],[Stock_on_hand]]/Table3[[#This Row],[ADS_Rate]]</f>
        <v>33.985232067510545</v>
      </c>
      <c r="V459" s="16">
        <f>_xlfn.XLOOKUP(F459,Pivot!E:E,Pivot!H:H)</f>
        <v>184.72071729957807</v>
      </c>
      <c r="W459" s="3">
        <f>IF(Table3[[#This Row],[Stock_on_hand]]&gt;Table3[[#This Row],[Reorder_point]],(Table3[[#This Row],[Stock_on_hand]]-Table3[[#This Row],[Reorder_point]])*Table3[[#This Row],[AverageCostPerUnit]],0)</f>
        <v>0</v>
      </c>
    </row>
    <row r="460" spans="1:23" x14ac:dyDescent="0.3">
      <c r="A460" s="1">
        <v>45715</v>
      </c>
      <c r="B460" t="str">
        <f>TEXT(Table3[[#This Row],[date]],"mmm")</f>
        <v>Feb</v>
      </c>
      <c r="C460" t="str">
        <f>TEXT(Table3[[#This Row],[date]],"ddd")</f>
        <v>Thu</v>
      </c>
      <c r="D460" s="2" t="s">
        <v>17</v>
      </c>
      <c r="E460" s="2" t="s">
        <v>275</v>
      </c>
      <c r="F460" s="2" t="s">
        <v>91</v>
      </c>
      <c r="G460" s="2" t="s">
        <v>92</v>
      </c>
      <c r="H460" s="2" t="s">
        <v>56</v>
      </c>
      <c r="I460" s="3">
        <v>27.63</v>
      </c>
      <c r="J460" s="5">
        <v>23</v>
      </c>
      <c r="K460" s="3">
        <v>635.49</v>
      </c>
      <c r="L460" s="3">
        <v>504</v>
      </c>
      <c r="M460" s="3">
        <v>131.49</v>
      </c>
      <c r="N460" s="10">
        <f>Table3[[#This Row],[profit]]/Table3[[#This Row],[revenue]]</f>
        <v>0.20691120237926641</v>
      </c>
      <c r="O460" s="2" t="s">
        <v>44</v>
      </c>
      <c r="P460" s="2" t="str">
        <f>_xlfn.XLOOKUP(O460,Sales_reps!A:A,Sales_reps!B:B)</f>
        <v>Rep 19</v>
      </c>
      <c r="Q460" s="5">
        <f>_xlfn.XLOOKUP(F460,Inventory!A:A,Inventory!E:E)</f>
        <v>272</v>
      </c>
      <c r="R460" s="5">
        <f>_xlfn.XLOOKUP(F460,Inventory!A:A,Inventory!F:F)</f>
        <v>96</v>
      </c>
      <c r="S460" t="str">
        <f>IF(Table3[[#This Row],[Reorder_point]]&gt;=Table3[[#This Row],[Stock_on_hand]],"Reorder","Sufficient Stock")</f>
        <v>Sufficient Stock</v>
      </c>
      <c r="T460" s="4">
        <f>_xlfn.XLOOKUP(F460,Pivot!A:A,Pivot!C:C)</f>
        <v>1.4364640883977902</v>
      </c>
      <c r="U460" s="5">
        <f>Table3[[#This Row],[Stock_on_hand]]/Table3[[#This Row],[ADS_Rate]]</f>
        <v>189.35384615384615</v>
      </c>
      <c r="V460" s="16">
        <f>_xlfn.XLOOKUP(F460,Pivot!E:E,Pivot!H:H)</f>
        <v>192.4608076923077</v>
      </c>
      <c r="W460" s="3">
        <f>IF(Table3[[#This Row],[Stock_on_hand]]&gt;Table3[[#This Row],[Reorder_point]],(Table3[[#This Row],[Stock_on_hand]]-Table3[[#This Row],[Reorder_point]])*Table3[[#This Row],[AverageCostPerUnit]],0)</f>
        <v>33873.102153846157</v>
      </c>
    </row>
    <row r="461" spans="1:23" x14ac:dyDescent="0.3">
      <c r="A461" s="1">
        <v>45715</v>
      </c>
      <c r="B461" t="str">
        <f>TEXT(Table3[[#This Row],[date]],"mmm")</f>
        <v>Feb</v>
      </c>
      <c r="C461" t="str">
        <f>TEXT(Table3[[#This Row],[date]],"ddd")</f>
        <v>Thu</v>
      </c>
      <c r="D461" s="2" t="s">
        <v>24</v>
      </c>
      <c r="E461" s="2" t="s">
        <v>274</v>
      </c>
      <c r="F461" s="2" t="s">
        <v>71</v>
      </c>
      <c r="G461" s="2" t="s">
        <v>72</v>
      </c>
      <c r="H461" s="2" t="s">
        <v>73</v>
      </c>
      <c r="I461" s="3">
        <v>282.22000000000003</v>
      </c>
      <c r="J461" s="5">
        <v>16</v>
      </c>
      <c r="K461" s="3">
        <v>4515.5200000000004</v>
      </c>
      <c r="L461" s="3">
        <v>3587.23</v>
      </c>
      <c r="M461" s="3">
        <v>928.29</v>
      </c>
      <c r="N461" s="10">
        <f>Table3[[#This Row],[profit]]/Table3[[#This Row],[revenue]]</f>
        <v>0.20557765218623766</v>
      </c>
      <c r="O461" s="2" t="s">
        <v>38</v>
      </c>
      <c r="P461" s="2" t="str">
        <f>_xlfn.XLOOKUP(O461,Sales_reps!A:A,Sales_reps!B:B)</f>
        <v>Rep 16</v>
      </c>
      <c r="Q461" s="5">
        <f>_xlfn.XLOOKUP(F461,Inventory!A:A,Inventory!E:E)</f>
        <v>437</v>
      </c>
      <c r="R461" s="5">
        <f>_xlfn.XLOOKUP(F461,Inventory!A:A,Inventory!F:F)</f>
        <v>59</v>
      </c>
      <c r="S461" t="str">
        <f>IF(Table3[[#This Row],[Reorder_point]]&gt;=Table3[[#This Row],[Stock_on_hand]],"Reorder","Sufficient Stock")</f>
        <v>Sufficient Stock</v>
      </c>
      <c r="T461" s="4">
        <f>_xlfn.XLOOKUP(F461,Pivot!A:A,Pivot!C:C)</f>
        <v>2.1215469613259668</v>
      </c>
      <c r="U461" s="5">
        <f>Table3[[#This Row],[Stock_on_hand]]/Table3[[#This Row],[ADS_Rate]]</f>
        <v>205.98177083333334</v>
      </c>
      <c r="V461" s="16">
        <f>_xlfn.XLOOKUP(F461,Pivot!E:E,Pivot!H:H)</f>
        <v>182.79481770833334</v>
      </c>
      <c r="W461" s="3">
        <f>IF(Table3[[#This Row],[Stock_on_hand]]&gt;Table3[[#This Row],[Reorder_point]],(Table3[[#This Row],[Stock_on_hand]]-Table3[[#This Row],[Reorder_point]])*Table3[[#This Row],[AverageCostPerUnit]],0)</f>
        <v>69096.441093750007</v>
      </c>
    </row>
    <row r="462" spans="1:23" x14ac:dyDescent="0.3">
      <c r="A462" s="1">
        <v>45715</v>
      </c>
      <c r="B462" t="str">
        <f>TEXT(Table3[[#This Row],[date]],"mmm")</f>
        <v>Feb</v>
      </c>
      <c r="C462" t="str">
        <f>TEXT(Table3[[#This Row],[date]],"ddd")</f>
        <v>Thu</v>
      </c>
      <c r="D462" s="2" t="s">
        <v>27</v>
      </c>
      <c r="E462" s="2" t="s">
        <v>282</v>
      </c>
      <c r="F462" s="2" t="s">
        <v>146</v>
      </c>
      <c r="G462" s="2" t="s">
        <v>147</v>
      </c>
      <c r="H462" s="2" t="s">
        <v>101</v>
      </c>
      <c r="I462" s="3">
        <v>225.47</v>
      </c>
      <c r="J462" s="5">
        <v>13</v>
      </c>
      <c r="K462" s="3">
        <v>2931.11</v>
      </c>
      <c r="L462" s="3">
        <v>2282.25</v>
      </c>
      <c r="M462" s="3">
        <v>648.86</v>
      </c>
      <c r="N462" s="10">
        <f>Table3[[#This Row],[profit]]/Table3[[#This Row],[revenue]]</f>
        <v>0.2213700611713651</v>
      </c>
      <c r="O462" s="2" t="s">
        <v>8</v>
      </c>
      <c r="P462" s="2" t="str">
        <f>_xlfn.XLOOKUP(O462,Sales_reps!A:A,Sales_reps!B:B)</f>
        <v>Rep 3</v>
      </c>
      <c r="Q462" s="5">
        <f>_xlfn.XLOOKUP(F462,Inventory!A:A,Inventory!E:E)</f>
        <v>347</v>
      </c>
      <c r="R462" s="5">
        <f>_xlfn.XLOOKUP(F462,Inventory!A:A,Inventory!F:F)</f>
        <v>110</v>
      </c>
      <c r="S462" t="str">
        <f>IF(Table3[[#This Row],[Reorder_point]]&gt;=Table3[[#This Row],[Stock_on_hand]],"Reorder","Sufficient Stock")</f>
        <v>Sufficient Stock</v>
      </c>
      <c r="T462" s="4">
        <f>_xlfn.XLOOKUP(F462,Pivot!A:A,Pivot!C:C)</f>
        <v>1.9116022099447514</v>
      </c>
      <c r="U462" s="5">
        <f>Table3[[#This Row],[Stock_on_hand]]/Table3[[#This Row],[ADS_Rate]]</f>
        <v>181.52312138728323</v>
      </c>
      <c r="V462" s="16">
        <f>_xlfn.XLOOKUP(F462,Pivot!E:E,Pivot!H:H)</f>
        <v>120.45384393063586</v>
      </c>
      <c r="W462" s="3">
        <f>IF(Table3[[#This Row],[Stock_on_hand]]&gt;Table3[[#This Row],[Reorder_point]],(Table3[[#This Row],[Stock_on_hand]]-Table3[[#This Row],[Reorder_point]])*Table3[[#This Row],[AverageCostPerUnit]],0)</f>
        <v>28547.561011560698</v>
      </c>
    </row>
    <row r="463" spans="1:23" x14ac:dyDescent="0.3">
      <c r="A463" s="1">
        <v>45715</v>
      </c>
      <c r="B463" t="str">
        <f>TEXT(Table3[[#This Row],[date]],"mmm")</f>
        <v>Feb</v>
      </c>
      <c r="C463" t="str">
        <f>TEXT(Table3[[#This Row],[date]],"ddd")</f>
        <v>Thu</v>
      </c>
      <c r="D463" s="2" t="s">
        <v>12</v>
      </c>
      <c r="E463" s="2" t="s">
        <v>273</v>
      </c>
      <c r="F463" s="2" t="s">
        <v>174</v>
      </c>
      <c r="G463" s="2" t="s">
        <v>175</v>
      </c>
      <c r="H463" s="2" t="s">
        <v>101</v>
      </c>
      <c r="I463" s="3">
        <v>75.59</v>
      </c>
      <c r="J463" s="5">
        <v>39</v>
      </c>
      <c r="K463" s="3">
        <v>2948.01</v>
      </c>
      <c r="L463" s="3">
        <v>1557.77</v>
      </c>
      <c r="M463" s="3">
        <v>1390.24</v>
      </c>
      <c r="N463" s="10">
        <f>Table3[[#This Row],[profit]]/Table3[[#This Row],[revenue]]</f>
        <v>0.4715859172797921</v>
      </c>
      <c r="O463" s="2" t="s">
        <v>22</v>
      </c>
      <c r="P463" s="2" t="str">
        <f>_xlfn.XLOOKUP(O463,Sales_reps!A:A,Sales_reps!B:B)</f>
        <v>Rep 9</v>
      </c>
      <c r="Q463" s="5">
        <f>_xlfn.XLOOKUP(F463,Inventory!A:A,Inventory!E:E)</f>
        <v>455</v>
      </c>
      <c r="R463" s="5">
        <f>_xlfn.XLOOKUP(F463,Inventory!A:A,Inventory!F:F)</f>
        <v>66</v>
      </c>
      <c r="S463" t="str">
        <f>IF(Table3[[#This Row],[Reorder_point]]&gt;=Table3[[#This Row],[Stock_on_hand]],"Reorder","Sufficient Stock")</f>
        <v>Sufficient Stock</v>
      </c>
      <c r="T463" s="4">
        <f>_xlfn.XLOOKUP(F463,Pivot!A:A,Pivot!C:C)</f>
        <v>1.9060773480662982</v>
      </c>
      <c r="U463" s="5">
        <f>Table3[[#This Row],[Stock_on_hand]]/Table3[[#This Row],[ADS_Rate]]</f>
        <v>238.71014492753625</v>
      </c>
      <c r="V463" s="16">
        <f>_xlfn.XLOOKUP(F463,Pivot!E:E,Pivot!H:H)</f>
        <v>187.19002898550721</v>
      </c>
      <c r="W463" s="3">
        <f>IF(Table3[[#This Row],[Stock_on_hand]]&gt;Table3[[#This Row],[Reorder_point]],(Table3[[#This Row],[Stock_on_hand]]-Table3[[#This Row],[Reorder_point]])*Table3[[#This Row],[AverageCostPerUnit]],0)</f>
        <v>72816.9212753623</v>
      </c>
    </row>
    <row r="464" spans="1:23" x14ac:dyDescent="0.3">
      <c r="A464" s="1">
        <v>45715</v>
      </c>
      <c r="B464" t="str">
        <f>TEXT(Table3[[#This Row],[date]],"mmm")</f>
        <v>Feb</v>
      </c>
      <c r="C464" t="str">
        <f>TEXT(Table3[[#This Row],[date]],"ddd")</f>
        <v>Thu</v>
      </c>
      <c r="D464" s="2" t="s">
        <v>5</v>
      </c>
      <c r="E464" s="2" t="s">
        <v>279</v>
      </c>
      <c r="F464" s="2" t="s">
        <v>138</v>
      </c>
      <c r="G464" s="2" t="s">
        <v>139</v>
      </c>
      <c r="H464" s="2" t="s">
        <v>60</v>
      </c>
      <c r="I464" s="3">
        <v>189.3</v>
      </c>
      <c r="J464" s="5">
        <v>48</v>
      </c>
      <c r="K464" s="3">
        <v>9086.4</v>
      </c>
      <c r="L464" s="3">
        <v>7443.53</v>
      </c>
      <c r="M464" s="3">
        <v>1642.87</v>
      </c>
      <c r="N464" s="10">
        <f>Table3[[#This Row],[profit]]/Table3[[#This Row],[revenue]]</f>
        <v>0.18080537946821623</v>
      </c>
      <c r="O464" s="2" t="s">
        <v>3</v>
      </c>
      <c r="P464" s="2" t="str">
        <f>_xlfn.XLOOKUP(O464,Sales_reps!A:A,Sales_reps!B:B)</f>
        <v>Rep 1</v>
      </c>
      <c r="Q464" s="5">
        <f>_xlfn.XLOOKUP(F464,Inventory!A:A,Inventory!E:E)</f>
        <v>78</v>
      </c>
      <c r="R464" s="5">
        <f>_xlfn.XLOOKUP(F464,Inventory!A:A,Inventory!F:F)</f>
        <v>150</v>
      </c>
      <c r="S464" t="str">
        <f>IF(Table3[[#This Row],[Reorder_point]]&gt;=Table3[[#This Row],[Stock_on_hand]],"Reorder","Sufficient Stock")</f>
        <v>Reorder</v>
      </c>
      <c r="T464" s="4">
        <f>_xlfn.XLOOKUP(F464,Pivot!A:A,Pivot!C:C)</f>
        <v>2.596685082872928</v>
      </c>
      <c r="U464" s="5">
        <f>Table3[[#This Row],[Stock_on_hand]]/Table3[[#This Row],[ADS_Rate]]</f>
        <v>30.038297872340429</v>
      </c>
      <c r="V464" s="16">
        <f>_xlfn.XLOOKUP(F464,Pivot!E:E,Pivot!H:H)</f>
        <v>177.40974468085105</v>
      </c>
      <c r="W464" s="3">
        <f>IF(Table3[[#This Row],[Stock_on_hand]]&gt;Table3[[#This Row],[Reorder_point]],(Table3[[#This Row],[Stock_on_hand]]-Table3[[#This Row],[Reorder_point]])*Table3[[#This Row],[AverageCostPerUnit]],0)</f>
        <v>0</v>
      </c>
    </row>
    <row r="465" spans="1:23" x14ac:dyDescent="0.3">
      <c r="A465" s="1">
        <v>45715</v>
      </c>
      <c r="B465" t="str">
        <f>TEXT(Table3[[#This Row],[date]],"mmm")</f>
        <v>Feb</v>
      </c>
      <c r="C465" t="str">
        <f>TEXT(Table3[[#This Row],[date]],"ddd")</f>
        <v>Thu</v>
      </c>
      <c r="D465" s="2" t="s">
        <v>5</v>
      </c>
      <c r="E465" s="2" t="s">
        <v>271</v>
      </c>
      <c r="F465" s="2" t="s">
        <v>71</v>
      </c>
      <c r="G465" s="2" t="s">
        <v>72</v>
      </c>
      <c r="H465" s="2" t="s">
        <v>73</v>
      </c>
      <c r="I465" s="3">
        <v>235.62</v>
      </c>
      <c r="J465" s="5">
        <v>34</v>
      </c>
      <c r="K465" s="3">
        <v>8011.08</v>
      </c>
      <c r="L465" s="3">
        <v>5811.19</v>
      </c>
      <c r="M465" s="3">
        <v>2199.89</v>
      </c>
      <c r="N465" s="10">
        <f>Table3[[#This Row],[profit]]/Table3[[#This Row],[revenue]]</f>
        <v>0.27460592079969243</v>
      </c>
      <c r="O465" s="2" t="s">
        <v>13</v>
      </c>
      <c r="P465" s="2" t="str">
        <f>_xlfn.XLOOKUP(O465,Sales_reps!A:A,Sales_reps!B:B)</f>
        <v>Rep 5</v>
      </c>
      <c r="Q465" s="5">
        <f>_xlfn.XLOOKUP(F465,Inventory!A:A,Inventory!E:E)</f>
        <v>437</v>
      </c>
      <c r="R465" s="5">
        <f>_xlfn.XLOOKUP(F465,Inventory!A:A,Inventory!F:F)</f>
        <v>59</v>
      </c>
      <c r="S465" t="str">
        <f>IF(Table3[[#This Row],[Reorder_point]]&gt;=Table3[[#This Row],[Stock_on_hand]],"Reorder","Sufficient Stock")</f>
        <v>Sufficient Stock</v>
      </c>
      <c r="T465" s="4">
        <f>_xlfn.XLOOKUP(F465,Pivot!A:A,Pivot!C:C)</f>
        <v>2.1215469613259668</v>
      </c>
      <c r="U465" s="5">
        <f>Table3[[#This Row],[Stock_on_hand]]/Table3[[#This Row],[ADS_Rate]]</f>
        <v>205.98177083333334</v>
      </c>
      <c r="V465" s="16">
        <f>_xlfn.XLOOKUP(F465,Pivot!E:E,Pivot!H:H)</f>
        <v>182.79481770833334</v>
      </c>
      <c r="W465" s="3">
        <f>IF(Table3[[#This Row],[Stock_on_hand]]&gt;Table3[[#This Row],[Reorder_point]],(Table3[[#This Row],[Stock_on_hand]]-Table3[[#This Row],[Reorder_point]])*Table3[[#This Row],[AverageCostPerUnit]],0)</f>
        <v>69096.441093750007</v>
      </c>
    </row>
    <row r="466" spans="1:23" x14ac:dyDescent="0.3">
      <c r="A466" s="1">
        <v>45715</v>
      </c>
      <c r="B466" t="str">
        <f>TEXT(Table3[[#This Row],[date]],"mmm")</f>
        <v>Feb</v>
      </c>
      <c r="C466" t="str">
        <f>TEXT(Table3[[#This Row],[date]],"ddd")</f>
        <v>Thu</v>
      </c>
      <c r="D466" s="2" t="s">
        <v>24</v>
      </c>
      <c r="E466" s="2" t="s">
        <v>283</v>
      </c>
      <c r="F466" s="2" t="s">
        <v>228</v>
      </c>
      <c r="G466" s="2" t="s">
        <v>229</v>
      </c>
      <c r="H466" s="2" t="s">
        <v>60</v>
      </c>
      <c r="I466" s="3">
        <v>231.65</v>
      </c>
      <c r="J466" s="5">
        <v>3</v>
      </c>
      <c r="K466" s="3">
        <v>694.95</v>
      </c>
      <c r="L466" s="3">
        <v>353.63</v>
      </c>
      <c r="M466" s="3">
        <v>341.32</v>
      </c>
      <c r="N466" s="10">
        <f>Table3[[#This Row],[profit]]/Table3[[#This Row],[revenue]]</f>
        <v>0.49114324771566298</v>
      </c>
      <c r="O466" s="2" t="s">
        <v>42</v>
      </c>
      <c r="P466" s="2" t="str">
        <f>_xlfn.XLOOKUP(O466,Sales_reps!A:A,Sales_reps!B:B)</f>
        <v>Rep 18</v>
      </c>
      <c r="Q466" s="5">
        <f>_xlfn.XLOOKUP(F466,Inventory!A:A,Inventory!E:E)</f>
        <v>257</v>
      </c>
      <c r="R466" s="5">
        <f>_xlfn.XLOOKUP(F466,Inventory!A:A,Inventory!F:F)</f>
        <v>54</v>
      </c>
      <c r="S466" t="str">
        <f>IF(Table3[[#This Row],[Reorder_point]]&gt;=Table3[[#This Row],[Stock_on_hand]],"Reorder","Sufficient Stock")</f>
        <v>Sufficient Stock</v>
      </c>
      <c r="T466" s="4">
        <f>_xlfn.XLOOKUP(F466,Pivot!A:A,Pivot!C:C)</f>
        <v>2.0220994475138121</v>
      </c>
      <c r="U466" s="5">
        <f>Table3[[#This Row],[Stock_on_hand]]/Table3[[#This Row],[ADS_Rate]]</f>
        <v>127.09562841530055</v>
      </c>
      <c r="V466" s="16">
        <f>_xlfn.XLOOKUP(F466,Pivot!E:E,Pivot!H:H)</f>
        <v>160.93450819672134</v>
      </c>
      <c r="W466" s="3">
        <f>IF(Table3[[#This Row],[Stock_on_hand]]&gt;Table3[[#This Row],[Reorder_point]],(Table3[[#This Row],[Stock_on_hand]]-Table3[[#This Row],[Reorder_point]])*Table3[[#This Row],[AverageCostPerUnit]],0)</f>
        <v>32669.705163934432</v>
      </c>
    </row>
    <row r="467" spans="1:23" x14ac:dyDescent="0.3">
      <c r="A467" s="1">
        <v>45715</v>
      </c>
      <c r="B467" t="str">
        <f>TEXT(Table3[[#This Row],[date]],"mmm")</f>
        <v>Feb</v>
      </c>
      <c r="C467" t="str">
        <f>TEXT(Table3[[#This Row],[date]],"ddd")</f>
        <v>Thu</v>
      </c>
      <c r="D467" s="2" t="s">
        <v>27</v>
      </c>
      <c r="E467" s="2" t="s">
        <v>278</v>
      </c>
      <c r="F467" s="2" t="s">
        <v>238</v>
      </c>
      <c r="G467" s="2" t="s">
        <v>239</v>
      </c>
      <c r="H467" s="2" t="s">
        <v>101</v>
      </c>
      <c r="I467" s="3">
        <v>23.18</v>
      </c>
      <c r="J467" s="5">
        <v>32</v>
      </c>
      <c r="K467" s="3">
        <v>741.76</v>
      </c>
      <c r="L467" s="3">
        <v>514.82000000000005</v>
      </c>
      <c r="M467" s="3">
        <v>226.94</v>
      </c>
      <c r="N467" s="10">
        <f>Table3[[#This Row],[profit]]/Table3[[#This Row],[revenue]]</f>
        <v>0.30594801553062984</v>
      </c>
      <c r="O467" s="2" t="s">
        <v>40</v>
      </c>
      <c r="P467" s="2" t="str">
        <f>_xlfn.XLOOKUP(O467,Sales_reps!A:A,Sales_reps!B:B)</f>
        <v>Rep 17</v>
      </c>
      <c r="Q467" s="5">
        <f>_xlfn.XLOOKUP(F467,Inventory!A:A,Inventory!E:E)</f>
        <v>290</v>
      </c>
      <c r="R467" s="5">
        <f>_xlfn.XLOOKUP(F467,Inventory!A:A,Inventory!F:F)</f>
        <v>144</v>
      </c>
      <c r="S467" t="str">
        <f>IF(Table3[[#This Row],[Reorder_point]]&gt;=Table3[[#This Row],[Stock_on_hand]],"Reorder","Sufficient Stock")</f>
        <v>Sufficient Stock</v>
      </c>
      <c r="T467" s="4">
        <f>_xlfn.XLOOKUP(F467,Pivot!A:A,Pivot!C:C)</f>
        <v>1.4751381215469612</v>
      </c>
      <c r="U467" s="5">
        <f>Table3[[#This Row],[Stock_on_hand]]/Table3[[#This Row],[ADS_Rate]]</f>
        <v>196.59176029962549</v>
      </c>
      <c r="V467" s="16">
        <f>_xlfn.XLOOKUP(F467,Pivot!E:E,Pivot!H:H)</f>
        <v>187.97531835205993</v>
      </c>
      <c r="W467" s="3">
        <f>IF(Table3[[#This Row],[Stock_on_hand]]&gt;Table3[[#This Row],[Reorder_point]],(Table3[[#This Row],[Stock_on_hand]]-Table3[[#This Row],[Reorder_point]])*Table3[[#This Row],[AverageCostPerUnit]],0)</f>
        <v>27444.396479400748</v>
      </c>
    </row>
    <row r="468" spans="1:23" x14ac:dyDescent="0.3">
      <c r="A468" s="1">
        <v>45715</v>
      </c>
      <c r="B468" t="str">
        <f>TEXT(Table3[[#This Row],[date]],"mmm")</f>
        <v>Feb</v>
      </c>
      <c r="C468" t="str">
        <f>TEXT(Table3[[#This Row],[date]],"ddd")</f>
        <v>Thu</v>
      </c>
      <c r="D468" s="2" t="s">
        <v>12</v>
      </c>
      <c r="E468" s="2" t="s">
        <v>283</v>
      </c>
      <c r="F468" s="2" t="s">
        <v>228</v>
      </c>
      <c r="G468" s="2" t="s">
        <v>229</v>
      </c>
      <c r="H468" s="2" t="s">
        <v>60</v>
      </c>
      <c r="I468" s="3">
        <v>302.27999999999997</v>
      </c>
      <c r="J468" s="5">
        <v>45</v>
      </c>
      <c r="K468" s="3">
        <v>13602.6</v>
      </c>
      <c r="L468" s="3">
        <v>8663.5499999999993</v>
      </c>
      <c r="M468" s="3">
        <v>4939.05</v>
      </c>
      <c r="N468" s="10">
        <f>Table3[[#This Row],[profit]]/Table3[[#This Row],[revenue]]</f>
        <v>0.36309602575978123</v>
      </c>
      <c r="O468" s="2" t="s">
        <v>22</v>
      </c>
      <c r="P468" s="2" t="str">
        <f>_xlfn.XLOOKUP(O468,Sales_reps!A:A,Sales_reps!B:B)</f>
        <v>Rep 9</v>
      </c>
      <c r="Q468" s="5">
        <f>_xlfn.XLOOKUP(F468,Inventory!A:A,Inventory!E:E)</f>
        <v>257</v>
      </c>
      <c r="R468" s="5">
        <f>_xlfn.XLOOKUP(F468,Inventory!A:A,Inventory!F:F)</f>
        <v>54</v>
      </c>
      <c r="S468" t="str">
        <f>IF(Table3[[#This Row],[Reorder_point]]&gt;=Table3[[#This Row],[Stock_on_hand]],"Reorder","Sufficient Stock")</f>
        <v>Sufficient Stock</v>
      </c>
      <c r="T468" s="4">
        <f>_xlfn.XLOOKUP(F468,Pivot!A:A,Pivot!C:C)</f>
        <v>2.0220994475138121</v>
      </c>
      <c r="U468" s="5">
        <f>Table3[[#This Row],[Stock_on_hand]]/Table3[[#This Row],[ADS_Rate]]</f>
        <v>127.09562841530055</v>
      </c>
      <c r="V468" s="16">
        <f>_xlfn.XLOOKUP(F468,Pivot!E:E,Pivot!H:H)</f>
        <v>160.93450819672134</v>
      </c>
      <c r="W468" s="3">
        <f>IF(Table3[[#This Row],[Stock_on_hand]]&gt;Table3[[#This Row],[Reorder_point]],(Table3[[#This Row],[Stock_on_hand]]-Table3[[#This Row],[Reorder_point]])*Table3[[#This Row],[AverageCostPerUnit]],0)</f>
        <v>32669.705163934432</v>
      </c>
    </row>
    <row r="469" spans="1:23" x14ac:dyDescent="0.3">
      <c r="A469" s="1">
        <v>45715</v>
      </c>
      <c r="B469" t="str">
        <f>TEXT(Table3[[#This Row],[date]],"mmm")</f>
        <v>Feb</v>
      </c>
      <c r="C469" t="str">
        <f>TEXT(Table3[[#This Row],[date]],"ddd")</f>
        <v>Thu</v>
      </c>
      <c r="D469" s="2" t="s">
        <v>5</v>
      </c>
      <c r="E469" s="2" t="s">
        <v>285</v>
      </c>
      <c r="F469" s="2" t="s">
        <v>54</v>
      </c>
      <c r="G469" s="2" t="s">
        <v>55</v>
      </c>
      <c r="H469" s="2" t="s">
        <v>56</v>
      </c>
      <c r="I469" s="3">
        <v>390.09</v>
      </c>
      <c r="J469" s="5">
        <v>15</v>
      </c>
      <c r="K469" s="3">
        <v>5851.35</v>
      </c>
      <c r="L469" s="3">
        <v>3345.84</v>
      </c>
      <c r="M469" s="3">
        <v>2505.5100000000002</v>
      </c>
      <c r="N469" s="10">
        <f>Table3[[#This Row],[profit]]/Table3[[#This Row],[revenue]]</f>
        <v>0.42819349380912097</v>
      </c>
      <c r="O469" s="2" t="s">
        <v>28</v>
      </c>
      <c r="P469" s="2" t="str">
        <f>_xlfn.XLOOKUP(O469,Sales_reps!A:A,Sales_reps!B:B)</f>
        <v>Rep 11</v>
      </c>
      <c r="Q469" s="5">
        <f>_xlfn.XLOOKUP(F469,Inventory!A:A,Inventory!E:E)</f>
        <v>18</v>
      </c>
      <c r="R469" s="5">
        <f>_xlfn.XLOOKUP(F469,Inventory!A:A,Inventory!F:F)</f>
        <v>193</v>
      </c>
      <c r="S469" t="str">
        <f>IF(Table3[[#This Row],[Reorder_point]]&gt;=Table3[[#This Row],[Stock_on_hand]],"Reorder","Sufficient Stock")</f>
        <v>Reorder</v>
      </c>
      <c r="T469" s="4">
        <f>_xlfn.XLOOKUP(F469,Pivot!A:A,Pivot!C:C)</f>
        <v>1.7127071823204421</v>
      </c>
      <c r="U469" s="5">
        <f>Table3[[#This Row],[Stock_on_hand]]/Table3[[#This Row],[ADS_Rate]]</f>
        <v>10.509677419354839</v>
      </c>
      <c r="V469" s="16">
        <f>_xlfn.XLOOKUP(F469,Pivot!E:E,Pivot!H:H)</f>
        <v>171.93148387096775</v>
      </c>
      <c r="W469" s="3">
        <f>IF(Table3[[#This Row],[Stock_on_hand]]&gt;Table3[[#This Row],[Reorder_point]],(Table3[[#This Row],[Stock_on_hand]]-Table3[[#This Row],[Reorder_point]])*Table3[[#This Row],[AverageCostPerUnit]],0)</f>
        <v>0</v>
      </c>
    </row>
    <row r="470" spans="1:23" x14ac:dyDescent="0.3">
      <c r="A470" s="1">
        <v>45715</v>
      </c>
      <c r="B470" t="str">
        <f>TEXT(Table3[[#This Row],[date]],"mmm")</f>
        <v>Feb</v>
      </c>
      <c r="C470" t="str">
        <f>TEXT(Table3[[#This Row],[date]],"ddd")</f>
        <v>Thu</v>
      </c>
      <c r="D470" s="2" t="s">
        <v>17</v>
      </c>
      <c r="E470" s="2" t="s">
        <v>275</v>
      </c>
      <c r="F470" s="2" t="s">
        <v>226</v>
      </c>
      <c r="G470" s="2" t="s">
        <v>227</v>
      </c>
      <c r="H470" s="2" t="s">
        <v>101</v>
      </c>
      <c r="I470" s="3">
        <v>354.78</v>
      </c>
      <c r="J470" s="5">
        <v>14</v>
      </c>
      <c r="K470" s="3">
        <v>4966.92</v>
      </c>
      <c r="L470" s="3">
        <v>4066.15</v>
      </c>
      <c r="M470" s="3">
        <v>900.77</v>
      </c>
      <c r="N470" s="10">
        <f>Table3[[#This Row],[profit]]/Table3[[#This Row],[revenue]]</f>
        <v>0.18135383698549604</v>
      </c>
      <c r="O470" s="2" t="s">
        <v>15</v>
      </c>
      <c r="P470" s="2" t="str">
        <f>_xlfn.XLOOKUP(O470,Sales_reps!A:A,Sales_reps!B:B)</f>
        <v>Rep 6</v>
      </c>
      <c r="Q470" s="5">
        <f>_xlfn.XLOOKUP(F470,Inventory!A:A,Inventory!E:E)</f>
        <v>188</v>
      </c>
      <c r="R470" s="5">
        <f>_xlfn.XLOOKUP(F470,Inventory!A:A,Inventory!F:F)</f>
        <v>156</v>
      </c>
      <c r="S470" t="str">
        <f>IF(Table3[[#This Row],[Reorder_point]]&gt;=Table3[[#This Row],[Stock_on_hand]],"Reorder","Sufficient Stock")</f>
        <v>Sufficient Stock</v>
      </c>
      <c r="T470" s="4">
        <f>_xlfn.XLOOKUP(F470,Pivot!A:A,Pivot!C:C)</f>
        <v>1.9281767955801106</v>
      </c>
      <c r="U470" s="5">
        <f>Table3[[#This Row],[Stock_on_hand]]/Table3[[#This Row],[ADS_Rate]]</f>
        <v>97.50143266475645</v>
      </c>
      <c r="V470" s="16">
        <f>_xlfn.XLOOKUP(F470,Pivot!E:E,Pivot!H:H)</f>
        <v>201.583553008596</v>
      </c>
      <c r="W470" s="3">
        <f>IF(Table3[[#This Row],[Stock_on_hand]]&gt;Table3[[#This Row],[Reorder_point]],(Table3[[#This Row],[Stock_on_hand]]-Table3[[#This Row],[Reorder_point]])*Table3[[#This Row],[AverageCostPerUnit]],0)</f>
        <v>6450.673696275072</v>
      </c>
    </row>
    <row r="471" spans="1:23" x14ac:dyDescent="0.3">
      <c r="A471" s="1">
        <v>45715</v>
      </c>
      <c r="B471" t="str">
        <f>TEXT(Table3[[#This Row],[date]],"mmm")</f>
        <v>Feb</v>
      </c>
      <c r="C471" t="str">
        <f>TEXT(Table3[[#This Row],[date]],"ddd")</f>
        <v>Thu</v>
      </c>
      <c r="D471" s="2" t="s">
        <v>12</v>
      </c>
      <c r="E471" s="2" t="s">
        <v>278</v>
      </c>
      <c r="F471" s="2" t="s">
        <v>224</v>
      </c>
      <c r="G471" s="2" t="s">
        <v>225</v>
      </c>
      <c r="H471" s="2" t="s">
        <v>60</v>
      </c>
      <c r="I471" s="3">
        <v>320.26</v>
      </c>
      <c r="J471" s="5">
        <v>4</v>
      </c>
      <c r="K471" s="3">
        <v>1281.04</v>
      </c>
      <c r="L471" s="3">
        <v>648.17999999999995</v>
      </c>
      <c r="M471" s="3">
        <v>632.86</v>
      </c>
      <c r="N471" s="10">
        <f>Table3[[#This Row],[profit]]/Table3[[#This Row],[revenue]]</f>
        <v>0.49402048335727222</v>
      </c>
      <c r="O471" s="2" t="s">
        <v>28</v>
      </c>
      <c r="P471" s="2" t="str">
        <f>_xlfn.XLOOKUP(O471,Sales_reps!A:A,Sales_reps!B:B)</f>
        <v>Rep 11</v>
      </c>
      <c r="Q471" s="5">
        <f>_xlfn.XLOOKUP(F471,Inventory!A:A,Inventory!E:E)</f>
        <v>42</v>
      </c>
      <c r="R471" s="5">
        <f>_xlfn.XLOOKUP(F471,Inventory!A:A,Inventory!F:F)</f>
        <v>59</v>
      </c>
      <c r="S471" t="str">
        <f>IF(Table3[[#This Row],[Reorder_point]]&gt;=Table3[[#This Row],[Stock_on_hand]],"Reorder","Sufficient Stock")</f>
        <v>Reorder</v>
      </c>
      <c r="T471" s="4">
        <f>_xlfn.XLOOKUP(F471,Pivot!A:A,Pivot!C:C)</f>
        <v>1.6906077348066297</v>
      </c>
      <c r="U471" s="5">
        <f>Table3[[#This Row],[Stock_on_hand]]/Table3[[#This Row],[ADS_Rate]]</f>
        <v>24.843137254901961</v>
      </c>
      <c r="V471" s="16">
        <f>_xlfn.XLOOKUP(F471,Pivot!E:E,Pivot!H:H)</f>
        <v>182.07738562091507</v>
      </c>
      <c r="W471" s="3">
        <f>IF(Table3[[#This Row],[Stock_on_hand]]&gt;Table3[[#This Row],[Reorder_point]],(Table3[[#This Row],[Stock_on_hand]]-Table3[[#This Row],[Reorder_point]])*Table3[[#This Row],[AverageCostPerUnit]],0)</f>
        <v>0</v>
      </c>
    </row>
    <row r="472" spans="1:23" x14ac:dyDescent="0.3">
      <c r="A472" s="1">
        <v>45715</v>
      </c>
      <c r="B472" t="str">
        <f>TEXT(Table3[[#This Row],[date]],"mmm")</f>
        <v>Feb</v>
      </c>
      <c r="C472" t="str">
        <f>TEXT(Table3[[#This Row],[date]],"ddd")</f>
        <v>Thu</v>
      </c>
      <c r="D472" s="2" t="s">
        <v>24</v>
      </c>
      <c r="E472" s="2" t="s">
        <v>273</v>
      </c>
      <c r="F472" s="2" t="s">
        <v>130</v>
      </c>
      <c r="G472" s="2" t="s">
        <v>131</v>
      </c>
      <c r="H472" s="2" t="s">
        <v>101</v>
      </c>
      <c r="I472" s="3">
        <v>376.88</v>
      </c>
      <c r="J472" s="5">
        <v>23</v>
      </c>
      <c r="K472" s="3">
        <v>8668.24</v>
      </c>
      <c r="L472" s="3">
        <v>5146.4799999999996</v>
      </c>
      <c r="M472" s="3">
        <v>3521.76</v>
      </c>
      <c r="N472" s="10">
        <f>Table3[[#This Row],[profit]]/Table3[[#This Row],[revenue]]</f>
        <v>0.40628316705582684</v>
      </c>
      <c r="O472" s="2" t="s">
        <v>34</v>
      </c>
      <c r="P472" s="2" t="str">
        <f>_xlfn.XLOOKUP(O472,Sales_reps!A:A,Sales_reps!B:B)</f>
        <v>Rep 14</v>
      </c>
      <c r="Q472" s="5">
        <f>_xlfn.XLOOKUP(F472,Inventory!A:A,Inventory!E:E)</f>
        <v>397</v>
      </c>
      <c r="R472" s="5">
        <f>_xlfn.XLOOKUP(F472,Inventory!A:A,Inventory!F:F)</f>
        <v>183</v>
      </c>
      <c r="S472" t="str">
        <f>IF(Table3[[#This Row],[Reorder_point]]&gt;=Table3[[#This Row],[Stock_on_hand]],"Reorder","Sufficient Stock")</f>
        <v>Sufficient Stock</v>
      </c>
      <c r="T472" s="4">
        <f>_xlfn.XLOOKUP(F472,Pivot!A:A,Pivot!C:C)</f>
        <v>2.9447513812154695</v>
      </c>
      <c r="U472" s="5">
        <f>Table3[[#This Row],[Stock_on_hand]]/Table3[[#This Row],[ADS_Rate]]</f>
        <v>134.81613508442777</v>
      </c>
      <c r="V472" s="16">
        <f>_xlfn.XLOOKUP(F472,Pivot!E:E,Pivot!H:H)</f>
        <v>151.03679174484051</v>
      </c>
      <c r="W472" s="3">
        <f>IF(Table3[[#This Row],[Stock_on_hand]]&gt;Table3[[#This Row],[Reorder_point]],(Table3[[#This Row],[Stock_on_hand]]-Table3[[#This Row],[Reorder_point]])*Table3[[#This Row],[AverageCostPerUnit]],0)</f>
        <v>32321.873433395871</v>
      </c>
    </row>
    <row r="473" spans="1:23" x14ac:dyDescent="0.3">
      <c r="A473" s="1">
        <v>45715</v>
      </c>
      <c r="B473" t="str">
        <f>TEXT(Table3[[#This Row],[date]],"mmm")</f>
        <v>Feb</v>
      </c>
      <c r="C473" t="str">
        <f>TEXT(Table3[[#This Row],[date]],"ddd")</f>
        <v>Thu</v>
      </c>
      <c r="D473" s="2" t="s">
        <v>17</v>
      </c>
      <c r="E473" s="2" t="s">
        <v>273</v>
      </c>
      <c r="F473" s="2" t="s">
        <v>220</v>
      </c>
      <c r="G473" s="2" t="s">
        <v>221</v>
      </c>
      <c r="H473" s="2" t="s">
        <v>56</v>
      </c>
      <c r="I473" s="3">
        <v>324.93</v>
      </c>
      <c r="J473" s="5">
        <v>49</v>
      </c>
      <c r="K473" s="3">
        <v>15921.57</v>
      </c>
      <c r="L473" s="3">
        <v>11379.04</v>
      </c>
      <c r="M473" s="3">
        <v>4542.53</v>
      </c>
      <c r="N473" s="10">
        <f>Table3[[#This Row],[profit]]/Table3[[#This Row],[revenue]]</f>
        <v>0.28530666259671628</v>
      </c>
      <c r="O473" s="2" t="s">
        <v>25</v>
      </c>
      <c r="P473" s="2" t="str">
        <f>_xlfn.XLOOKUP(O473,Sales_reps!A:A,Sales_reps!B:B)</f>
        <v>Rep 10</v>
      </c>
      <c r="Q473" s="5">
        <f>_xlfn.XLOOKUP(F473,Inventory!A:A,Inventory!E:E)</f>
        <v>285</v>
      </c>
      <c r="R473" s="5">
        <f>_xlfn.XLOOKUP(F473,Inventory!A:A,Inventory!F:F)</f>
        <v>130</v>
      </c>
      <c r="S473" t="str">
        <f>IF(Table3[[#This Row],[Reorder_point]]&gt;=Table3[[#This Row],[Stock_on_hand]],"Reorder","Sufficient Stock")</f>
        <v>Sufficient Stock</v>
      </c>
      <c r="T473" s="4">
        <f>_xlfn.XLOOKUP(F473,Pivot!A:A,Pivot!C:C)</f>
        <v>1.6464088397790055</v>
      </c>
      <c r="U473" s="5">
        <f>Table3[[#This Row],[Stock_on_hand]]/Table3[[#This Row],[ADS_Rate]]</f>
        <v>173.10402684563758</v>
      </c>
      <c r="V473" s="16">
        <f>_xlfn.XLOOKUP(F473,Pivot!E:E,Pivot!H:H)</f>
        <v>196.83761744966441</v>
      </c>
      <c r="W473" s="3">
        <f>IF(Table3[[#This Row],[Stock_on_hand]]&gt;Table3[[#This Row],[Reorder_point]],(Table3[[#This Row],[Stock_on_hand]]-Table3[[#This Row],[Reorder_point]])*Table3[[#This Row],[AverageCostPerUnit]],0)</f>
        <v>30509.830704697983</v>
      </c>
    </row>
    <row r="474" spans="1:23" x14ac:dyDescent="0.3">
      <c r="A474" s="1">
        <v>45716</v>
      </c>
      <c r="B474" t="str">
        <f>TEXT(Table3[[#This Row],[date]],"mmm")</f>
        <v>Feb</v>
      </c>
      <c r="C474" t="str">
        <f>TEXT(Table3[[#This Row],[date]],"ddd")</f>
        <v>Fri</v>
      </c>
      <c r="D474" s="2" t="s">
        <v>5</v>
      </c>
      <c r="E474" s="2" t="s">
        <v>284</v>
      </c>
      <c r="F474" s="2" t="s">
        <v>160</v>
      </c>
      <c r="G474" s="2" t="s">
        <v>161</v>
      </c>
      <c r="H474" s="2" t="s">
        <v>73</v>
      </c>
      <c r="I474" s="3">
        <v>113.78</v>
      </c>
      <c r="J474" s="5">
        <v>17</v>
      </c>
      <c r="K474" s="3">
        <v>1934.26</v>
      </c>
      <c r="L474" s="3">
        <v>972.86</v>
      </c>
      <c r="M474" s="3">
        <v>961.4</v>
      </c>
      <c r="N474" s="10">
        <f>Table3[[#This Row],[profit]]/Table3[[#This Row],[revenue]]</f>
        <v>0.49703762679267521</v>
      </c>
      <c r="O474" s="2" t="s">
        <v>10</v>
      </c>
      <c r="P474" s="2" t="str">
        <f>_xlfn.XLOOKUP(O474,Sales_reps!A:A,Sales_reps!B:B)</f>
        <v>Rep 4</v>
      </c>
      <c r="Q474" s="5">
        <f>_xlfn.XLOOKUP(F474,Inventory!A:A,Inventory!E:E)</f>
        <v>279</v>
      </c>
      <c r="R474" s="5">
        <f>_xlfn.XLOOKUP(F474,Inventory!A:A,Inventory!F:F)</f>
        <v>90</v>
      </c>
      <c r="S474" t="str">
        <f>IF(Table3[[#This Row],[Reorder_point]]&gt;=Table3[[#This Row],[Stock_on_hand]],"Reorder","Sufficient Stock")</f>
        <v>Sufficient Stock</v>
      </c>
      <c r="T474" s="4">
        <f>_xlfn.XLOOKUP(F474,Pivot!A:A,Pivot!C:C)</f>
        <v>1.7348066298342542</v>
      </c>
      <c r="U474" s="5">
        <f>Table3[[#This Row],[Stock_on_hand]]/Table3[[#This Row],[ADS_Rate]]</f>
        <v>160.82484076433121</v>
      </c>
      <c r="V474" s="16">
        <f>_xlfn.XLOOKUP(F474,Pivot!E:E,Pivot!H:H)</f>
        <v>213.5890445859873</v>
      </c>
      <c r="W474" s="3">
        <f>IF(Table3[[#This Row],[Stock_on_hand]]&gt;Table3[[#This Row],[Reorder_point]],(Table3[[#This Row],[Stock_on_hand]]-Table3[[#This Row],[Reorder_point]])*Table3[[#This Row],[AverageCostPerUnit]],0)</f>
        <v>40368.329426751596</v>
      </c>
    </row>
    <row r="475" spans="1:23" x14ac:dyDescent="0.3">
      <c r="A475" s="1">
        <v>45716</v>
      </c>
      <c r="B475" t="str">
        <f>TEXT(Table3[[#This Row],[date]],"mmm")</f>
        <v>Feb</v>
      </c>
      <c r="C475" t="str">
        <f>TEXT(Table3[[#This Row],[date]],"ddd")</f>
        <v>Fri</v>
      </c>
      <c r="D475" s="2" t="s">
        <v>12</v>
      </c>
      <c r="E475" s="2" t="s">
        <v>274</v>
      </c>
      <c r="F475" s="2" t="s">
        <v>240</v>
      </c>
      <c r="G475" s="2" t="s">
        <v>241</v>
      </c>
      <c r="H475" s="2" t="s">
        <v>56</v>
      </c>
      <c r="I475" s="3">
        <v>270.39</v>
      </c>
      <c r="J475" s="5">
        <v>28</v>
      </c>
      <c r="K475" s="3">
        <v>7570.92</v>
      </c>
      <c r="L475" s="3">
        <v>5911.32</v>
      </c>
      <c r="M475" s="3">
        <v>1659.6</v>
      </c>
      <c r="N475" s="10">
        <f>Table3[[#This Row],[profit]]/Table3[[#This Row],[revenue]]</f>
        <v>0.21920717693490355</v>
      </c>
      <c r="O475" s="2" t="s">
        <v>30</v>
      </c>
      <c r="P475" s="2" t="str">
        <f>_xlfn.XLOOKUP(O475,Sales_reps!A:A,Sales_reps!B:B)</f>
        <v>Rep 12</v>
      </c>
      <c r="Q475" s="5">
        <f>_xlfn.XLOOKUP(F475,Inventory!A:A,Inventory!E:E)</f>
        <v>132</v>
      </c>
      <c r="R475" s="5">
        <f>_xlfn.XLOOKUP(F475,Inventory!A:A,Inventory!F:F)</f>
        <v>82</v>
      </c>
      <c r="S475" t="str">
        <f>IF(Table3[[#This Row],[Reorder_point]]&gt;=Table3[[#This Row],[Stock_on_hand]],"Reorder","Sufficient Stock")</f>
        <v>Sufficient Stock</v>
      </c>
      <c r="T475" s="4">
        <f>_xlfn.XLOOKUP(F475,Pivot!A:A,Pivot!C:C)</f>
        <v>1.3149171270718232</v>
      </c>
      <c r="U475" s="5">
        <f>Table3[[#This Row],[Stock_on_hand]]/Table3[[#This Row],[ADS_Rate]]</f>
        <v>100.38655462184875</v>
      </c>
      <c r="V475" s="16">
        <f>_xlfn.XLOOKUP(F475,Pivot!E:E,Pivot!H:H)</f>
        <v>148.74588235294115</v>
      </c>
      <c r="W475" s="3">
        <f>IF(Table3[[#This Row],[Stock_on_hand]]&gt;Table3[[#This Row],[Reorder_point]],(Table3[[#This Row],[Stock_on_hand]]-Table3[[#This Row],[Reorder_point]])*Table3[[#This Row],[AverageCostPerUnit]],0)</f>
        <v>7437.2941176470576</v>
      </c>
    </row>
    <row r="476" spans="1:23" x14ac:dyDescent="0.3">
      <c r="A476" s="1">
        <v>45716</v>
      </c>
      <c r="B476" t="str">
        <f>TEXT(Table3[[#This Row],[date]],"mmm")</f>
        <v>Feb</v>
      </c>
      <c r="C476" t="str">
        <f>TEXT(Table3[[#This Row],[date]],"ddd")</f>
        <v>Fri</v>
      </c>
      <c r="D476" s="2" t="s">
        <v>12</v>
      </c>
      <c r="E476" s="2" t="s">
        <v>280</v>
      </c>
      <c r="F476" s="2" t="s">
        <v>110</v>
      </c>
      <c r="G476" s="2" t="s">
        <v>111</v>
      </c>
      <c r="H476" s="2" t="s">
        <v>101</v>
      </c>
      <c r="I476" s="3">
        <v>59.71</v>
      </c>
      <c r="J476" s="5">
        <v>27</v>
      </c>
      <c r="K476" s="3">
        <v>1612.17</v>
      </c>
      <c r="L476" s="3">
        <v>906.95</v>
      </c>
      <c r="M476" s="3">
        <v>705.22</v>
      </c>
      <c r="N476" s="10">
        <f>Table3[[#This Row],[profit]]/Table3[[#This Row],[revenue]]</f>
        <v>0.43743525806831784</v>
      </c>
      <c r="O476" s="2" t="s">
        <v>10</v>
      </c>
      <c r="P476" s="2" t="str">
        <f>_xlfn.XLOOKUP(O476,Sales_reps!A:A,Sales_reps!B:B)</f>
        <v>Rep 4</v>
      </c>
      <c r="Q476" s="5">
        <f>_xlfn.XLOOKUP(F476,Inventory!A:A,Inventory!E:E)</f>
        <v>306</v>
      </c>
      <c r="R476" s="5">
        <f>_xlfn.XLOOKUP(F476,Inventory!A:A,Inventory!F:F)</f>
        <v>197</v>
      </c>
      <c r="S476" t="str">
        <f>IF(Table3[[#This Row],[Reorder_point]]&gt;=Table3[[#This Row],[Stock_on_hand]],"Reorder","Sufficient Stock")</f>
        <v>Sufficient Stock</v>
      </c>
      <c r="T476" s="4">
        <f>_xlfn.XLOOKUP(F476,Pivot!A:A,Pivot!C:C)</f>
        <v>2.298342541436464</v>
      </c>
      <c r="U476" s="5">
        <f>Table3[[#This Row],[Stock_on_hand]]/Table3[[#This Row],[ADS_Rate]]</f>
        <v>133.13942307692309</v>
      </c>
      <c r="V476" s="16">
        <f>_xlfn.XLOOKUP(F476,Pivot!E:E,Pivot!H:H)</f>
        <v>144.58235576923079</v>
      </c>
      <c r="W476" s="3">
        <f>IF(Table3[[#This Row],[Stock_on_hand]]&gt;Table3[[#This Row],[Reorder_point]],(Table3[[#This Row],[Stock_on_hand]]-Table3[[#This Row],[Reorder_point]])*Table3[[#This Row],[AverageCostPerUnit]],0)</f>
        <v>15759.476778846156</v>
      </c>
    </row>
    <row r="477" spans="1:23" x14ac:dyDescent="0.3">
      <c r="A477" s="1">
        <v>45716</v>
      </c>
      <c r="B477" t="str">
        <f>TEXT(Table3[[#This Row],[date]],"mmm")</f>
        <v>Feb</v>
      </c>
      <c r="C477" t="str">
        <f>TEXT(Table3[[#This Row],[date]],"ddd")</f>
        <v>Fri</v>
      </c>
      <c r="D477" s="2" t="s">
        <v>12</v>
      </c>
      <c r="E477" s="2" t="s">
        <v>282</v>
      </c>
      <c r="F477" s="2" t="s">
        <v>83</v>
      </c>
      <c r="G477" s="2" t="s">
        <v>84</v>
      </c>
      <c r="H477" s="2" t="s">
        <v>56</v>
      </c>
      <c r="I477" s="3">
        <v>337.39</v>
      </c>
      <c r="J477" s="5">
        <v>47</v>
      </c>
      <c r="K477" s="3">
        <v>15857.33</v>
      </c>
      <c r="L477" s="3">
        <v>8011.8</v>
      </c>
      <c r="M477" s="3">
        <v>7845.53</v>
      </c>
      <c r="N477" s="10">
        <f>Table3[[#This Row],[profit]]/Table3[[#This Row],[revenue]]</f>
        <v>0.49475731412539187</v>
      </c>
      <c r="O477" s="2" t="s">
        <v>42</v>
      </c>
      <c r="P477" s="2" t="str">
        <f>_xlfn.XLOOKUP(O477,Sales_reps!A:A,Sales_reps!B:B)</f>
        <v>Rep 18</v>
      </c>
      <c r="Q477" s="5">
        <f>_xlfn.XLOOKUP(F477,Inventory!A:A,Inventory!E:E)</f>
        <v>227</v>
      </c>
      <c r="R477" s="5">
        <f>_xlfn.XLOOKUP(F477,Inventory!A:A,Inventory!F:F)</f>
        <v>124</v>
      </c>
      <c r="S477" t="str">
        <f>IF(Table3[[#This Row],[Reorder_point]]&gt;=Table3[[#This Row],[Stock_on_hand]],"Reorder","Sufficient Stock")</f>
        <v>Sufficient Stock</v>
      </c>
      <c r="T477" s="4">
        <f>_xlfn.XLOOKUP(F477,Pivot!A:A,Pivot!C:C)</f>
        <v>2.0883977900552488</v>
      </c>
      <c r="U477" s="5">
        <f>Table3[[#This Row],[Stock_on_hand]]/Table3[[#This Row],[ADS_Rate]]</f>
        <v>108.69576719576719</v>
      </c>
      <c r="V477" s="16">
        <f>_xlfn.XLOOKUP(F477,Pivot!E:E,Pivot!H:H)</f>
        <v>176.40235449735448</v>
      </c>
      <c r="W477" s="3">
        <f>IF(Table3[[#This Row],[Stock_on_hand]]&gt;Table3[[#This Row],[Reorder_point]],(Table3[[#This Row],[Stock_on_hand]]-Table3[[#This Row],[Reorder_point]])*Table3[[#This Row],[AverageCostPerUnit]],0)</f>
        <v>18169.44251322751</v>
      </c>
    </row>
    <row r="478" spans="1:23" x14ac:dyDescent="0.3">
      <c r="A478" s="1">
        <v>45716</v>
      </c>
      <c r="B478" t="str">
        <f>TEXT(Table3[[#This Row],[date]],"mmm")</f>
        <v>Feb</v>
      </c>
      <c r="C478" t="str">
        <f>TEXT(Table3[[#This Row],[date]],"ddd")</f>
        <v>Fri</v>
      </c>
      <c r="D478" s="2" t="s">
        <v>24</v>
      </c>
      <c r="E478" s="2" t="s">
        <v>277</v>
      </c>
      <c r="F478" s="2" t="s">
        <v>246</v>
      </c>
      <c r="G478" s="2" t="s">
        <v>247</v>
      </c>
      <c r="H478" s="2" t="s">
        <v>101</v>
      </c>
      <c r="I478" s="3">
        <v>368.16</v>
      </c>
      <c r="J478" s="5">
        <v>10</v>
      </c>
      <c r="K478" s="3">
        <v>3681.6</v>
      </c>
      <c r="L478" s="3">
        <v>2294.65</v>
      </c>
      <c r="M478" s="3">
        <v>1386.95</v>
      </c>
      <c r="N478" s="10">
        <f>Table3[[#This Row],[profit]]/Table3[[#This Row],[revenue]]</f>
        <v>0.37672479356801392</v>
      </c>
      <c r="O478" s="2" t="s">
        <v>46</v>
      </c>
      <c r="P478" s="2" t="str">
        <f>_xlfn.XLOOKUP(O478,Sales_reps!A:A,Sales_reps!B:B)</f>
        <v>Rep 20</v>
      </c>
      <c r="Q478" s="5">
        <f>_xlfn.XLOOKUP(F478,Inventory!A:A,Inventory!E:E)</f>
        <v>431</v>
      </c>
      <c r="R478" s="5">
        <f>_xlfn.XLOOKUP(F478,Inventory!A:A,Inventory!F:F)</f>
        <v>97</v>
      </c>
      <c r="S478" t="str">
        <f>IF(Table3[[#This Row],[Reorder_point]]&gt;=Table3[[#This Row],[Stock_on_hand]],"Reorder","Sufficient Stock")</f>
        <v>Sufficient Stock</v>
      </c>
      <c r="T478" s="4">
        <f>_xlfn.XLOOKUP(F478,Pivot!A:A,Pivot!C:C)</f>
        <v>2.7127071823204418</v>
      </c>
      <c r="U478" s="5">
        <f>Table3[[#This Row],[Stock_on_hand]]/Table3[[#This Row],[ADS_Rate]]</f>
        <v>158.88187372708759</v>
      </c>
      <c r="V478" s="16">
        <f>_xlfn.XLOOKUP(F478,Pivot!E:E,Pivot!H:H)</f>
        <v>146.11568228105907</v>
      </c>
      <c r="W478" s="3">
        <f>IF(Table3[[#This Row],[Stock_on_hand]]&gt;Table3[[#This Row],[Reorder_point]],(Table3[[#This Row],[Stock_on_hand]]-Table3[[#This Row],[Reorder_point]])*Table3[[#This Row],[AverageCostPerUnit]],0)</f>
        <v>48802.637881873728</v>
      </c>
    </row>
    <row r="479" spans="1:23" x14ac:dyDescent="0.3">
      <c r="A479" s="1">
        <v>45716</v>
      </c>
      <c r="B479" t="str">
        <f>TEXT(Table3[[#This Row],[date]],"mmm")</f>
        <v>Feb</v>
      </c>
      <c r="C479" t="str">
        <f>TEXT(Table3[[#This Row],[date]],"ddd")</f>
        <v>Fri</v>
      </c>
      <c r="D479" s="2" t="s">
        <v>17</v>
      </c>
      <c r="E479" s="2" t="s">
        <v>271</v>
      </c>
      <c r="F479" s="2" t="s">
        <v>58</v>
      </c>
      <c r="G479" s="2" t="s">
        <v>59</v>
      </c>
      <c r="H479" s="2" t="s">
        <v>60</v>
      </c>
      <c r="I479" s="3">
        <v>16.72</v>
      </c>
      <c r="J479" s="5">
        <v>8</v>
      </c>
      <c r="K479" s="3">
        <v>133.76</v>
      </c>
      <c r="L479" s="3">
        <v>87.95</v>
      </c>
      <c r="M479" s="3">
        <v>45.81</v>
      </c>
      <c r="N479" s="10">
        <f>Table3[[#This Row],[profit]]/Table3[[#This Row],[revenue]]</f>
        <v>0.34247906698564595</v>
      </c>
      <c r="O479" s="2" t="s">
        <v>15</v>
      </c>
      <c r="P479" s="2" t="str">
        <f>_xlfn.XLOOKUP(O479,Sales_reps!A:A,Sales_reps!B:B)</f>
        <v>Rep 6</v>
      </c>
      <c r="Q479" s="5">
        <f>_xlfn.XLOOKUP(F479,Inventory!A:A,Inventory!E:E)</f>
        <v>281</v>
      </c>
      <c r="R479" s="5">
        <f>_xlfn.XLOOKUP(F479,Inventory!A:A,Inventory!F:F)</f>
        <v>53</v>
      </c>
      <c r="S479" t="str">
        <f>IF(Table3[[#This Row],[Reorder_point]]&gt;=Table3[[#This Row],[Stock_on_hand]],"Reorder","Sufficient Stock")</f>
        <v>Sufficient Stock</v>
      </c>
      <c r="T479" s="4">
        <f>_xlfn.XLOOKUP(F479,Pivot!A:A,Pivot!C:C)</f>
        <v>1.9447513812154695</v>
      </c>
      <c r="U479" s="5">
        <f>Table3[[#This Row],[Stock_on_hand]]/Table3[[#This Row],[ADS_Rate]]</f>
        <v>144.49147727272728</v>
      </c>
      <c r="V479" s="16">
        <f>_xlfn.XLOOKUP(F479,Pivot!E:E,Pivot!H:H)</f>
        <v>208.21113636363637</v>
      </c>
      <c r="W479" s="3">
        <f>IF(Table3[[#This Row],[Stock_on_hand]]&gt;Table3[[#This Row],[Reorder_point]],(Table3[[#This Row],[Stock_on_hand]]-Table3[[#This Row],[Reorder_point]])*Table3[[#This Row],[AverageCostPerUnit]],0)</f>
        <v>47472.139090909091</v>
      </c>
    </row>
    <row r="480" spans="1:23" x14ac:dyDescent="0.3">
      <c r="A480" s="1">
        <v>45716</v>
      </c>
      <c r="B480" t="str">
        <f>TEXT(Table3[[#This Row],[date]],"mmm")</f>
        <v>Feb</v>
      </c>
      <c r="C480" t="str">
        <f>TEXT(Table3[[#This Row],[date]],"ddd")</f>
        <v>Fri</v>
      </c>
      <c r="D480" s="2" t="s">
        <v>17</v>
      </c>
      <c r="E480" s="2" t="s">
        <v>282</v>
      </c>
      <c r="F480" s="2" t="s">
        <v>71</v>
      </c>
      <c r="G480" s="2" t="s">
        <v>72</v>
      </c>
      <c r="H480" s="2" t="s">
        <v>73</v>
      </c>
      <c r="I480" s="3">
        <v>247.86</v>
      </c>
      <c r="J480" s="5">
        <v>49</v>
      </c>
      <c r="K480" s="3">
        <v>12145.14</v>
      </c>
      <c r="L480" s="3">
        <v>8556.11</v>
      </c>
      <c r="M480" s="3">
        <v>3589.03</v>
      </c>
      <c r="N480" s="10">
        <f>Table3[[#This Row],[profit]]/Table3[[#This Row],[revenue]]</f>
        <v>0.2955116202859745</v>
      </c>
      <c r="O480" s="2" t="s">
        <v>25</v>
      </c>
      <c r="P480" s="2" t="str">
        <f>_xlfn.XLOOKUP(O480,Sales_reps!A:A,Sales_reps!B:B)</f>
        <v>Rep 10</v>
      </c>
      <c r="Q480" s="5">
        <f>_xlfn.XLOOKUP(F480,Inventory!A:A,Inventory!E:E)</f>
        <v>437</v>
      </c>
      <c r="R480" s="5">
        <f>_xlfn.XLOOKUP(F480,Inventory!A:A,Inventory!F:F)</f>
        <v>59</v>
      </c>
      <c r="S480" t="str">
        <f>IF(Table3[[#This Row],[Reorder_point]]&gt;=Table3[[#This Row],[Stock_on_hand]],"Reorder","Sufficient Stock")</f>
        <v>Sufficient Stock</v>
      </c>
      <c r="T480" s="4">
        <f>_xlfn.XLOOKUP(F480,Pivot!A:A,Pivot!C:C)</f>
        <v>2.1215469613259668</v>
      </c>
      <c r="U480" s="5">
        <f>Table3[[#This Row],[Stock_on_hand]]/Table3[[#This Row],[ADS_Rate]]</f>
        <v>205.98177083333334</v>
      </c>
      <c r="V480" s="16">
        <f>_xlfn.XLOOKUP(F480,Pivot!E:E,Pivot!H:H)</f>
        <v>182.79481770833334</v>
      </c>
      <c r="W480" s="3">
        <f>IF(Table3[[#This Row],[Stock_on_hand]]&gt;Table3[[#This Row],[Reorder_point]],(Table3[[#This Row],[Stock_on_hand]]-Table3[[#This Row],[Reorder_point]])*Table3[[#This Row],[AverageCostPerUnit]],0)</f>
        <v>69096.441093750007</v>
      </c>
    </row>
    <row r="481" spans="1:23" x14ac:dyDescent="0.3">
      <c r="A481" s="1">
        <v>45716</v>
      </c>
      <c r="B481" t="str">
        <f>TEXT(Table3[[#This Row],[date]],"mmm")</f>
        <v>Feb</v>
      </c>
      <c r="C481" t="str">
        <f>TEXT(Table3[[#This Row],[date]],"ddd")</f>
        <v>Fri</v>
      </c>
      <c r="D481" s="2" t="s">
        <v>5</v>
      </c>
      <c r="E481" s="2" t="s">
        <v>272</v>
      </c>
      <c r="F481" s="2" t="s">
        <v>218</v>
      </c>
      <c r="G481" s="2" t="s">
        <v>219</v>
      </c>
      <c r="H481" s="2" t="s">
        <v>56</v>
      </c>
      <c r="I481" s="3">
        <v>103.2</v>
      </c>
      <c r="J481" s="5">
        <v>7</v>
      </c>
      <c r="K481" s="3">
        <v>722.4</v>
      </c>
      <c r="L481" s="3">
        <v>401.98</v>
      </c>
      <c r="M481" s="3">
        <v>320.42</v>
      </c>
      <c r="N481" s="10">
        <f>Table3[[#This Row],[profit]]/Table3[[#This Row],[revenue]]</f>
        <v>0.4435492801771872</v>
      </c>
      <c r="O481" s="2" t="s">
        <v>3</v>
      </c>
      <c r="P481" s="2" t="str">
        <f>_xlfn.XLOOKUP(O481,Sales_reps!A:A,Sales_reps!B:B)</f>
        <v>Rep 1</v>
      </c>
      <c r="Q481" s="5">
        <f>_xlfn.XLOOKUP(F481,Inventory!A:A,Inventory!E:E)</f>
        <v>45</v>
      </c>
      <c r="R481" s="5">
        <f>_xlfn.XLOOKUP(F481,Inventory!A:A,Inventory!F:F)</f>
        <v>143</v>
      </c>
      <c r="S481" t="str">
        <f>IF(Table3[[#This Row],[Reorder_point]]&gt;=Table3[[#This Row],[Stock_on_hand]],"Reorder","Sufficient Stock")</f>
        <v>Reorder</v>
      </c>
      <c r="T481" s="4">
        <f>_xlfn.XLOOKUP(F481,Pivot!A:A,Pivot!C:C)</f>
        <v>1.3314917127071824</v>
      </c>
      <c r="U481" s="5">
        <f>Table3[[#This Row],[Stock_on_hand]]/Table3[[#This Row],[ADS_Rate]]</f>
        <v>33.796680497925308</v>
      </c>
      <c r="V481" s="16">
        <f>_xlfn.XLOOKUP(F481,Pivot!E:E,Pivot!H:H)</f>
        <v>160.20572614107883</v>
      </c>
      <c r="W481" s="3">
        <f>IF(Table3[[#This Row],[Stock_on_hand]]&gt;Table3[[#This Row],[Reorder_point]],(Table3[[#This Row],[Stock_on_hand]]-Table3[[#This Row],[Reorder_point]])*Table3[[#This Row],[AverageCostPerUnit]],0)</f>
        <v>0</v>
      </c>
    </row>
    <row r="482" spans="1:23" x14ac:dyDescent="0.3">
      <c r="A482" s="1">
        <v>45716</v>
      </c>
      <c r="B482" t="str">
        <f>TEXT(Table3[[#This Row],[date]],"mmm")</f>
        <v>Feb</v>
      </c>
      <c r="C482" t="str">
        <f>TEXT(Table3[[#This Row],[date]],"ddd")</f>
        <v>Fri</v>
      </c>
      <c r="D482" s="2" t="s">
        <v>5</v>
      </c>
      <c r="E482" s="2" t="s">
        <v>273</v>
      </c>
      <c r="F482" s="2" t="s">
        <v>198</v>
      </c>
      <c r="G482" s="2" t="s">
        <v>199</v>
      </c>
      <c r="H482" s="2" t="s">
        <v>73</v>
      </c>
      <c r="I482" s="3">
        <v>176.6</v>
      </c>
      <c r="J482" s="5">
        <v>48</v>
      </c>
      <c r="K482" s="3">
        <v>8476.7999999999993</v>
      </c>
      <c r="L482" s="3">
        <v>4986.33</v>
      </c>
      <c r="M482" s="3">
        <v>3490.47</v>
      </c>
      <c r="N482" s="10">
        <f>Table3[[#This Row],[profit]]/Table3[[#This Row],[revenue]]</f>
        <v>0.41176741223103058</v>
      </c>
      <c r="O482" s="2" t="s">
        <v>46</v>
      </c>
      <c r="P482" s="2" t="str">
        <f>_xlfn.XLOOKUP(O482,Sales_reps!A:A,Sales_reps!B:B)</f>
        <v>Rep 20</v>
      </c>
      <c r="Q482" s="5">
        <f>_xlfn.XLOOKUP(F482,Inventory!A:A,Inventory!E:E)</f>
        <v>162</v>
      </c>
      <c r="R482" s="5">
        <f>_xlfn.XLOOKUP(F482,Inventory!A:A,Inventory!F:F)</f>
        <v>178</v>
      </c>
      <c r="S482" t="str">
        <f>IF(Table3[[#This Row],[Reorder_point]]&gt;=Table3[[#This Row],[Stock_on_hand]],"Reorder","Sufficient Stock")</f>
        <v>Reorder</v>
      </c>
      <c r="T482" s="4">
        <f>_xlfn.XLOOKUP(F482,Pivot!A:A,Pivot!C:C)</f>
        <v>1.6408839779005524</v>
      </c>
      <c r="U482" s="5">
        <f>Table3[[#This Row],[Stock_on_hand]]/Table3[[#This Row],[ADS_Rate]]</f>
        <v>98.727272727272734</v>
      </c>
      <c r="V482" s="16">
        <f>_xlfn.XLOOKUP(F482,Pivot!E:E,Pivot!H:H)</f>
        <v>127.32447811447813</v>
      </c>
      <c r="W482" s="3">
        <f>IF(Table3[[#This Row],[Stock_on_hand]]&gt;Table3[[#This Row],[Reorder_point]],(Table3[[#This Row],[Stock_on_hand]]-Table3[[#This Row],[Reorder_point]])*Table3[[#This Row],[AverageCostPerUnit]],0)</f>
        <v>0</v>
      </c>
    </row>
    <row r="483" spans="1:23" x14ac:dyDescent="0.3">
      <c r="A483" s="1">
        <v>45716</v>
      </c>
      <c r="B483" t="str">
        <f>TEXT(Table3[[#This Row],[date]],"mmm")</f>
        <v>Feb</v>
      </c>
      <c r="C483" t="str">
        <f>TEXT(Table3[[#This Row],[date]],"ddd")</f>
        <v>Fri</v>
      </c>
      <c r="D483" s="2" t="s">
        <v>27</v>
      </c>
      <c r="E483" s="2" t="s">
        <v>273</v>
      </c>
      <c r="F483" s="2" t="s">
        <v>97</v>
      </c>
      <c r="G483" s="2" t="s">
        <v>98</v>
      </c>
      <c r="H483" s="2" t="s">
        <v>60</v>
      </c>
      <c r="I483" s="3">
        <v>147.28</v>
      </c>
      <c r="J483" s="5">
        <v>23</v>
      </c>
      <c r="K483" s="3">
        <v>3387.44</v>
      </c>
      <c r="L483" s="3">
        <v>2597.88</v>
      </c>
      <c r="M483" s="3">
        <v>789.56</v>
      </c>
      <c r="N483" s="10">
        <f>Table3[[#This Row],[profit]]/Table3[[#This Row],[revenue]]</f>
        <v>0.23308457123963816</v>
      </c>
      <c r="O483" s="2" t="s">
        <v>44</v>
      </c>
      <c r="P483" s="2" t="str">
        <f>_xlfn.XLOOKUP(O483,Sales_reps!A:A,Sales_reps!B:B)</f>
        <v>Rep 19</v>
      </c>
      <c r="Q483" s="5">
        <f>_xlfn.XLOOKUP(F483,Inventory!A:A,Inventory!E:E)</f>
        <v>404</v>
      </c>
      <c r="R483" s="5">
        <f>_xlfn.XLOOKUP(F483,Inventory!A:A,Inventory!F:F)</f>
        <v>57</v>
      </c>
      <c r="S483" t="str">
        <f>IF(Table3[[#This Row],[Reorder_point]]&gt;=Table3[[#This Row],[Stock_on_hand]],"Reorder","Sufficient Stock")</f>
        <v>Sufficient Stock</v>
      </c>
      <c r="T483" s="4">
        <f>_xlfn.XLOOKUP(F483,Pivot!A:A,Pivot!C:C)</f>
        <v>1.5303867403314917</v>
      </c>
      <c r="U483" s="5">
        <f>Table3[[#This Row],[Stock_on_hand]]/Table3[[#This Row],[ADS_Rate]]</f>
        <v>263.985559566787</v>
      </c>
      <c r="V483" s="16">
        <f>_xlfn.XLOOKUP(F483,Pivot!E:E,Pivot!H:H)</f>
        <v>112.46043321299639</v>
      </c>
      <c r="W483" s="3">
        <f>IF(Table3[[#This Row],[Stock_on_hand]]&gt;Table3[[#This Row],[Reorder_point]],(Table3[[#This Row],[Stock_on_hand]]-Table3[[#This Row],[Reorder_point]])*Table3[[#This Row],[AverageCostPerUnit]],0)</f>
        <v>39023.770324909747</v>
      </c>
    </row>
    <row r="484" spans="1:23" x14ac:dyDescent="0.3">
      <c r="A484" s="1">
        <v>45717</v>
      </c>
      <c r="B484" t="str">
        <f>TEXT(Table3[[#This Row],[date]],"mmm")</f>
        <v>Mar</v>
      </c>
      <c r="C484" t="str">
        <f>TEXT(Table3[[#This Row],[date]],"ddd")</f>
        <v>Sat</v>
      </c>
      <c r="D484" s="2" t="s">
        <v>27</v>
      </c>
      <c r="E484" s="2" t="s">
        <v>285</v>
      </c>
      <c r="F484" s="2" t="s">
        <v>66</v>
      </c>
      <c r="G484" s="2" t="s">
        <v>67</v>
      </c>
      <c r="H484" s="2" t="s">
        <v>60</v>
      </c>
      <c r="I484" s="3">
        <v>273.8</v>
      </c>
      <c r="J484" s="5">
        <v>38</v>
      </c>
      <c r="K484" s="3">
        <v>10404.4</v>
      </c>
      <c r="L484" s="3">
        <v>8026.45</v>
      </c>
      <c r="M484" s="3">
        <v>2377.9499999999998</v>
      </c>
      <c r="N484" s="10">
        <f>Table3[[#This Row],[profit]]/Table3[[#This Row],[revenue]]</f>
        <v>0.22855234323939871</v>
      </c>
      <c r="O484" s="2" t="s">
        <v>22</v>
      </c>
      <c r="P484" s="2" t="str">
        <f>_xlfn.XLOOKUP(O484,Sales_reps!A:A,Sales_reps!B:B)</f>
        <v>Rep 9</v>
      </c>
      <c r="Q484" s="5">
        <f>_xlfn.XLOOKUP(F484,Inventory!A:A,Inventory!E:E)</f>
        <v>331</v>
      </c>
      <c r="R484" s="5">
        <f>_xlfn.XLOOKUP(F484,Inventory!A:A,Inventory!F:F)</f>
        <v>142</v>
      </c>
      <c r="S484" t="str">
        <f>IF(Table3[[#This Row],[Reorder_point]]&gt;=Table3[[#This Row],[Stock_on_hand]],"Reorder","Sufficient Stock")</f>
        <v>Sufficient Stock</v>
      </c>
      <c r="T484" s="4">
        <f>_xlfn.XLOOKUP(F484,Pivot!A:A,Pivot!C:C)</f>
        <v>3.5745856353591159</v>
      </c>
      <c r="U484" s="5">
        <f>Table3[[#This Row],[Stock_on_hand]]/Table3[[#This Row],[ADS_Rate]]</f>
        <v>92.59814528593509</v>
      </c>
      <c r="V484" s="16">
        <f>_xlfn.XLOOKUP(F484,Pivot!E:E,Pivot!H:H)</f>
        <v>209.60302936630598</v>
      </c>
      <c r="W484" s="3">
        <f>IF(Table3[[#This Row],[Stock_on_hand]]&gt;Table3[[#This Row],[Reorder_point]],(Table3[[#This Row],[Stock_on_hand]]-Table3[[#This Row],[Reorder_point]])*Table3[[#This Row],[AverageCostPerUnit]],0)</f>
        <v>39614.972550231832</v>
      </c>
    </row>
    <row r="485" spans="1:23" x14ac:dyDescent="0.3">
      <c r="A485" s="1">
        <v>45717</v>
      </c>
      <c r="B485" t="str">
        <f>TEXT(Table3[[#This Row],[date]],"mmm")</f>
        <v>Mar</v>
      </c>
      <c r="C485" t="str">
        <f>TEXT(Table3[[#This Row],[date]],"ddd")</f>
        <v>Sat</v>
      </c>
      <c r="D485" s="2" t="s">
        <v>27</v>
      </c>
      <c r="E485" s="2" t="s">
        <v>276</v>
      </c>
      <c r="F485" s="2" t="s">
        <v>112</v>
      </c>
      <c r="G485" s="2" t="s">
        <v>113</v>
      </c>
      <c r="H485" s="2" t="s">
        <v>101</v>
      </c>
      <c r="I485" s="3">
        <v>427.99</v>
      </c>
      <c r="J485" s="5">
        <v>14</v>
      </c>
      <c r="K485" s="3">
        <v>5991.86</v>
      </c>
      <c r="L485" s="3">
        <v>3957.36</v>
      </c>
      <c r="M485" s="3">
        <v>2034.5</v>
      </c>
      <c r="N485" s="10">
        <f>Table3[[#This Row],[profit]]/Table3[[#This Row],[revenue]]</f>
        <v>0.33954398133467739</v>
      </c>
      <c r="O485" s="2" t="s">
        <v>30</v>
      </c>
      <c r="P485" s="2" t="str">
        <f>_xlfn.XLOOKUP(O485,Sales_reps!A:A,Sales_reps!B:B)</f>
        <v>Rep 12</v>
      </c>
      <c r="Q485" s="5">
        <f>_xlfn.XLOOKUP(F485,Inventory!A:A,Inventory!E:E)</f>
        <v>188</v>
      </c>
      <c r="R485" s="5">
        <f>_xlfn.XLOOKUP(F485,Inventory!A:A,Inventory!F:F)</f>
        <v>140</v>
      </c>
      <c r="S485" t="str">
        <f>IF(Table3[[#This Row],[Reorder_point]]&gt;=Table3[[#This Row],[Stock_on_hand]],"Reorder","Sufficient Stock")</f>
        <v>Sufficient Stock</v>
      </c>
      <c r="T485" s="4">
        <f>_xlfn.XLOOKUP(F485,Pivot!A:A,Pivot!C:C)</f>
        <v>1.7348066298342542</v>
      </c>
      <c r="U485" s="5">
        <f>Table3[[#This Row],[Stock_on_hand]]/Table3[[#This Row],[ADS_Rate]]</f>
        <v>108.36942675159236</v>
      </c>
      <c r="V485" s="16">
        <f>_xlfn.XLOOKUP(F485,Pivot!E:E,Pivot!H:H)</f>
        <v>190.52901273885351</v>
      </c>
      <c r="W485" s="3">
        <f>IF(Table3[[#This Row],[Stock_on_hand]]&gt;Table3[[#This Row],[Reorder_point]],(Table3[[#This Row],[Stock_on_hand]]-Table3[[#This Row],[Reorder_point]])*Table3[[#This Row],[AverageCostPerUnit]],0)</f>
        <v>9145.3926114649694</v>
      </c>
    </row>
    <row r="486" spans="1:23" x14ac:dyDescent="0.3">
      <c r="A486" s="1">
        <v>45717</v>
      </c>
      <c r="B486" t="str">
        <f>TEXT(Table3[[#This Row],[date]],"mmm")</f>
        <v>Mar</v>
      </c>
      <c r="C486" t="str">
        <f>TEXT(Table3[[#This Row],[date]],"ddd")</f>
        <v>Sat</v>
      </c>
      <c r="D486" s="2" t="s">
        <v>24</v>
      </c>
      <c r="E486" s="2" t="s">
        <v>285</v>
      </c>
      <c r="F486" s="2" t="s">
        <v>122</v>
      </c>
      <c r="G486" s="2" t="s">
        <v>123</v>
      </c>
      <c r="H486" s="2" t="s">
        <v>56</v>
      </c>
      <c r="I486" s="3">
        <v>398.52</v>
      </c>
      <c r="J486" s="5">
        <v>6</v>
      </c>
      <c r="K486" s="3">
        <v>2391.12</v>
      </c>
      <c r="L486" s="3">
        <v>1618.07</v>
      </c>
      <c r="M486" s="3">
        <v>773.05</v>
      </c>
      <c r="N486" s="10">
        <f>Table3[[#This Row],[profit]]/Table3[[#This Row],[revenue]]</f>
        <v>0.32330037806550904</v>
      </c>
      <c r="O486" s="2" t="s">
        <v>25</v>
      </c>
      <c r="P486" s="2" t="str">
        <f>_xlfn.XLOOKUP(O486,Sales_reps!A:A,Sales_reps!B:B)</f>
        <v>Rep 10</v>
      </c>
      <c r="Q486" s="5">
        <f>_xlfn.XLOOKUP(F486,Inventory!A:A,Inventory!E:E)</f>
        <v>451</v>
      </c>
      <c r="R486" s="5">
        <f>_xlfn.XLOOKUP(F486,Inventory!A:A,Inventory!F:F)</f>
        <v>154</v>
      </c>
      <c r="S486" t="str">
        <f>IF(Table3[[#This Row],[Reorder_point]]&gt;=Table3[[#This Row],[Stock_on_hand]],"Reorder","Sufficient Stock")</f>
        <v>Sufficient Stock</v>
      </c>
      <c r="T486" s="4">
        <f>_xlfn.XLOOKUP(F486,Pivot!A:A,Pivot!C:C)</f>
        <v>2.0773480662983426</v>
      </c>
      <c r="U486" s="5">
        <f>Table3[[#This Row],[Stock_on_hand]]/Table3[[#This Row],[ADS_Rate]]</f>
        <v>217.10372340425531</v>
      </c>
      <c r="V486" s="16">
        <f>_xlfn.XLOOKUP(F486,Pivot!E:E,Pivot!H:H)</f>
        <v>170.89151595744681</v>
      </c>
      <c r="W486" s="3">
        <f>IF(Table3[[#This Row],[Stock_on_hand]]&gt;Table3[[#This Row],[Reorder_point]],(Table3[[#This Row],[Stock_on_hand]]-Table3[[#This Row],[Reorder_point]])*Table3[[#This Row],[AverageCostPerUnit]],0)</f>
        <v>50754.780239361702</v>
      </c>
    </row>
    <row r="487" spans="1:23" x14ac:dyDescent="0.3">
      <c r="A487" s="1">
        <v>45717</v>
      </c>
      <c r="B487" t="str">
        <f>TEXT(Table3[[#This Row],[date]],"mmm")</f>
        <v>Mar</v>
      </c>
      <c r="C487" t="str">
        <f>TEXT(Table3[[#This Row],[date]],"ddd")</f>
        <v>Sat</v>
      </c>
      <c r="D487" s="2" t="s">
        <v>17</v>
      </c>
      <c r="E487" s="2" t="s">
        <v>274</v>
      </c>
      <c r="F487" s="2" t="s">
        <v>172</v>
      </c>
      <c r="G487" s="2" t="s">
        <v>173</v>
      </c>
      <c r="H487" s="2" t="s">
        <v>64</v>
      </c>
      <c r="I487" s="3">
        <v>372.99</v>
      </c>
      <c r="J487" s="5">
        <v>3</v>
      </c>
      <c r="K487" s="3">
        <v>1118.97</v>
      </c>
      <c r="L487" s="3">
        <v>769.84</v>
      </c>
      <c r="M487" s="3">
        <v>349.13</v>
      </c>
      <c r="N487" s="10">
        <f>Table3[[#This Row],[profit]]/Table3[[#This Row],[revenue]]</f>
        <v>0.31201015219353512</v>
      </c>
      <c r="O487" s="2" t="s">
        <v>6</v>
      </c>
      <c r="P487" s="2" t="str">
        <f>_xlfn.XLOOKUP(O487,Sales_reps!A:A,Sales_reps!B:B)</f>
        <v>Rep 2</v>
      </c>
      <c r="Q487" s="5">
        <f>_xlfn.XLOOKUP(F487,Inventory!A:A,Inventory!E:E)</f>
        <v>111</v>
      </c>
      <c r="R487" s="5">
        <f>_xlfn.XLOOKUP(F487,Inventory!A:A,Inventory!F:F)</f>
        <v>194</v>
      </c>
      <c r="S487" t="str">
        <f>IF(Table3[[#This Row],[Reorder_point]]&gt;=Table3[[#This Row],[Stock_on_hand]],"Reorder","Sufficient Stock")</f>
        <v>Reorder</v>
      </c>
      <c r="T487" s="4">
        <f>_xlfn.XLOOKUP(F487,Pivot!A:A,Pivot!C:C)</f>
        <v>3.5635359116022101</v>
      </c>
      <c r="U487" s="5">
        <f>Table3[[#This Row],[Stock_on_hand]]/Table3[[#This Row],[ADS_Rate]]</f>
        <v>31.148837209302325</v>
      </c>
      <c r="V487" s="16">
        <f>_xlfn.XLOOKUP(F487,Pivot!E:E,Pivot!H:H)</f>
        <v>147.48975193798449</v>
      </c>
      <c r="W487" s="3">
        <f>IF(Table3[[#This Row],[Stock_on_hand]]&gt;Table3[[#This Row],[Reorder_point]],(Table3[[#This Row],[Stock_on_hand]]-Table3[[#This Row],[Reorder_point]])*Table3[[#This Row],[AverageCostPerUnit]],0)</f>
        <v>0</v>
      </c>
    </row>
    <row r="488" spans="1:23" x14ac:dyDescent="0.3">
      <c r="A488" s="1">
        <v>45717</v>
      </c>
      <c r="B488" t="str">
        <f>TEXT(Table3[[#This Row],[date]],"mmm")</f>
        <v>Mar</v>
      </c>
      <c r="C488" t="str">
        <f>TEXT(Table3[[#This Row],[date]],"ddd")</f>
        <v>Sat</v>
      </c>
      <c r="D488" s="2" t="s">
        <v>5</v>
      </c>
      <c r="E488" s="2" t="s">
        <v>283</v>
      </c>
      <c r="F488" s="2" t="s">
        <v>248</v>
      </c>
      <c r="G488" s="2" t="s">
        <v>249</v>
      </c>
      <c r="H488" s="2" t="s">
        <v>64</v>
      </c>
      <c r="I488" s="3">
        <v>71.569999999999993</v>
      </c>
      <c r="J488" s="5">
        <v>4</v>
      </c>
      <c r="K488" s="3">
        <v>286.27999999999997</v>
      </c>
      <c r="L488" s="3">
        <v>169.91</v>
      </c>
      <c r="M488" s="3">
        <v>116.37</v>
      </c>
      <c r="N488" s="10">
        <f>Table3[[#This Row],[profit]]/Table3[[#This Row],[revenue]]</f>
        <v>0.40649014950398216</v>
      </c>
      <c r="O488" s="2" t="s">
        <v>40</v>
      </c>
      <c r="P488" s="2" t="str">
        <f>_xlfn.XLOOKUP(O488,Sales_reps!A:A,Sales_reps!B:B)</f>
        <v>Rep 17</v>
      </c>
      <c r="Q488" s="5">
        <f>_xlfn.XLOOKUP(F488,Inventory!A:A,Inventory!E:E)</f>
        <v>36</v>
      </c>
      <c r="R488" s="5">
        <f>_xlfn.XLOOKUP(F488,Inventory!A:A,Inventory!F:F)</f>
        <v>143</v>
      </c>
      <c r="S488" t="str">
        <f>IF(Table3[[#This Row],[Reorder_point]]&gt;=Table3[[#This Row],[Stock_on_hand]],"Reorder","Sufficient Stock")</f>
        <v>Reorder</v>
      </c>
      <c r="T488" s="4">
        <f>_xlfn.XLOOKUP(F488,Pivot!A:A,Pivot!C:C)</f>
        <v>1.2928176795580111</v>
      </c>
      <c r="U488" s="5">
        <f>Table3[[#This Row],[Stock_on_hand]]/Table3[[#This Row],[ADS_Rate]]</f>
        <v>27.846153846153847</v>
      </c>
      <c r="V488" s="16">
        <f>_xlfn.XLOOKUP(F488,Pivot!E:E,Pivot!H:H)</f>
        <v>196.43854700854698</v>
      </c>
      <c r="W488" s="3">
        <f>IF(Table3[[#This Row],[Stock_on_hand]]&gt;Table3[[#This Row],[Reorder_point]],(Table3[[#This Row],[Stock_on_hand]]-Table3[[#This Row],[Reorder_point]])*Table3[[#This Row],[AverageCostPerUnit]],0)</f>
        <v>0</v>
      </c>
    </row>
    <row r="489" spans="1:23" x14ac:dyDescent="0.3">
      <c r="A489" s="1">
        <v>45717</v>
      </c>
      <c r="B489" t="str">
        <f>TEXT(Table3[[#This Row],[date]],"mmm")</f>
        <v>Mar</v>
      </c>
      <c r="C489" t="str">
        <f>TEXT(Table3[[#This Row],[date]],"ddd")</f>
        <v>Sat</v>
      </c>
      <c r="D489" s="2" t="s">
        <v>17</v>
      </c>
      <c r="E489" s="2" t="s">
        <v>275</v>
      </c>
      <c r="F489" s="2" t="s">
        <v>71</v>
      </c>
      <c r="G489" s="2" t="s">
        <v>72</v>
      </c>
      <c r="H489" s="2" t="s">
        <v>73</v>
      </c>
      <c r="I489" s="3">
        <v>329.02</v>
      </c>
      <c r="J489" s="5">
        <v>7</v>
      </c>
      <c r="K489" s="3">
        <v>2303.14</v>
      </c>
      <c r="L489" s="3">
        <v>1796.43</v>
      </c>
      <c r="M489" s="3">
        <v>506.71</v>
      </c>
      <c r="N489" s="10">
        <f>Table3[[#This Row],[profit]]/Table3[[#This Row],[revenue]]</f>
        <v>0.22000833644502724</v>
      </c>
      <c r="O489" s="2" t="s">
        <v>32</v>
      </c>
      <c r="P489" s="2" t="str">
        <f>_xlfn.XLOOKUP(O489,Sales_reps!A:A,Sales_reps!B:B)</f>
        <v>Rep 13</v>
      </c>
      <c r="Q489" s="5">
        <f>_xlfn.XLOOKUP(F489,Inventory!A:A,Inventory!E:E)</f>
        <v>437</v>
      </c>
      <c r="R489" s="5">
        <f>_xlfn.XLOOKUP(F489,Inventory!A:A,Inventory!F:F)</f>
        <v>59</v>
      </c>
      <c r="S489" t="str">
        <f>IF(Table3[[#This Row],[Reorder_point]]&gt;=Table3[[#This Row],[Stock_on_hand]],"Reorder","Sufficient Stock")</f>
        <v>Sufficient Stock</v>
      </c>
      <c r="T489" s="4">
        <f>_xlfn.XLOOKUP(F489,Pivot!A:A,Pivot!C:C)</f>
        <v>2.1215469613259668</v>
      </c>
      <c r="U489" s="5">
        <f>Table3[[#This Row],[Stock_on_hand]]/Table3[[#This Row],[ADS_Rate]]</f>
        <v>205.98177083333334</v>
      </c>
      <c r="V489" s="16">
        <f>_xlfn.XLOOKUP(F489,Pivot!E:E,Pivot!H:H)</f>
        <v>182.79481770833334</v>
      </c>
      <c r="W489" s="3">
        <f>IF(Table3[[#This Row],[Stock_on_hand]]&gt;Table3[[#This Row],[Reorder_point]],(Table3[[#This Row],[Stock_on_hand]]-Table3[[#This Row],[Reorder_point]])*Table3[[#This Row],[AverageCostPerUnit]],0)</f>
        <v>69096.441093750007</v>
      </c>
    </row>
    <row r="490" spans="1:23" x14ac:dyDescent="0.3">
      <c r="A490" s="1">
        <v>45718</v>
      </c>
      <c r="B490" t="str">
        <f>TEXT(Table3[[#This Row],[date]],"mmm")</f>
        <v>Mar</v>
      </c>
      <c r="C490" t="str">
        <f>TEXT(Table3[[#This Row],[date]],"ddd")</f>
        <v>Sun</v>
      </c>
      <c r="D490" s="2" t="s">
        <v>24</v>
      </c>
      <c r="E490" s="2" t="s">
        <v>279</v>
      </c>
      <c r="F490" s="2" t="s">
        <v>106</v>
      </c>
      <c r="G490" s="2" t="s">
        <v>107</v>
      </c>
      <c r="H490" s="2" t="s">
        <v>60</v>
      </c>
      <c r="I490" s="3">
        <v>363.94</v>
      </c>
      <c r="J490" s="5">
        <v>10</v>
      </c>
      <c r="K490" s="3">
        <v>3639.4</v>
      </c>
      <c r="L490" s="3">
        <v>2863.24</v>
      </c>
      <c r="M490" s="3">
        <v>776.16</v>
      </c>
      <c r="N490" s="10">
        <f>Table3[[#This Row],[profit]]/Table3[[#This Row],[revenue]]</f>
        <v>0.21326592295433311</v>
      </c>
      <c r="O490" s="2" t="s">
        <v>38</v>
      </c>
      <c r="P490" s="2" t="str">
        <f>_xlfn.XLOOKUP(O490,Sales_reps!A:A,Sales_reps!B:B)</f>
        <v>Rep 16</v>
      </c>
      <c r="Q490" s="5">
        <f>_xlfn.XLOOKUP(F490,Inventory!A:A,Inventory!E:E)</f>
        <v>377</v>
      </c>
      <c r="R490" s="5">
        <f>_xlfn.XLOOKUP(F490,Inventory!A:A,Inventory!F:F)</f>
        <v>165</v>
      </c>
      <c r="S490" t="str">
        <f>IF(Table3[[#This Row],[Reorder_point]]&gt;=Table3[[#This Row],[Stock_on_hand]],"Reorder","Sufficient Stock")</f>
        <v>Sufficient Stock</v>
      </c>
      <c r="T490" s="4">
        <f>_xlfn.XLOOKUP(F490,Pivot!A:A,Pivot!C:C)</f>
        <v>2.2928176795580111</v>
      </c>
      <c r="U490" s="5">
        <f>Table3[[#This Row],[Stock_on_hand]]/Table3[[#This Row],[ADS_Rate]]</f>
        <v>164.4265060240964</v>
      </c>
      <c r="V490" s="16">
        <f>_xlfn.XLOOKUP(F490,Pivot!E:E,Pivot!H:H)</f>
        <v>219.61922891566269</v>
      </c>
      <c r="W490" s="3">
        <f>IF(Table3[[#This Row],[Stock_on_hand]]&gt;Table3[[#This Row],[Reorder_point]],(Table3[[#This Row],[Stock_on_hand]]-Table3[[#This Row],[Reorder_point]])*Table3[[#This Row],[AverageCostPerUnit]],0)</f>
        <v>46559.276530120493</v>
      </c>
    </row>
    <row r="491" spans="1:23" x14ac:dyDescent="0.3">
      <c r="A491" s="1">
        <v>45718</v>
      </c>
      <c r="B491" t="str">
        <f>TEXT(Table3[[#This Row],[date]],"mmm")</f>
        <v>Mar</v>
      </c>
      <c r="C491" t="str">
        <f>TEXT(Table3[[#This Row],[date]],"ddd")</f>
        <v>Sun</v>
      </c>
      <c r="D491" s="2" t="s">
        <v>27</v>
      </c>
      <c r="E491" s="2" t="s">
        <v>280</v>
      </c>
      <c r="F491" s="2" t="s">
        <v>128</v>
      </c>
      <c r="G491" s="2" t="s">
        <v>129</v>
      </c>
      <c r="H491" s="2" t="s">
        <v>56</v>
      </c>
      <c r="I491" s="3">
        <v>128.63</v>
      </c>
      <c r="J491" s="5">
        <v>30</v>
      </c>
      <c r="K491" s="3">
        <v>3858.9</v>
      </c>
      <c r="L491" s="3">
        <v>2166.5</v>
      </c>
      <c r="M491" s="3">
        <v>1692.4</v>
      </c>
      <c r="N491" s="10">
        <f>Table3[[#This Row],[profit]]/Table3[[#This Row],[revenue]]</f>
        <v>0.43857057710746589</v>
      </c>
      <c r="O491" s="2" t="s">
        <v>10</v>
      </c>
      <c r="P491" s="2" t="str">
        <f>_xlfn.XLOOKUP(O491,Sales_reps!A:A,Sales_reps!B:B)</f>
        <v>Rep 4</v>
      </c>
      <c r="Q491" s="5">
        <f>_xlfn.XLOOKUP(F491,Inventory!A:A,Inventory!E:E)</f>
        <v>89</v>
      </c>
      <c r="R491" s="5">
        <f>_xlfn.XLOOKUP(F491,Inventory!A:A,Inventory!F:F)</f>
        <v>126</v>
      </c>
      <c r="S491" t="str">
        <f>IF(Table3[[#This Row],[Reorder_point]]&gt;=Table3[[#This Row],[Stock_on_hand]],"Reorder","Sufficient Stock")</f>
        <v>Reorder</v>
      </c>
      <c r="T491" s="4">
        <f>_xlfn.XLOOKUP(F491,Pivot!A:A,Pivot!C:C)</f>
        <v>2.6187845303867405</v>
      </c>
      <c r="U491" s="5">
        <f>Table3[[#This Row],[Stock_on_hand]]/Table3[[#This Row],[ADS_Rate]]</f>
        <v>33.985232067510545</v>
      </c>
      <c r="V491" s="16">
        <f>_xlfn.XLOOKUP(F491,Pivot!E:E,Pivot!H:H)</f>
        <v>184.72071729957807</v>
      </c>
      <c r="W491" s="3">
        <f>IF(Table3[[#This Row],[Stock_on_hand]]&gt;Table3[[#This Row],[Reorder_point]],(Table3[[#This Row],[Stock_on_hand]]-Table3[[#This Row],[Reorder_point]])*Table3[[#This Row],[AverageCostPerUnit]],0)</f>
        <v>0</v>
      </c>
    </row>
    <row r="492" spans="1:23" x14ac:dyDescent="0.3">
      <c r="A492" s="1">
        <v>45718</v>
      </c>
      <c r="B492" t="str">
        <f>TEXT(Table3[[#This Row],[date]],"mmm")</f>
        <v>Mar</v>
      </c>
      <c r="C492" t="str">
        <f>TEXT(Table3[[#This Row],[date]],"ddd")</f>
        <v>Sun</v>
      </c>
      <c r="D492" s="2" t="s">
        <v>27</v>
      </c>
      <c r="E492" s="2" t="s">
        <v>277</v>
      </c>
      <c r="F492" s="2" t="s">
        <v>172</v>
      </c>
      <c r="G492" s="2" t="s">
        <v>173</v>
      </c>
      <c r="H492" s="2" t="s">
        <v>64</v>
      </c>
      <c r="I492" s="3">
        <v>132.27000000000001</v>
      </c>
      <c r="J492" s="5">
        <v>47</v>
      </c>
      <c r="K492" s="3">
        <v>6216.69</v>
      </c>
      <c r="L492" s="3">
        <v>3477.71</v>
      </c>
      <c r="M492" s="3">
        <v>2738.98</v>
      </c>
      <c r="N492" s="10">
        <f>Table3[[#This Row],[profit]]/Table3[[#This Row],[revenue]]</f>
        <v>0.44058494150424105</v>
      </c>
      <c r="O492" s="2" t="s">
        <v>13</v>
      </c>
      <c r="P492" s="2" t="str">
        <f>_xlfn.XLOOKUP(O492,Sales_reps!A:A,Sales_reps!B:B)</f>
        <v>Rep 5</v>
      </c>
      <c r="Q492" s="5">
        <f>_xlfn.XLOOKUP(F492,Inventory!A:A,Inventory!E:E)</f>
        <v>111</v>
      </c>
      <c r="R492" s="5">
        <f>_xlfn.XLOOKUP(F492,Inventory!A:A,Inventory!F:F)</f>
        <v>194</v>
      </c>
      <c r="S492" t="str">
        <f>IF(Table3[[#This Row],[Reorder_point]]&gt;=Table3[[#This Row],[Stock_on_hand]],"Reorder","Sufficient Stock")</f>
        <v>Reorder</v>
      </c>
      <c r="T492" s="4">
        <f>_xlfn.XLOOKUP(F492,Pivot!A:A,Pivot!C:C)</f>
        <v>3.5635359116022101</v>
      </c>
      <c r="U492" s="5">
        <f>Table3[[#This Row],[Stock_on_hand]]/Table3[[#This Row],[ADS_Rate]]</f>
        <v>31.148837209302325</v>
      </c>
      <c r="V492" s="16">
        <f>_xlfn.XLOOKUP(F492,Pivot!E:E,Pivot!H:H)</f>
        <v>147.48975193798449</v>
      </c>
      <c r="W492" s="3">
        <f>IF(Table3[[#This Row],[Stock_on_hand]]&gt;Table3[[#This Row],[Reorder_point]],(Table3[[#This Row],[Stock_on_hand]]-Table3[[#This Row],[Reorder_point]])*Table3[[#This Row],[AverageCostPerUnit]],0)</f>
        <v>0</v>
      </c>
    </row>
    <row r="493" spans="1:23" x14ac:dyDescent="0.3">
      <c r="A493" s="1">
        <v>45718</v>
      </c>
      <c r="B493" t="str">
        <f>TEXT(Table3[[#This Row],[date]],"mmm")</f>
        <v>Mar</v>
      </c>
      <c r="C493" t="str">
        <f>TEXT(Table3[[#This Row],[date]],"ddd")</f>
        <v>Sun</v>
      </c>
      <c r="D493" s="2" t="s">
        <v>27</v>
      </c>
      <c r="E493" s="2" t="s">
        <v>283</v>
      </c>
      <c r="F493" s="2" t="s">
        <v>128</v>
      </c>
      <c r="G493" s="2" t="s">
        <v>129</v>
      </c>
      <c r="H493" s="2" t="s">
        <v>56</v>
      </c>
      <c r="I493" s="3">
        <v>266.54000000000002</v>
      </c>
      <c r="J493" s="5">
        <v>27</v>
      </c>
      <c r="K493" s="3">
        <v>7196.58</v>
      </c>
      <c r="L493" s="3">
        <v>4160.32</v>
      </c>
      <c r="M493" s="3">
        <v>3036.26</v>
      </c>
      <c r="N493" s="10">
        <f>Table3[[#This Row],[profit]]/Table3[[#This Row],[revenue]]</f>
        <v>0.42190318178912767</v>
      </c>
      <c r="O493" s="2" t="s">
        <v>38</v>
      </c>
      <c r="P493" s="2" t="str">
        <f>_xlfn.XLOOKUP(O493,Sales_reps!A:A,Sales_reps!B:B)</f>
        <v>Rep 16</v>
      </c>
      <c r="Q493" s="5">
        <f>_xlfn.XLOOKUP(F493,Inventory!A:A,Inventory!E:E)</f>
        <v>89</v>
      </c>
      <c r="R493" s="5">
        <f>_xlfn.XLOOKUP(F493,Inventory!A:A,Inventory!F:F)</f>
        <v>126</v>
      </c>
      <c r="S493" t="str">
        <f>IF(Table3[[#This Row],[Reorder_point]]&gt;=Table3[[#This Row],[Stock_on_hand]],"Reorder","Sufficient Stock")</f>
        <v>Reorder</v>
      </c>
      <c r="T493" s="4">
        <f>_xlfn.XLOOKUP(F493,Pivot!A:A,Pivot!C:C)</f>
        <v>2.6187845303867405</v>
      </c>
      <c r="U493" s="5">
        <f>Table3[[#This Row],[Stock_on_hand]]/Table3[[#This Row],[ADS_Rate]]</f>
        <v>33.985232067510545</v>
      </c>
      <c r="V493" s="16">
        <f>_xlfn.XLOOKUP(F493,Pivot!E:E,Pivot!H:H)</f>
        <v>184.72071729957807</v>
      </c>
      <c r="W493" s="3">
        <f>IF(Table3[[#This Row],[Stock_on_hand]]&gt;Table3[[#This Row],[Reorder_point]],(Table3[[#This Row],[Stock_on_hand]]-Table3[[#This Row],[Reorder_point]])*Table3[[#This Row],[AverageCostPerUnit]],0)</f>
        <v>0</v>
      </c>
    </row>
    <row r="494" spans="1:23" x14ac:dyDescent="0.3">
      <c r="A494" s="1">
        <v>45718</v>
      </c>
      <c r="B494" t="str">
        <f>TEXT(Table3[[#This Row],[date]],"mmm")</f>
        <v>Mar</v>
      </c>
      <c r="C494" t="str">
        <f>TEXT(Table3[[#This Row],[date]],"ddd")</f>
        <v>Sun</v>
      </c>
      <c r="D494" s="2" t="s">
        <v>12</v>
      </c>
      <c r="E494" s="2" t="s">
        <v>280</v>
      </c>
      <c r="F494" s="2" t="s">
        <v>142</v>
      </c>
      <c r="G494" s="2" t="s">
        <v>143</v>
      </c>
      <c r="H494" s="2" t="s">
        <v>73</v>
      </c>
      <c r="I494" s="3">
        <v>129.13</v>
      </c>
      <c r="J494" s="5">
        <v>15</v>
      </c>
      <c r="K494" s="3">
        <v>1936.95</v>
      </c>
      <c r="L494" s="3">
        <v>1575.49</v>
      </c>
      <c r="M494" s="3">
        <v>361.46</v>
      </c>
      <c r="N494" s="10">
        <f>Table3[[#This Row],[profit]]/Table3[[#This Row],[revenue]]</f>
        <v>0.18661297400552412</v>
      </c>
      <c r="O494" s="2" t="s">
        <v>30</v>
      </c>
      <c r="P494" s="2" t="str">
        <f>_xlfn.XLOOKUP(O494,Sales_reps!A:A,Sales_reps!B:B)</f>
        <v>Rep 12</v>
      </c>
      <c r="Q494" s="5">
        <f>_xlfn.XLOOKUP(F494,Inventory!A:A,Inventory!E:E)</f>
        <v>4</v>
      </c>
      <c r="R494" s="5">
        <f>_xlfn.XLOOKUP(F494,Inventory!A:A,Inventory!F:F)</f>
        <v>151</v>
      </c>
      <c r="S494" t="str">
        <f>IF(Table3[[#This Row],[Reorder_point]]&gt;=Table3[[#This Row],[Stock_on_hand]],"Reorder","Sufficient Stock")</f>
        <v>Reorder</v>
      </c>
      <c r="T494" s="4">
        <f>_xlfn.XLOOKUP(F494,Pivot!A:A,Pivot!C:C)</f>
        <v>2.8508287292817678</v>
      </c>
      <c r="U494" s="5">
        <f>Table3[[#This Row],[Stock_on_hand]]/Table3[[#This Row],[ADS_Rate]]</f>
        <v>1.4031007751937985</v>
      </c>
      <c r="V494" s="16">
        <f>_xlfn.XLOOKUP(F494,Pivot!E:E,Pivot!H:H)</f>
        <v>141.50271317829458</v>
      </c>
      <c r="W494" s="3">
        <f>IF(Table3[[#This Row],[Stock_on_hand]]&gt;Table3[[#This Row],[Reorder_point]],(Table3[[#This Row],[Stock_on_hand]]-Table3[[#This Row],[Reorder_point]])*Table3[[#This Row],[AverageCostPerUnit]],0)</f>
        <v>0</v>
      </c>
    </row>
    <row r="495" spans="1:23" x14ac:dyDescent="0.3">
      <c r="A495" s="1">
        <v>45718</v>
      </c>
      <c r="B495" t="str">
        <f>TEXT(Table3[[#This Row],[date]],"mmm")</f>
        <v>Mar</v>
      </c>
      <c r="C495" t="str">
        <f>TEXT(Table3[[#This Row],[date]],"ddd")</f>
        <v>Sun</v>
      </c>
      <c r="D495" s="2" t="s">
        <v>27</v>
      </c>
      <c r="E495" s="2" t="s">
        <v>281</v>
      </c>
      <c r="F495" s="2" t="s">
        <v>252</v>
      </c>
      <c r="G495" s="2" t="s">
        <v>253</v>
      </c>
      <c r="H495" s="2" t="s">
        <v>101</v>
      </c>
      <c r="I495" s="3">
        <v>49.85</v>
      </c>
      <c r="J495" s="5">
        <v>41</v>
      </c>
      <c r="K495" s="3">
        <v>2043.85</v>
      </c>
      <c r="L495" s="3">
        <v>1375.37</v>
      </c>
      <c r="M495" s="3">
        <v>668.48</v>
      </c>
      <c r="N495" s="10">
        <f>Table3[[#This Row],[profit]]/Table3[[#This Row],[revenue]]</f>
        <v>0.32706901191379018</v>
      </c>
      <c r="O495" s="2" t="s">
        <v>38</v>
      </c>
      <c r="P495" s="2" t="str">
        <f>_xlfn.XLOOKUP(O495,Sales_reps!A:A,Sales_reps!B:B)</f>
        <v>Rep 16</v>
      </c>
      <c r="Q495" s="5">
        <f>_xlfn.XLOOKUP(F495,Inventory!A:A,Inventory!E:E)</f>
        <v>487</v>
      </c>
      <c r="R495" s="5">
        <f>_xlfn.XLOOKUP(F495,Inventory!A:A,Inventory!F:F)</f>
        <v>182</v>
      </c>
      <c r="S495" t="str">
        <f>IF(Table3[[#This Row],[Reorder_point]]&gt;=Table3[[#This Row],[Stock_on_hand]],"Reorder","Sufficient Stock")</f>
        <v>Sufficient Stock</v>
      </c>
      <c r="T495" s="4">
        <f>_xlfn.XLOOKUP(F495,Pivot!A:A,Pivot!C:C)</f>
        <v>2.0497237569060776</v>
      </c>
      <c r="U495" s="5">
        <f>Table3[[#This Row],[Stock_on_hand]]/Table3[[#This Row],[ADS_Rate]]</f>
        <v>237.5929919137466</v>
      </c>
      <c r="V495" s="16">
        <f>_xlfn.XLOOKUP(F495,Pivot!E:E,Pivot!H:H)</f>
        <v>142.78312668463613</v>
      </c>
      <c r="W495" s="3">
        <f>IF(Table3[[#This Row],[Stock_on_hand]]&gt;Table3[[#This Row],[Reorder_point]],(Table3[[#This Row],[Stock_on_hand]]-Table3[[#This Row],[Reorder_point]])*Table3[[#This Row],[AverageCostPerUnit]],0)</f>
        <v>43548.85363881402</v>
      </c>
    </row>
    <row r="496" spans="1:23" x14ac:dyDescent="0.3">
      <c r="A496" s="1">
        <v>45718</v>
      </c>
      <c r="B496" t="str">
        <f>TEXT(Table3[[#This Row],[date]],"mmm")</f>
        <v>Mar</v>
      </c>
      <c r="C496" t="str">
        <f>TEXT(Table3[[#This Row],[date]],"ddd")</f>
        <v>Sun</v>
      </c>
      <c r="D496" s="2" t="s">
        <v>12</v>
      </c>
      <c r="E496" s="2" t="s">
        <v>278</v>
      </c>
      <c r="F496" s="2" t="s">
        <v>188</v>
      </c>
      <c r="G496" s="2" t="s">
        <v>189</v>
      </c>
      <c r="H496" s="2" t="s">
        <v>60</v>
      </c>
      <c r="I496" s="3">
        <v>6.89</v>
      </c>
      <c r="J496" s="5">
        <v>43</v>
      </c>
      <c r="K496" s="3">
        <v>296.27</v>
      </c>
      <c r="L496" s="3">
        <v>201.27</v>
      </c>
      <c r="M496" s="3">
        <v>95</v>
      </c>
      <c r="N496" s="10">
        <f>Table3[[#This Row],[profit]]/Table3[[#This Row],[revenue]]</f>
        <v>0.32065345799439704</v>
      </c>
      <c r="O496" s="2" t="s">
        <v>40</v>
      </c>
      <c r="P496" s="2" t="str">
        <f>_xlfn.XLOOKUP(O496,Sales_reps!A:A,Sales_reps!B:B)</f>
        <v>Rep 17</v>
      </c>
      <c r="Q496" s="5">
        <f>_xlfn.XLOOKUP(F496,Inventory!A:A,Inventory!E:E)</f>
        <v>232</v>
      </c>
      <c r="R496" s="5">
        <f>_xlfn.XLOOKUP(F496,Inventory!A:A,Inventory!F:F)</f>
        <v>63</v>
      </c>
      <c r="S496" t="str">
        <f>IF(Table3[[#This Row],[Reorder_point]]&gt;=Table3[[#This Row],[Stock_on_hand]],"Reorder","Sufficient Stock")</f>
        <v>Sufficient Stock</v>
      </c>
      <c r="T496" s="4">
        <f>_xlfn.XLOOKUP(F496,Pivot!A:A,Pivot!C:C)</f>
        <v>2.4917127071823204</v>
      </c>
      <c r="U496" s="5">
        <f>Table3[[#This Row],[Stock_on_hand]]/Table3[[#This Row],[ADS_Rate]]</f>
        <v>93.108647450110865</v>
      </c>
      <c r="V496" s="16">
        <f>_xlfn.XLOOKUP(F496,Pivot!E:E,Pivot!H:H)</f>
        <v>147.25665188470066</v>
      </c>
      <c r="W496" s="3">
        <f>IF(Table3[[#This Row],[Stock_on_hand]]&gt;Table3[[#This Row],[Reorder_point]],(Table3[[#This Row],[Stock_on_hand]]-Table3[[#This Row],[Reorder_point]])*Table3[[#This Row],[AverageCostPerUnit]],0)</f>
        <v>24886.374168514412</v>
      </c>
    </row>
    <row r="497" spans="1:23" x14ac:dyDescent="0.3">
      <c r="A497" s="1">
        <v>45719</v>
      </c>
      <c r="B497" t="str">
        <f>TEXT(Table3[[#This Row],[date]],"mmm")</f>
        <v>Mar</v>
      </c>
      <c r="C497" t="str">
        <f>TEXT(Table3[[#This Row],[date]],"ddd")</f>
        <v>Mon</v>
      </c>
      <c r="D497" s="2" t="s">
        <v>12</v>
      </c>
      <c r="E497" s="2" t="s">
        <v>271</v>
      </c>
      <c r="F497" s="2" t="s">
        <v>208</v>
      </c>
      <c r="G497" s="2" t="s">
        <v>209</v>
      </c>
      <c r="H497" s="2" t="s">
        <v>60</v>
      </c>
      <c r="I497" s="3">
        <v>441.18</v>
      </c>
      <c r="J497" s="5">
        <v>28</v>
      </c>
      <c r="K497" s="3">
        <v>12353.04</v>
      </c>
      <c r="L497" s="3">
        <v>8460.74</v>
      </c>
      <c r="M497" s="3">
        <v>3892.3</v>
      </c>
      <c r="N497" s="10">
        <f>Table3[[#This Row],[profit]]/Table3[[#This Row],[revenue]]</f>
        <v>0.31508843167349898</v>
      </c>
      <c r="O497" s="2" t="s">
        <v>10</v>
      </c>
      <c r="P497" s="2" t="str">
        <f>_xlfn.XLOOKUP(O497,Sales_reps!A:A,Sales_reps!B:B)</f>
        <v>Rep 4</v>
      </c>
      <c r="Q497" s="5">
        <f>_xlfn.XLOOKUP(F497,Inventory!A:A,Inventory!E:E)</f>
        <v>51</v>
      </c>
      <c r="R497" s="5">
        <f>_xlfn.XLOOKUP(F497,Inventory!A:A,Inventory!F:F)</f>
        <v>71</v>
      </c>
      <c r="S497" t="str">
        <f>IF(Table3[[#This Row],[Reorder_point]]&gt;=Table3[[#This Row],[Stock_on_hand]],"Reorder","Sufficient Stock")</f>
        <v>Reorder</v>
      </c>
      <c r="T497" s="4">
        <f>_xlfn.XLOOKUP(F497,Pivot!A:A,Pivot!C:C)</f>
        <v>2.6077348066298343</v>
      </c>
      <c r="U497" s="5">
        <f>Table3[[#This Row],[Stock_on_hand]]/Table3[[#This Row],[ADS_Rate]]</f>
        <v>19.557203389830509</v>
      </c>
      <c r="V497" s="16">
        <f>_xlfn.XLOOKUP(F497,Pivot!E:E,Pivot!H:H)</f>
        <v>223.37980932203388</v>
      </c>
      <c r="W497" s="3">
        <f>IF(Table3[[#This Row],[Stock_on_hand]]&gt;Table3[[#This Row],[Reorder_point]],(Table3[[#This Row],[Stock_on_hand]]-Table3[[#This Row],[Reorder_point]])*Table3[[#This Row],[AverageCostPerUnit]],0)</f>
        <v>0</v>
      </c>
    </row>
    <row r="498" spans="1:23" x14ac:dyDescent="0.3">
      <c r="A498" s="1">
        <v>45719</v>
      </c>
      <c r="B498" t="str">
        <f>TEXT(Table3[[#This Row],[date]],"mmm")</f>
        <v>Mar</v>
      </c>
      <c r="C498" t="str">
        <f>TEXT(Table3[[#This Row],[date]],"ddd")</f>
        <v>Mon</v>
      </c>
      <c r="D498" s="2" t="s">
        <v>24</v>
      </c>
      <c r="E498" s="2" t="s">
        <v>276</v>
      </c>
      <c r="F498" s="2" t="s">
        <v>226</v>
      </c>
      <c r="G498" s="2" t="s">
        <v>227</v>
      </c>
      <c r="H498" s="2" t="s">
        <v>101</v>
      </c>
      <c r="I498" s="3">
        <v>115.57</v>
      </c>
      <c r="J498" s="5">
        <v>17</v>
      </c>
      <c r="K498" s="3">
        <v>1964.69</v>
      </c>
      <c r="L498" s="3">
        <v>1530.65</v>
      </c>
      <c r="M498" s="3">
        <v>434.04</v>
      </c>
      <c r="N498" s="10">
        <f>Table3[[#This Row],[profit]]/Table3[[#This Row],[revenue]]</f>
        <v>0.22092034875731031</v>
      </c>
      <c r="O498" s="2" t="s">
        <v>18</v>
      </c>
      <c r="P498" s="2" t="str">
        <f>_xlfn.XLOOKUP(O498,Sales_reps!A:A,Sales_reps!B:B)</f>
        <v>Rep 7</v>
      </c>
      <c r="Q498" s="5">
        <f>_xlfn.XLOOKUP(F498,Inventory!A:A,Inventory!E:E)</f>
        <v>188</v>
      </c>
      <c r="R498" s="5">
        <f>_xlfn.XLOOKUP(F498,Inventory!A:A,Inventory!F:F)</f>
        <v>156</v>
      </c>
      <c r="S498" t="str">
        <f>IF(Table3[[#This Row],[Reorder_point]]&gt;=Table3[[#This Row],[Stock_on_hand]],"Reorder","Sufficient Stock")</f>
        <v>Sufficient Stock</v>
      </c>
      <c r="T498" s="4">
        <f>_xlfn.XLOOKUP(F498,Pivot!A:A,Pivot!C:C)</f>
        <v>1.9281767955801106</v>
      </c>
      <c r="U498" s="5">
        <f>Table3[[#This Row],[Stock_on_hand]]/Table3[[#This Row],[ADS_Rate]]</f>
        <v>97.50143266475645</v>
      </c>
      <c r="V498" s="16">
        <f>_xlfn.XLOOKUP(F498,Pivot!E:E,Pivot!H:H)</f>
        <v>201.583553008596</v>
      </c>
      <c r="W498" s="3">
        <f>IF(Table3[[#This Row],[Stock_on_hand]]&gt;Table3[[#This Row],[Reorder_point]],(Table3[[#This Row],[Stock_on_hand]]-Table3[[#This Row],[Reorder_point]])*Table3[[#This Row],[AverageCostPerUnit]],0)</f>
        <v>6450.673696275072</v>
      </c>
    </row>
    <row r="499" spans="1:23" x14ac:dyDescent="0.3">
      <c r="A499" s="1">
        <v>45719</v>
      </c>
      <c r="B499" t="str">
        <f>TEXT(Table3[[#This Row],[date]],"mmm")</f>
        <v>Mar</v>
      </c>
      <c r="C499" t="str">
        <f>TEXT(Table3[[#This Row],[date]],"ddd")</f>
        <v>Mon</v>
      </c>
      <c r="D499" s="2" t="s">
        <v>17</v>
      </c>
      <c r="E499" s="2" t="s">
        <v>280</v>
      </c>
      <c r="F499" s="2" t="s">
        <v>66</v>
      </c>
      <c r="G499" s="2" t="s">
        <v>67</v>
      </c>
      <c r="H499" s="2" t="s">
        <v>60</v>
      </c>
      <c r="I499" s="3">
        <v>309.33999999999997</v>
      </c>
      <c r="J499" s="5">
        <v>10</v>
      </c>
      <c r="K499" s="3">
        <v>3093.4</v>
      </c>
      <c r="L499" s="3">
        <v>2623.03</v>
      </c>
      <c r="M499" s="3">
        <v>470.37</v>
      </c>
      <c r="N499" s="10">
        <f>Table3[[#This Row],[profit]]/Table3[[#This Row],[revenue]]</f>
        <v>0.15205599017262558</v>
      </c>
      <c r="O499" s="2" t="s">
        <v>30</v>
      </c>
      <c r="P499" s="2" t="str">
        <f>_xlfn.XLOOKUP(O499,Sales_reps!A:A,Sales_reps!B:B)</f>
        <v>Rep 12</v>
      </c>
      <c r="Q499" s="5">
        <f>_xlfn.XLOOKUP(F499,Inventory!A:A,Inventory!E:E)</f>
        <v>331</v>
      </c>
      <c r="R499" s="5">
        <f>_xlfn.XLOOKUP(F499,Inventory!A:A,Inventory!F:F)</f>
        <v>142</v>
      </c>
      <c r="S499" t="str">
        <f>IF(Table3[[#This Row],[Reorder_point]]&gt;=Table3[[#This Row],[Stock_on_hand]],"Reorder","Sufficient Stock")</f>
        <v>Sufficient Stock</v>
      </c>
      <c r="T499" s="4">
        <f>_xlfn.XLOOKUP(F499,Pivot!A:A,Pivot!C:C)</f>
        <v>3.5745856353591159</v>
      </c>
      <c r="U499" s="5">
        <f>Table3[[#This Row],[Stock_on_hand]]/Table3[[#This Row],[ADS_Rate]]</f>
        <v>92.59814528593509</v>
      </c>
      <c r="V499" s="16">
        <f>_xlfn.XLOOKUP(F499,Pivot!E:E,Pivot!H:H)</f>
        <v>209.60302936630598</v>
      </c>
      <c r="W499" s="3">
        <f>IF(Table3[[#This Row],[Stock_on_hand]]&gt;Table3[[#This Row],[Reorder_point]],(Table3[[#This Row],[Stock_on_hand]]-Table3[[#This Row],[Reorder_point]])*Table3[[#This Row],[AverageCostPerUnit]],0)</f>
        <v>39614.972550231832</v>
      </c>
    </row>
    <row r="500" spans="1:23" x14ac:dyDescent="0.3">
      <c r="A500" s="1">
        <v>45719</v>
      </c>
      <c r="B500" t="str">
        <f>TEXT(Table3[[#This Row],[date]],"mmm")</f>
        <v>Mar</v>
      </c>
      <c r="C500" t="str">
        <f>TEXT(Table3[[#This Row],[date]],"ddd")</f>
        <v>Mon</v>
      </c>
      <c r="D500" s="2" t="s">
        <v>5</v>
      </c>
      <c r="E500" s="2" t="s">
        <v>278</v>
      </c>
      <c r="F500" s="2" t="s">
        <v>250</v>
      </c>
      <c r="G500" s="2" t="s">
        <v>251</v>
      </c>
      <c r="H500" s="2" t="s">
        <v>64</v>
      </c>
      <c r="I500" s="3">
        <v>85.4</v>
      </c>
      <c r="J500" s="5">
        <v>24</v>
      </c>
      <c r="K500" s="3">
        <v>2049.6</v>
      </c>
      <c r="L500" s="3">
        <v>1054.52</v>
      </c>
      <c r="M500" s="3">
        <v>995.08</v>
      </c>
      <c r="N500" s="10">
        <f>Table3[[#This Row],[profit]]/Table3[[#This Row],[revenue]]</f>
        <v>0.4854996096799376</v>
      </c>
      <c r="O500" s="2" t="s">
        <v>6</v>
      </c>
      <c r="P500" s="2" t="str">
        <f>_xlfn.XLOOKUP(O500,Sales_reps!A:A,Sales_reps!B:B)</f>
        <v>Rep 2</v>
      </c>
      <c r="Q500" s="5">
        <f>_xlfn.XLOOKUP(F500,Inventory!A:A,Inventory!E:E)</f>
        <v>85</v>
      </c>
      <c r="R500" s="5">
        <f>_xlfn.XLOOKUP(F500,Inventory!A:A,Inventory!F:F)</f>
        <v>188</v>
      </c>
      <c r="S500" t="str">
        <f>IF(Table3[[#This Row],[Reorder_point]]&gt;=Table3[[#This Row],[Stock_on_hand]],"Reorder","Sufficient Stock")</f>
        <v>Reorder</v>
      </c>
      <c r="T500" s="4">
        <f>_xlfn.XLOOKUP(F500,Pivot!A:A,Pivot!C:C)</f>
        <v>2.6077348066298343</v>
      </c>
      <c r="U500" s="5">
        <f>Table3[[#This Row],[Stock_on_hand]]/Table3[[#This Row],[ADS_Rate]]</f>
        <v>32.595338983050844</v>
      </c>
      <c r="V500" s="16">
        <f>_xlfn.XLOOKUP(F500,Pivot!E:E,Pivot!H:H)</f>
        <v>158.14478813559322</v>
      </c>
      <c r="W500" s="3">
        <f>IF(Table3[[#This Row],[Stock_on_hand]]&gt;Table3[[#This Row],[Reorder_point]],(Table3[[#This Row],[Stock_on_hand]]-Table3[[#This Row],[Reorder_point]])*Table3[[#This Row],[AverageCostPerUnit]],0)</f>
        <v>0</v>
      </c>
    </row>
    <row r="501" spans="1:23" x14ac:dyDescent="0.3">
      <c r="A501" s="1">
        <v>45719</v>
      </c>
      <c r="B501" t="str">
        <f>TEXT(Table3[[#This Row],[date]],"mmm")</f>
        <v>Mar</v>
      </c>
      <c r="C501" t="str">
        <f>TEXT(Table3[[#This Row],[date]],"ddd")</f>
        <v>Mon</v>
      </c>
      <c r="D501" s="2" t="s">
        <v>27</v>
      </c>
      <c r="E501" s="2" t="s">
        <v>273</v>
      </c>
      <c r="F501" s="2" t="s">
        <v>76</v>
      </c>
      <c r="G501" s="2" t="s">
        <v>77</v>
      </c>
      <c r="H501" s="2" t="s">
        <v>64</v>
      </c>
      <c r="I501" s="3">
        <v>308.81</v>
      </c>
      <c r="J501" s="5">
        <v>31</v>
      </c>
      <c r="K501" s="3">
        <v>9573.11</v>
      </c>
      <c r="L501" s="3">
        <v>5236.7</v>
      </c>
      <c r="M501" s="3">
        <v>4336.41</v>
      </c>
      <c r="N501" s="10">
        <f>Table3[[#This Row],[profit]]/Table3[[#This Row],[revenue]]</f>
        <v>0.45297818577243965</v>
      </c>
      <c r="O501" s="2" t="s">
        <v>3</v>
      </c>
      <c r="P501" s="2" t="str">
        <f>_xlfn.XLOOKUP(O501,Sales_reps!A:A,Sales_reps!B:B)</f>
        <v>Rep 1</v>
      </c>
      <c r="Q501" s="5">
        <f>_xlfn.XLOOKUP(F501,Inventory!A:A,Inventory!E:E)</f>
        <v>477</v>
      </c>
      <c r="R501" s="5">
        <f>_xlfn.XLOOKUP(F501,Inventory!A:A,Inventory!F:F)</f>
        <v>124</v>
      </c>
      <c r="S501" t="str">
        <f>IF(Table3[[#This Row],[Reorder_point]]&gt;=Table3[[#This Row],[Stock_on_hand]],"Reorder","Sufficient Stock")</f>
        <v>Sufficient Stock</v>
      </c>
      <c r="T501" s="4">
        <f>_xlfn.XLOOKUP(F501,Pivot!A:A,Pivot!C:C)</f>
        <v>2.7734806629834252</v>
      </c>
      <c r="U501" s="5">
        <f>Table3[[#This Row],[Stock_on_hand]]/Table3[[#This Row],[ADS_Rate]]</f>
        <v>171.98605577689244</v>
      </c>
      <c r="V501" s="16">
        <f>_xlfn.XLOOKUP(F501,Pivot!E:E,Pivot!H:H)</f>
        <v>146.86141434262947</v>
      </c>
      <c r="W501" s="3">
        <f>IF(Table3[[#This Row],[Stock_on_hand]]&gt;Table3[[#This Row],[Reorder_point]],(Table3[[#This Row],[Stock_on_hand]]-Table3[[#This Row],[Reorder_point]])*Table3[[#This Row],[AverageCostPerUnit]],0)</f>
        <v>51842.079262948202</v>
      </c>
    </row>
    <row r="502" spans="1:23" x14ac:dyDescent="0.3">
      <c r="A502" s="1">
        <v>45719</v>
      </c>
      <c r="B502" t="str">
        <f>TEXT(Table3[[#This Row],[date]],"mmm")</f>
        <v>Mar</v>
      </c>
      <c r="C502" t="str">
        <f>TEXT(Table3[[#This Row],[date]],"ddd")</f>
        <v>Mon</v>
      </c>
      <c r="D502" s="2" t="s">
        <v>12</v>
      </c>
      <c r="E502" s="2" t="s">
        <v>283</v>
      </c>
      <c r="F502" s="2" t="s">
        <v>200</v>
      </c>
      <c r="G502" s="2" t="s">
        <v>201</v>
      </c>
      <c r="H502" s="2" t="s">
        <v>56</v>
      </c>
      <c r="I502" s="3">
        <v>113.8</v>
      </c>
      <c r="J502" s="5">
        <v>34</v>
      </c>
      <c r="K502" s="3">
        <v>3869.2</v>
      </c>
      <c r="L502" s="3">
        <v>2782.1</v>
      </c>
      <c r="M502" s="3">
        <v>1087.0999999999999</v>
      </c>
      <c r="N502" s="10">
        <f>Table3[[#This Row],[profit]]/Table3[[#This Row],[revenue]]</f>
        <v>0.28096247286260723</v>
      </c>
      <c r="O502" s="2" t="s">
        <v>32</v>
      </c>
      <c r="P502" s="2" t="str">
        <f>_xlfn.XLOOKUP(O502,Sales_reps!A:A,Sales_reps!B:B)</f>
        <v>Rep 13</v>
      </c>
      <c r="Q502" s="5">
        <f>_xlfn.XLOOKUP(F502,Inventory!A:A,Inventory!E:E)</f>
        <v>168</v>
      </c>
      <c r="R502" s="5">
        <f>_xlfn.XLOOKUP(F502,Inventory!A:A,Inventory!F:F)</f>
        <v>59</v>
      </c>
      <c r="S502" t="str">
        <f>IF(Table3[[#This Row],[Reorder_point]]&gt;=Table3[[#This Row],[Stock_on_hand]],"Reorder","Sufficient Stock")</f>
        <v>Sufficient Stock</v>
      </c>
      <c r="T502" s="4">
        <f>_xlfn.XLOOKUP(F502,Pivot!A:A,Pivot!C:C)</f>
        <v>1.6519337016574585</v>
      </c>
      <c r="U502" s="5">
        <f>Table3[[#This Row],[Stock_on_hand]]/Table3[[#This Row],[ADS_Rate]]</f>
        <v>101.6989966555184</v>
      </c>
      <c r="V502" s="16">
        <f>_xlfn.XLOOKUP(F502,Pivot!E:E,Pivot!H:H)</f>
        <v>99.711739130434793</v>
      </c>
      <c r="W502" s="3">
        <f>IF(Table3[[#This Row],[Stock_on_hand]]&gt;Table3[[#This Row],[Reorder_point]],(Table3[[#This Row],[Stock_on_hand]]-Table3[[#This Row],[Reorder_point]])*Table3[[#This Row],[AverageCostPerUnit]],0)</f>
        <v>10868.579565217393</v>
      </c>
    </row>
    <row r="503" spans="1:23" x14ac:dyDescent="0.3">
      <c r="A503" s="1">
        <v>45719</v>
      </c>
      <c r="B503" t="str">
        <f>TEXT(Table3[[#This Row],[date]],"mmm")</f>
        <v>Mar</v>
      </c>
      <c r="C503" t="str">
        <f>TEXT(Table3[[#This Row],[date]],"ddd")</f>
        <v>Mon</v>
      </c>
      <c r="D503" s="2" t="s">
        <v>12</v>
      </c>
      <c r="E503" s="2" t="s">
        <v>278</v>
      </c>
      <c r="F503" s="2" t="s">
        <v>246</v>
      </c>
      <c r="G503" s="2" t="s">
        <v>247</v>
      </c>
      <c r="H503" s="2" t="s">
        <v>101</v>
      </c>
      <c r="I503" s="3">
        <v>173.52</v>
      </c>
      <c r="J503" s="5">
        <v>7</v>
      </c>
      <c r="K503" s="3">
        <v>1214.6400000000001</v>
      </c>
      <c r="L503" s="3">
        <v>856.42</v>
      </c>
      <c r="M503" s="3">
        <v>358.22</v>
      </c>
      <c r="N503" s="10">
        <f>Table3[[#This Row],[profit]]/Table3[[#This Row],[revenue]]</f>
        <v>0.29491865902654285</v>
      </c>
      <c r="O503" s="2" t="s">
        <v>25</v>
      </c>
      <c r="P503" s="2" t="str">
        <f>_xlfn.XLOOKUP(O503,Sales_reps!A:A,Sales_reps!B:B)</f>
        <v>Rep 10</v>
      </c>
      <c r="Q503" s="5">
        <f>_xlfn.XLOOKUP(F503,Inventory!A:A,Inventory!E:E)</f>
        <v>431</v>
      </c>
      <c r="R503" s="5">
        <f>_xlfn.XLOOKUP(F503,Inventory!A:A,Inventory!F:F)</f>
        <v>97</v>
      </c>
      <c r="S503" t="str">
        <f>IF(Table3[[#This Row],[Reorder_point]]&gt;=Table3[[#This Row],[Stock_on_hand]],"Reorder","Sufficient Stock")</f>
        <v>Sufficient Stock</v>
      </c>
      <c r="T503" s="4">
        <f>_xlfn.XLOOKUP(F503,Pivot!A:A,Pivot!C:C)</f>
        <v>2.7127071823204418</v>
      </c>
      <c r="U503" s="5">
        <f>Table3[[#This Row],[Stock_on_hand]]/Table3[[#This Row],[ADS_Rate]]</f>
        <v>158.88187372708759</v>
      </c>
      <c r="V503" s="16">
        <f>_xlfn.XLOOKUP(F503,Pivot!E:E,Pivot!H:H)</f>
        <v>146.11568228105907</v>
      </c>
      <c r="W503" s="3">
        <f>IF(Table3[[#This Row],[Stock_on_hand]]&gt;Table3[[#This Row],[Reorder_point]],(Table3[[#This Row],[Stock_on_hand]]-Table3[[#This Row],[Reorder_point]])*Table3[[#This Row],[AverageCostPerUnit]],0)</f>
        <v>48802.637881873728</v>
      </c>
    </row>
    <row r="504" spans="1:23" x14ac:dyDescent="0.3">
      <c r="A504" s="1">
        <v>45720</v>
      </c>
      <c r="B504" t="str">
        <f>TEXT(Table3[[#This Row],[date]],"mmm")</f>
        <v>Mar</v>
      </c>
      <c r="C504" t="str">
        <f>TEXT(Table3[[#This Row],[date]],"ddd")</f>
        <v>Tue</v>
      </c>
      <c r="D504" s="2" t="s">
        <v>12</v>
      </c>
      <c r="E504" s="2" t="s">
        <v>277</v>
      </c>
      <c r="F504" s="2" t="s">
        <v>97</v>
      </c>
      <c r="G504" s="2" t="s">
        <v>98</v>
      </c>
      <c r="H504" s="2" t="s">
        <v>60</v>
      </c>
      <c r="I504" s="3">
        <v>100.06</v>
      </c>
      <c r="J504" s="5">
        <v>48</v>
      </c>
      <c r="K504" s="3">
        <v>4802.88</v>
      </c>
      <c r="L504" s="3">
        <v>3494.61</v>
      </c>
      <c r="M504" s="3">
        <v>1308.27</v>
      </c>
      <c r="N504" s="10">
        <f>Table3[[#This Row],[profit]]/Table3[[#This Row],[revenue]]</f>
        <v>0.27239281431141316</v>
      </c>
      <c r="O504" s="2" t="s">
        <v>42</v>
      </c>
      <c r="P504" s="2" t="str">
        <f>_xlfn.XLOOKUP(O504,Sales_reps!A:A,Sales_reps!B:B)</f>
        <v>Rep 18</v>
      </c>
      <c r="Q504" s="5">
        <f>_xlfn.XLOOKUP(F504,Inventory!A:A,Inventory!E:E)</f>
        <v>404</v>
      </c>
      <c r="R504" s="5">
        <f>_xlfn.XLOOKUP(F504,Inventory!A:A,Inventory!F:F)</f>
        <v>57</v>
      </c>
      <c r="S504" t="str">
        <f>IF(Table3[[#This Row],[Reorder_point]]&gt;=Table3[[#This Row],[Stock_on_hand]],"Reorder","Sufficient Stock")</f>
        <v>Sufficient Stock</v>
      </c>
      <c r="T504" s="4">
        <f>_xlfn.XLOOKUP(F504,Pivot!A:A,Pivot!C:C)</f>
        <v>1.5303867403314917</v>
      </c>
      <c r="U504" s="5">
        <f>Table3[[#This Row],[Stock_on_hand]]/Table3[[#This Row],[ADS_Rate]]</f>
        <v>263.985559566787</v>
      </c>
      <c r="V504" s="16">
        <f>_xlfn.XLOOKUP(F504,Pivot!E:E,Pivot!H:H)</f>
        <v>112.46043321299639</v>
      </c>
      <c r="W504" s="3">
        <f>IF(Table3[[#This Row],[Stock_on_hand]]&gt;Table3[[#This Row],[Reorder_point]],(Table3[[#This Row],[Stock_on_hand]]-Table3[[#This Row],[Reorder_point]])*Table3[[#This Row],[AverageCostPerUnit]],0)</f>
        <v>39023.770324909747</v>
      </c>
    </row>
    <row r="505" spans="1:23" x14ac:dyDescent="0.3">
      <c r="A505" s="1">
        <v>45720</v>
      </c>
      <c r="B505" t="str">
        <f>TEXT(Table3[[#This Row],[date]],"mmm")</f>
        <v>Mar</v>
      </c>
      <c r="C505" t="str">
        <f>TEXT(Table3[[#This Row],[date]],"ddd")</f>
        <v>Tue</v>
      </c>
      <c r="D505" s="2" t="s">
        <v>17</v>
      </c>
      <c r="E505" s="2" t="s">
        <v>282</v>
      </c>
      <c r="F505" s="2" t="s">
        <v>138</v>
      </c>
      <c r="G505" s="2" t="s">
        <v>139</v>
      </c>
      <c r="H505" s="2" t="s">
        <v>60</v>
      </c>
      <c r="I505" s="3">
        <v>152.08000000000001</v>
      </c>
      <c r="J505" s="5">
        <v>39</v>
      </c>
      <c r="K505" s="3">
        <v>5931.12</v>
      </c>
      <c r="L505" s="3">
        <v>3091.48</v>
      </c>
      <c r="M505" s="3">
        <v>2839.64</v>
      </c>
      <c r="N505" s="10">
        <f>Table3[[#This Row],[profit]]/Table3[[#This Row],[revenue]]</f>
        <v>0.47876960843820388</v>
      </c>
      <c r="O505" s="2" t="s">
        <v>6</v>
      </c>
      <c r="P505" s="2" t="str">
        <f>_xlfn.XLOOKUP(O505,Sales_reps!A:A,Sales_reps!B:B)</f>
        <v>Rep 2</v>
      </c>
      <c r="Q505" s="5">
        <f>_xlfn.XLOOKUP(F505,Inventory!A:A,Inventory!E:E)</f>
        <v>78</v>
      </c>
      <c r="R505" s="5">
        <f>_xlfn.XLOOKUP(F505,Inventory!A:A,Inventory!F:F)</f>
        <v>150</v>
      </c>
      <c r="S505" t="str">
        <f>IF(Table3[[#This Row],[Reorder_point]]&gt;=Table3[[#This Row],[Stock_on_hand]],"Reorder","Sufficient Stock")</f>
        <v>Reorder</v>
      </c>
      <c r="T505" s="4">
        <f>_xlfn.XLOOKUP(F505,Pivot!A:A,Pivot!C:C)</f>
        <v>2.596685082872928</v>
      </c>
      <c r="U505" s="5">
        <f>Table3[[#This Row],[Stock_on_hand]]/Table3[[#This Row],[ADS_Rate]]</f>
        <v>30.038297872340429</v>
      </c>
      <c r="V505" s="16">
        <f>_xlfn.XLOOKUP(F505,Pivot!E:E,Pivot!H:H)</f>
        <v>177.40974468085105</v>
      </c>
      <c r="W505" s="3">
        <f>IF(Table3[[#This Row],[Stock_on_hand]]&gt;Table3[[#This Row],[Reorder_point]],(Table3[[#This Row],[Stock_on_hand]]-Table3[[#This Row],[Reorder_point]])*Table3[[#This Row],[AverageCostPerUnit]],0)</f>
        <v>0</v>
      </c>
    </row>
    <row r="506" spans="1:23" x14ac:dyDescent="0.3">
      <c r="A506" s="1">
        <v>45720</v>
      </c>
      <c r="B506" t="str">
        <f>TEXT(Table3[[#This Row],[date]],"mmm")</f>
        <v>Mar</v>
      </c>
      <c r="C506" t="str">
        <f>TEXT(Table3[[#This Row],[date]],"ddd")</f>
        <v>Tue</v>
      </c>
      <c r="D506" s="2" t="s">
        <v>12</v>
      </c>
      <c r="E506" s="2" t="s">
        <v>285</v>
      </c>
      <c r="F506" s="2" t="s">
        <v>54</v>
      </c>
      <c r="G506" s="2" t="s">
        <v>55</v>
      </c>
      <c r="H506" s="2" t="s">
        <v>56</v>
      </c>
      <c r="I506" s="3">
        <v>223.03</v>
      </c>
      <c r="J506" s="5">
        <v>4</v>
      </c>
      <c r="K506" s="3">
        <v>892.12</v>
      </c>
      <c r="L506" s="3">
        <v>448.03</v>
      </c>
      <c r="M506" s="3">
        <v>444.09</v>
      </c>
      <c r="N506" s="10">
        <f>Table3[[#This Row],[profit]]/Table3[[#This Row],[revenue]]</f>
        <v>0.49779177689100118</v>
      </c>
      <c r="O506" s="2" t="s">
        <v>3</v>
      </c>
      <c r="P506" s="2" t="str">
        <f>_xlfn.XLOOKUP(O506,Sales_reps!A:A,Sales_reps!B:B)</f>
        <v>Rep 1</v>
      </c>
      <c r="Q506" s="5">
        <f>_xlfn.XLOOKUP(F506,Inventory!A:A,Inventory!E:E)</f>
        <v>18</v>
      </c>
      <c r="R506" s="5">
        <f>_xlfn.XLOOKUP(F506,Inventory!A:A,Inventory!F:F)</f>
        <v>193</v>
      </c>
      <c r="S506" t="str">
        <f>IF(Table3[[#This Row],[Reorder_point]]&gt;=Table3[[#This Row],[Stock_on_hand]],"Reorder","Sufficient Stock")</f>
        <v>Reorder</v>
      </c>
      <c r="T506" s="4">
        <f>_xlfn.XLOOKUP(F506,Pivot!A:A,Pivot!C:C)</f>
        <v>1.7127071823204421</v>
      </c>
      <c r="U506" s="5">
        <f>Table3[[#This Row],[Stock_on_hand]]/Table3[[#This Row],[ADS_Rate]]</f>
        <v>10.509677419354839</v>
      </c>
      <c r="V506" s="16">
        <f>_xlfn.XLOOKUP(F506,Pivot!E:E,Pivot!H:H)</f>
        <v>171.93148387096775</v>
      </c>
      <c r="W506" s="3">
        <f>IF(Table3[[#This Row],[Stock_on_hand]]&gt;Table3[[#This Row],[Reorder_point]],(Table3[[#This Row],[Stock_on_hand]]-Table3[[#This Row],[Reorder_point]])*Table3[[#This Row],[AverageCostPerUnit]],0)</f>
        <v>0</v>
      </c>
    </row>
    <row r="507" spans="1:23" x14ac:dyDescent="0.3">
      <c r="A507" s="1">
        <v>45720</v>
      </c>
      <c r="B507" t="str">
        <f>TEXT(Table3[[#This Row],[date]],"mmm")</f>
        <v>Mar</v>
      </c>
      <c r="C507" t="str">
        <f>TEXT(Table3[[#This Row],[date]],"ddd")</f>
        <v>Tue</v>
      </c>
      <c r="D507" s="2" t="s">
        <v>12</v>
      </c>
      <c r="E507" s="2" t="s">
        <v>276</v>
      </c>
      <c r="F507" s="2" t="s">
        <v>206</v>
      </c>
      <c r="G507" s="2" t="s">
        <v>207</v>
      </c>
      <c r="H507" s="2" t="s">
        <v>60</v>
      </c>
      <c r="I507" s="3">
        <v>176.7</v>
      </c>
      <c r="J507" s="5">
        <v>31</v>
      </c>
      <c r="K507" s="3">
        <v>5477.7</v>
      </c>
      <c r="L507" s="3">
        <v>3382.07</v>
      </c>
      <c r="M507" s="3">
        <v>2095.63</v>
      </c>
      <c r="N507" s="10">
        <f>Table3[[#This Row],[profit]]/Table3[[#This Row],[revenue]]</f>
        <v>0.38257480329335308</v>
      </c>
      <c r="O507" s="2" t="s">
        <v>22</v>
      </c>
      <c r="P507" s="2" t="str">
        <f>_xlfn.XLOOKUP(O507,Sales_reps!A:A,Sales_reps!B:B)</f>
        <v>Rep 9</v>
      </c>
      <c r="Q507" s="5">
        <f>_xlfn.XLOOKUP(F507,Inventory!A:A,Inventory!E:E)</f>
        <v>234</v>
      </c>
      <c r="R507" s="5">
        <f>_xlfn.XLOOKUP(F507,Inventory!A:A,Inventory!F:F)</f>
        <v>135</v>
      </c>
      <c r="S507" t="str">
        <f>IF(Table3[[#This Row],[Reorder_point]]&gt;=Table3[[#This Row],[Stock_on_hand]],"Reorder","Sufficient Stock")</f>
        <v>Sufficient Stock</v>
      </c>
      <c r="T507" s="4">
        <f>_xlfn.XLOOKUP(F507,Pivot!A:A,Pivot!C:C)</f>
        <v>2.1823204419889501</v>
      </c>
      <c r="U507" s="5">
        <f>Table3[[#This Row],[Stock_on_hand]]/Table3[[#This Row],[ADS_Rate]]</f>
        <v>107.2253164556962</v>
      </c>
      <c r="V507" s="16">
        <f>_xlfn.XLOOKUP(F507,Pivot!E:E,Pivot!H:H)</f>
        <v>159.33501265822784</v>
      </c>
      <c r="W507" s="3">
        <f>IF(Table3[[#This Row],[Stock_on_hand]]&gt;Table3[[#This Row],[Reorder_point]],(Table3[[#This Row],[Stock_on_hand]]-Table3[[#This Row],[Reorder_point]])*Table3[[#This Row],[AverageCostPerUnit]],0)</f>
        <v>15774.166253164556</v>
      </c>
    </row>
    <row r="508" spans="1:23" x14ac:dyDescent="0.3">
      <c r="A508" s="1">
        <v>45720</v>
      </c>
      <c r="B508" t="str">
        <f>TEXT(Table3[[#This Row],[date]],"mmm")</f>
        <v>Mar</v>
      </c>
      <c r="C508" t="str">
        <f>TEXT(Table3[[#This Row],[date]],"ddd")</f>
        <v>Tue</v>
      </c>
      <c r="D508" s="2" t="s">
        <v>12</v>
      </c>
      <c r="E508" s="2" t="s">
        <v>281</v>
      </c>
      <c r="F508" s="2" t="s">
        <v>164</v>
      </c>
      <c r="G508" s="2" t="s">
        <v>165</v>
      </c>
      <c r="H508" s="2" t="s">
        <v>56</v>
      </c>
      <c r="I508" s="3">
        <v>355.98</v>
      </c>
      <c r="J508" s="5">
        <v>49</v>
      </c>
      <c r="K508" s="3">
        <v>17443.02</v>
      </c>
      <c r="L508" s="3">
        <v>12184.98</v>
      </c>
      <c r="M508" s="3">
        <v>5258.04</v>
      </c>
      <c r="N508" s="10">
        <f>Table3[[#This Row],[profit]]/Table3[[#This Row],[revenue]]</f>
        <v>0.30144092020762459</v>
      </c>
      <c r="O508" s="2" t="s">
        <v>25</v>
      </c>
      <c r="P508" s="2" t="str">
        <f>_xlfn.XLOOKUP(O508,Sales_reps!A:A,Sales_reps!B:B)</f>
        <v>Rep 10</v>
      </c>
      <c r="Q508" s="5">
        <f>_xlfn.XLOOKUP(F508,Inventory!A:A,Inventory!E:E)</f>
        <v>324</v>
      </c>
      <c r="R508" s="5">
        <f>_xlfn.XLOOKUP(F508,Inventory!A:A,Inventory!F:F)</f>
        <v>136</v>
      </c>
      <c r="S508" t="str">
        <f>IF(Table3[[#This Row],[Reorder_point]]&gt;=Table3[[#This Row],[Stock_on_hand]],"Reorder","Sufficient Stock")</f>
        <v>Sufficient Stock</v>
      </c>
      <c r="T508" s="4">
        <f>_xlfn.XLOOKUP(F508,Pivot!A:A,Pivot!C:C)</f>
        <v>1.7348066298342542</v>
      </c>
      <c r="U508" s="5">
        <f>Table3[[#This Row],[Stock_on_hand]]/Table3[[#This Row],[ADS_Rate]]</f>
        <v>186.76433121019107</v>
      </c>
      <c r="V508" s="16">
        <f>_xlfn.XLOOKUP(F508,Pivot!E:E,Pivot!H:H)</f>
        <v>151.90401273885354</v>
      </c>
      <c r="W508" s="3">
        <f>IF(Table3[[#This Row],[Stock_on_hand]]&gt;Table3[[#This Row],[Reorder_point]],(Table3[[#This Row],[Stock_on_hand]]-Table3[[#This Row],[Reorder_point]])*Table3[[#This Row],[AverageCostPerUnit]],0)</f>
        <v>28557.954394904464</v>
      </c>
    </row>
    <row r="509" spans="1:23" x14ac:dyDescent="0.3">
      <c r="A509" s="1">
        <v>45720</v>
      </c>
      <c r="B509" t="str">
        <f>TEXT(Table3[[#This Row],[date]],"mmm")</f>
        <v>Mar</v>
      </c>
      <c r="C509" t="str">
        <f>TEXT(Table3[[#This Row],[date]],"ddd")</f>
        <v>Tue</v>
      </c>
      <c r="D509" s="2" t="s">
        <v>24</v>
      </c>
      <c r="E509" s="2" t="s">
        <v>271</v>
      </c>
      <c r="F509" s="2" t="s">
        <v>186</v>
      </c>
      <c r="G509" s="2" t="s">
        <v>187</v>
      </c>
      <c r="H509" s="2" t="s">
        <v>56</v>
      </c>
      <c r="I509" s="3">
        <v>498.37</v>
      </c>
      <c r="J509" s="5">
        <v>2</v>
      </c>
      <c r="K509" s="3">
        <v>996.74</v>
      </c>
      <c r="L509" s="3">
        <v>808.83</v>
      </c>
      <c r="M509" s="3">
        <v>187.91</v>
      </c>
      <c r="N509" s="10">
        <f>Table3[[#This Row],[profit]]/Table3[[#This Row],[revenue]]</f>
        <v>0.18852459016393441</v>
      </c>
      <c r="O509" s="2" t="s">
        <v>44</v>
      </c>
      <c r="P509" s="2" t="str">
        <f>_xlfn.XLOOKUP(O509,Sales_reps!A:A,Sales_reps!B:B)</f>
        <v>Rep 19</v>
      </c>
      <c r="Q509" s="5">
        <f>_xlfn.XLOOKUP(F509,Inventory!A:A,Inventory!E:E)</f>
        <v>269</v>
      </c>
      <c r="R509" s="5">
        <f>_xlfn.XLOOKUP(F509,Inventory!A:A,Inventory!F:F)</f>
        <v>137</v>
      </c>
      <c r="S509" t="str">
        <f>IF(Table3[[#This Row],[Reorder_point]]&gt;=Table3[[#This Row],[Stock_on_hand]],"Reorder","Sufficient Stock")</f>
        <v>Sufficient Stock</v>
      </c>
      <c r="T509" s="4">
        <f>_xlfn.XLOOKUP(F509,Pivot!A:A,Pivot!C:C)</f>
        <v>3.3149171270718232</v>
      </c>
      <c r="U509" s="5">
        <f>Table3[[#This Row],[Stock_on_hand]]/Table3[[#This Row],[ADS_Rate]]</f>
        <v>81.148333333333341</v>
      </c>
      <c r="V509" s="16">
        <f>_xlfn.XLOOKUP(F509,Pivot!E:E,Pivot!H:H)</f>
        <v>202.9247</v>
      </c>
      <c r="W509" s="3">
        <f>IF(Table3[[#This Row],[Stock_on_hand]]&gt;Table3[[#This Row],[Reorder_point]],(Table3[[#This Row],[Stock_on_hand]]-Table3[[#This Row],[Reorder_point]])*Table3[[#This Row],[AverageCostPerUnit]],0)</f>
        <v>26786.060399999998</v>
      </c>
    </row>
    <row r="510" spans="1:23" x14ac:dyDescent="0.3">
      <c r="A510" s="1">
        <v>45720</v>
      </c>
      <c r="B510" t="str">
        <f>TEXT(Table3[[#This Row],[date]],"mmm")</f>
        <v>Mar</v>
      </c>
      <c r="C510" t="str">
        <f>TEXT(Table3[[#This Row],[date]],"ddd")</f>
        <v>Tue</v>
      </c>
      <c r="D510" s="2" t="s">
        <v>5</v>
      </c>
      <c r="E510" s="2" t="s">
        <v>272</v>
      </c>
      <c r="F510" s="2" t="s">
        <v>210</v>
      </c>
      <c r="G510" s="2" t="s">
        <v>211</v>
      </c>
      <c r="H510" s="2" t="s">
        <v>73</v>
      </c>
      <c r="I510" s="3">
        <v>15.93</v>
      </c>
      <c r="J510" s="5">
        <v>13</v>
      </c>
      <c r="K510" s="3">
        <v>207.09</v>
      </c>
      <c r="L510" s="3">
        <v>118.07</v>
      </c>
      <c r="M510" s="3">
        <v>89.02</v>
      </c>
      <c r="N510" s="10">
        <f>Table3[[#This Row],[profit]]/Table3[[#This Row],[revenue]]</f>
        <v>0.42986141291226032</v>
      </c>
      <c r="O510" s="2" t="s">
        <v>22</v>
      </c>
      <c r="P510" s="2" t="str">
        <f>_xlfn.XLOOKUP(O510,Sales_reps!A:A,Sales_reps!B:B)</f>
        <v>Rep 9</v>
      </c>
      <c r="Q510" s="5">
        <f>_xlfn.XLOOKUP(F510,Inventory!A:A,Inventory!E:E)</f>
        <v>170</v>
      </c>
      <c r="R510" s="5">
        <f>_xlfn.XLOOKUP(F510,Inventory!A:A,Inventory!F:F)</f>
        <v>85</v>
      </c>
      <c r="S510" t="str">
        <f>IF(Table3[[#This Row],[Reorder_point]]&gt;=Table3[[#This Row],[Stock_on_hand]],"Reorder","Sufficient Stock")</f>
        <v>Sufficient Stock</v>
      </c>
      <c r="T510" s="4">
        <f>_xlfn.XLOOKUP(F510,Pivot!A:A,Pivot!C:C)</f>
        <v>1.5966850828729282</v>
      </c>
      <c r="U510" s="5">
        <f>Table3[[#This Row],[Stock_on_hand]]/Table3[[#This Row],[ADS_Rate]]</f>
        <v>106.47058823529412</v>
      </c>
      <c r="V510" s="16">
        <f>_xlfn.XLOOKUP(F510,Pivot!E:E,Pivot!H:H)</f>
        <v>206.92532871972318</v>
      </c>
      <c r="W510" s="3">
        <f>IF(Table3[[#This Row],[Stock_on_hand]]&gt;Table3[[#This Row],[Reorder_point]],(Table3[[#This Row],[Stock_on_hand]]-Table3[[#This Row],[Reorder_point]])*Table3[[#This Row],[AverageCostPerUnit]],0)</f>
        <v>17588.652941176471</v>
      </c>
    </row>
    <row r="511" spans="1:23" x14ac:dyDescent="0.3">
      <c r="A511" s="1">
        <v>45720</v>
      </c>
      <c r="B511" t="str">
        <f>TEXT(Table3[[#This Row],[date]],"mmm")</f>
        <v>Mar</v>
      </c>
      <c r="C511" t="str">
        <f>TEXT(Table3[[#This Row],[date]],"ddd")</f>
        <v>Tue</v>
      </c>
      <c r="D511" s="2" t="s">
        <v>5</v>
      </c>
      <c r="E511" s="2" t="s">
        <v>278</v>
      </c>
      <c r="F511" s="2" t="s">
        <v>158</v>
      </c>
      <c r="G511" s="2" t="s">
        <v>159</v>
      </c>
      <c r="H511" s="2" t="s">
        <v>60</v>
      </c>
      <c r="I511" s="3">
        <v>448.69</v>
      </c>
      <c r="J511" s="5">
        <v>40</v>
      </c>
      <c r="K511" s="3">
        <v>17947.599999999999</v>
      </c>
      <c r="L511" s="3">
        <v>12233.34</v>
      </c>
      <c r="M511" s="3">
        <v>5714.26</v>
      </c>
      <c r="N511" s="10">
        <f>Table3[[#This Row],[profit]]/Table3[[#This Row],[revenue]]</f>
        <v>0.3183857451692706</v>
      </c>
      <c r="O511" s="2" t="s">
        <v>13</v>
      </c>
      <c r="P511" s="2" t="str">
        <f>_xlfn.XLOOKUP(O511,Sales_reps!A:A,Sales_reps!B:B)</f>
        <v>Rep 5</v>
      </c>
      <c r="Q511" s="5">
        <f>_xlfn.XLOOKUP(F511,Inventory!A:A,Inventory!E:E)</f>
        <v>315</v>
      </c>
      <c r="R511" s="5">
        <f>_xlfn.XLOOKUP(F511,Inventory!A:A,Inventory!F:F)</f>
        <v>149</v>
      </c>
      <c r="S511" t="str">
        <f>IF(Table3[[#This Row],[Reorder_point]]&gt;=Table3[[#This Row],[Stock_on_hand]],"Reorder","Sufficient Stock")</f>
        <v>Sufficient Stock</v>
      </c>
      <c r="T511" s="4">
        <f>_xlfn.XLOOKUP(F511,Pivot!A:A,Pivot!C:C)</f>
        <v>2.5193370165745854</v>
      </c>
      <c r="U511" s="5">
        <f>Table3[[#This Row],[Stock_on_hand]]/Table3[[#This Row],[ADS_Rate]]</f>
        <v>125.03289473684211</v>
      </c>
      <c r="V511" s="16">
        <f>_xlfn.XLOOKUP(F511,Pivot!E:E,Pivot!H:H)</f>
        <v>200.06271929824564</v>
      </c>
      <c r="W511" s="3">
        <f>IF(Table3[[#This Row],[Stock_on_hand]]&gt;Table3[[#This Row],[Reorder_point]],(Table3[[#This Row],[Stock_on_hand]]-Table3[[#This Row],[Reorder_point]])*Table3[[#This Row],[AverageCostPerUnit]],0)</f>
        <v>33210.411403508777</v>
      </c>
    </row>
    <row r="512" spans="1:23" x14ac:dyDescent="0.3">
      <c r="A512" s="1">
        <v>45720</v>
      </c>
      <c r="B512" t="str">
        <f>TEXT(Table3[[#This Row],[date]],"mmm")</f>
        <v>Mar</v>
      </c>
      <c r="C512" t="str">
        <f>TEXT(Table3[[#This Row],[date]],"ddd")</f>
        <v>Tue</v>
      </c>
      <c r="D512" s="2" t="s">
        <v>5</v>
      </c>
      <c r="E512" s="2" t="s">
        <v>275</v>
      </c>
      <c r="F512" s="2" t="s">
        <v>136</v>
      </c>
      <c r="G512" s="2" t="s">
        <v>137</v>
      </c>
      <c r="H512" s="2" t="s">
        <v>64</v>
      </c>
      <c r="I512" s="3">
        <v>91.58</v>
      </c>
      <c r="J512" s="5">
        <v>24</v>
      </c>
      <c r="K512" s="3">
        <v>2197.92</v>
      </c>
      <c r="L512" s="3">
        <v>1170.9000000000001</v>
      </c>
      <c r="M512" s="3">
        <v>1027.02</v>
      </c>
      <c r="N512" s="10">
        <f>Table3[[#This Row],[profit]]/Table3[[#This Row],[revenue]]</f>
        <v>0.46726905437868527</v>
      </c>
      <c r="O512" s="2" t="s">
        <v>6</v>
      </c>
      <c r="P512" s="2" t="str">
        <f>_xlfn.XLOOKUP(O512,Sales_reps!A:A,Sales_reps!B:B)</f>
        <v>Rep 2</v>
      </c>
      <c r="Q512" s="5">
        <f>_xlfn.XLOOKUP(F512,Inventory!A:A,Inventory!E:E)</f>
        <v>6</v>
      </c>
      <c r="R512" s="5">
        <f>_xlfn.XLOOKUP(F512,Inventory!A:A,Inventory!F:F)</f>
        <v>81</v>
      </c>
      <c r="S512" t="str">
        <f>IF(Table3[[#This Row],[Reorder_point]]&gt;=Table3[[#This Row],[Stock_on_hand]],"Reorder","Sufficient Stock")</f>
        <v>Reorder</v>
      </c>
      <c r="T512" s="4">
        <f>_xlfn.XLOOKUP(F512,Pivot!A:A,Pivot!C:C)</f>
        <v>2.3204419889502761</v>
      </c>
      <c r="U512" s="5">
        <f>Table3[[#This Row],[Stock_on_hand]]/Table3[[#This Row],[ADS_Rate]]</f>
        <v>2.5857142857142859</v>
      </c>
      <c r="V512" s="16">
        <f>_xlfn.XLOOKUP(F512,Pivot!E:E,Pivot!H:H)</f>
        <v>171.29180952380952</v>
      </c>
      <c r="W512" s="3">
        <f>IF(Table3[[#This Row],[Stock_on_hand]]&gt;Table3[[#This Row],[Reorder_point]],(Table3[[#This Row],[Stock_on_hand]]-Table3[[#This Row],[Reorder_point]])*Table3[[#This Row],[AverageCostPerUnit]],0)</f>
        <v>0</v>
      </c>
    </row>
    <row r="513" spans="1:23" x14ac:dyDescent="0.3">
      <c r="A513" s="1">
        <v>45720</v>
      </c>
      <c r="B513" t="str">
        <f>TEXT(Table3[[#This Row],[date]],"mmm")</f>
        <v>Mar</v>
      </c>
      <c r="C513" t="str">
        <f>TEXT(Table3[[#This Row],[date]],"ddd")</f>
        <v>Tue</v>
      </c>
      <c r="D513" s="2" t="s">
        <v>17</v>
      </c>
      <c r="E513" s="2" t="s">
        <v>280</v>
      </c>
      <c r="F513" s="2" t="s">
        <v>126</v>
      </c>
      <c r="G513" s="2" t="s">
        <v>127</v>
      </c>
      <c r="H513" s="2" t="s">
        <v>56</v>
      </c>
      <c r="I513" s="3">
        <v>92.12</v>
      </c>
      <c r="J513" s="5">
        <v>1</v>
      </c>
      <c r="K513" s="3">
        <v>92.12</v>
      </c>
      <c r="L513" s="3">
        <v>64.680000000000007</v>
      </c>
      <c r="M513" s="3">
        <v>27.44</v>
      </c>
      <c r="N513" s="10">
        <f>Table3[[#This Row],[profit]]/Table3[[#This Row],[revenue]]</f>
        <v>0.2978723404255319</v>
      </c>
      <c r="O513" s="2" t="s">
        <v>3</v>
      </c>
      <c r="P513" s="2" t="str">
        <f>_xlfn.XLOOKUP(O513,Sales_reps!A:A,Sales_reps!B:B)</f>
        <v>Rep 1</v>
      </c>
      <c r="Q513" s="5">
        <f>_xlfn.XLOOKUP(F513,Inventory!A:A,Inventory!E:E)</f>
        <v>76</v>
      </c>
      <c r="R513" s="5">
        <f>_xlfn.XLOOKUP(F513,Inventory!A:A,Inventory!F:F)</f>
        <v>136</v>
      </c>
      <c r="S513" t="str">
        <f>IF(Table3[[#This Row],[Reorder_point]]&gt;=Table3[[#This Row],[Stock_on_hand]],"Reorder","Sufficient Stock")</f>
        <v>Reorder</v>
      </c>
      <c r="T513" s="4">
        <f>_xlfn.XLOOKUP(F513,Pivot!A:A,Pivot!C:C)</f>
        <v>2.3591160220994474</v>
      </c>
      <c r="U513" s="5">
        <f>Table3[[#This Row],[Stock_on_hand]]/Table3[[#This Row],[ADS_Rate]]</f>
        <v>32.215456674473067</v>
      </c>
      <c r="V513" s="16">
        <f>_xlfn.XLOOKUP(F513,Pivot!E:E,Pivot!H:H)</f>
        <v>164.18552693208429</v>
      </c>
      <c r="W513" s="3">
        <f>IF(Table3[[#This Row],[Stock_on_hand]]&gt;Table3[[#This Row],[Reorder_point]],(Table3[[#This Row],[Stock_on_hand]]-Table3[[#This Row],[Reorder_point]])*Table3[[#This Row],[AverageCostPerUnit]],0)</f>
        <v>0</v>
      </c>
    </row>
    <row r="514" spans="1:23" x14ac:dyDescent="0.3">
      <c r="A514" s="1">
        <v>45721</v>
      </c>
      <c r="B514" t="str">
        <f>TEXT(Table3[[#This Row],[date]],"mmm")</f>
        <v>Mar</v>
      </c>
      <c r="C514" t="str">
        <f>TEXT(Table3[[#This Row],[date]],"ddd")</f>
        <v>Wed</v>
      </c>
      <c r="D514" s="2" t="s">
        <v>5</v>
      </c>
      <c r="E514" s="2" t="s">
        <v>272</v>
      </c>
      <c r="F514" s="2" t="s">
        <v>166</v>
      </c>
      <c r="G514" s="2" t="s">
        <v>167</v>
      </c>
      <c r="H514" s="2" t="s">
        <v>56</v>
      </c>
      <c r="I514" s="3">
        <v>363.68</v>
      </c>
      <c r="J514" s="5">
        <v>42</v>
      </c>
      <c r="K514" s="3">
        <v>15274.56</v>
      </c>
      <c r="L514" s="3">
        <v>8388.83</v>
      </c>
      <c r="M514" s="3">
        <v>6885.73</v>
      </c>
      <c r="N514" s="10">
        <f>Table3[[#This Row],[profit]]/Table3[[#This Row],[revenue]]</f>
        <v>0.45079727337481407</v>
      </c>
      <c r="O514" s="2" t="s">
        <v>28</v>
      </c>
      <c r="P514" s="2" t="str">
        <f>_xlfn.XLOOKUP(O514,Sales_reps!A:A,Sales_reps!B:B)</f>
        <v>Rep 11</v>
      </c>
      <c r="Q514" s="5">
        <f>_xlfn.XLOOKUP(F514,Inventory!A:A,Inventory!E:E)</f>
        <v>359</v>
      </c>
      <c r="R514" s="5">
        <f>_xlfn.XLOOKUP(F514,Inventory!A:A,Inventory!F:F)</f>
        <v>83</v>
      </c>
      <c r="S514" t="str">
        <f>IF(Table3[[#This Row],[Reorder_point]]&gt;=Table3[[#This Row],[Stock_on_hand]],"Reorder","Sufficient Stock")</f>
        <v>Sufficient Stock</v>
      </c>
      <c r="T514" s="4">
        <f>_xlfn.XLOOKUP(F514,Pivot!A:A,Pivot!C:C)</f>
        <v>2.4198895027624308</v>
      </c>
      <c r="U514" s="5">
        <f>Table3[[#This Row],[Stock_on_hand]]/Table3[[#This Row],[ADS_Rate]]</f>
        <v>148.35388127853884</v>
      </c>
      <c r="V514" s="16">
        <f>_xlfn.XLOOKUP(F514,Pivot!E:E,Pivot!H:H)</f>
        <v>157.05917808219178</v>
      </c>
      <c r="W514" s="3">
        <f>IF(Table3[[#This Row],[Stock_on_hand]]&gt;Table3[[#This Row],[Reorder_point]],(Table3[[#This Row],[Stock_on_hand]]-Table3[[#This Row],[Reorder_point]])*Table3[[#This Row],[AverageCostPerUnit]],0)</f>
        <v>43348.333150684928</v>
      </c>
    </row>
    <row r="515" spans="1:23" x14ac:dyDescent="0.3">
      <c r="A515" s="1">
        <v>45721</v>
      </c>
      <c r="B515" t="str">
        <f>TEXT(Table3[[#This Row],[date]],"mmm")</f>
        <v>Mar</v>
      </c>
      <c r="C515" t="str">
        <f>TEXT(Table3[[#This Row],[date]],"ddd")</f>
        <v>Wed</v>
      </c>
      <c r="D515" s="2" t="s">
        <v>27</v>
      </c>
      <c r="E515" s="2" t="s">
        <v>281</v>
      </c>
      <c r="F515" s="2" t="s">
        <v>148</v>
      </c>
      <c r="G515" s="2" t="s">
        <v>149</v>
      </c>
      <c r="H515" s="2" t="s">
        <v>56</v>
      </c>
      <c r="I515" s="3">
        <v>127.62</v>
      </c>
      <c r="J515" s="5">
        <v>3</v>
      </c>
      <c r="K515" s="3">
        <v>382.86</v>
      </c>
      <c r="L515" s="3">
        <v>246.29</v>
      </c>
      <c r="M515" s="3">
        <v>136.57</v>
      </c>
      <c r="N515" s="10">
        <f>Table3[[#This Row],[profit]]/Table3[[#This Row],[revenue]]</f>
        <v>0.35671002455205553</v>
      </c>
      <c r="O515" s="2" t="s">
        <v>38</v>
      </c>
      <c r="P515" s="2" t="str">
        <f>_xlfn.XLOOKUP(O515,Sales_reps!A:A,Sales_reps!B:B)</f>
        <v>Rep 16</v>
      </c>
      <c r="Q515" s="5">
        <f>_xlfn.XLOOKUP(F515,Inventory!A:A,Inventory!E:E)</f>
        <v>333</v>
      </c>
      <c r="R515" s="5">
        <f>_xlfn.XLOOKUP(F515,Inventory!A:A,Inventory!F:F)</f>
        <v>160</v>
      </c>
      <c r="S515" t="str">
        <f>IF(Table3[[#This Row],[Reorder_point]]&gt;=Table3[[#This Row],[Stock_on_hand]],"Reorder","Sufficient Stock")</f>
        <v>Sufficient Stock</v>
      </c>
      <c r="T515" s="4">
        <f>_xlfn.XLOOKUP(F515,Pivot!A:A,Pivot!C:C)</f>
        <v>1.2928176795580111</v>
      </c>
      <c r="U515" s="5">
        <f>Table3[[#This Row],[Stock_on_hand]]/Table3[[#This Row],[ADS_Rate]]</f>
        <v>257.57692307692309</v>
      </c>
      <c r="V515" s="16">
        <f>_xlfn.XLOOKUP(F515,Pivot!E:E,Pivot!H:H)</f>
        <v>189.53205128205127</v>
      </c>
      <c r="W515" s="3">
        <f>IF(Table3[[#This Row],[Stock_on_hand]]&gt;Table3[[#This Row],[Reorder_point]],(Table3[[#This Row],[Stock_on_hand]]-Table3[[#This Row],[Reorder_point]])*Table3[[#This Row],[AverageCostPerUnit]],0)</f>
        <v>32789.044871794868</v>
      </c>
    </row>
    <row r="516" spans="1:23" x14ac:dyDescent="0.3">
      <c r="A516" s="1">
        <v>45721</v>
      </c>
      <c r="B516" t="str">
        <f>TEXT(Table3[[#This Row],[date]],"mmm")</f>
        <v>Mar</v>
      </c>
      <c r="C516" t="str">
        <f>TEXT(Table3[[#This Row],[date]],"ddd")</f>
        <v>Wed</v>
      </c>
      <c r="D516" s="2" t="s">
        <v>24</v>
      </c>
      <c r="E516" s="2" t="s">
        <v>273</v>
      </c>
      <c r="F516" s="2" t="s">
        <v>222</v>
      </c>
      <c r="G516" s="2" t="s">
        <v>223</v>
      </c>
      <c r="H516" s="2" t="s">
        <v>56</v>
      </c>
      <c r="I516" s="3">
        <v>412.7</v>
      </c>
      <c r="J516" s="5">
        <v>39</v>
      </c>
      <c r="K516" s="3">
        <v>16095.3</v>
      </c>
      <c r="L516" s="3">
        <v>8347.52</v>
      </c>
      <c r="M516" s="3">
        <v>7747.78</v>
      </c>
      <c r="N516" s="10">
        <f>Table3[[#This Row],[profit]]/Table3[[#This Row],[revenue]]</f>
        <v>0.48136909532596472</v>
      </c>
      <c r="O516" s="2" t="s">
        <v>42</v>
      </c>
      <c r="P516" s="2" t="str">
        <f>_xlfn.XLOOKUP(O516,Sales_reps!A:A,Sales_reps!B:B)</f>
        <v>Rep 18</v>
      </c>
      <c r="Q516" s="5">
        <f>_xlfn.XLOOKUP(F516,Inventory!A:A,Inventory!E:E)</f>
        <v>429</v>
      </c>
      <c r="R516" s="5">
        <f>_xlfn.XLOOKUP(F516,Inventory!A:A,Inventory!F:F)</f>
        <v>117</v>
      </c>
      <c r="S516" t="str">
        <f>IF(Table3[[#This Row],[Reorder_point]]&gt;=Table3[[#This Row],[Stock_on_hand]],"Reorder","Sufficient Stock")</f>
        <v>Sufficient Stock</v>
      </c>
      <c r="T516" s="4">
        <f>_xlfn.XLOOKUP(F516,Pivot!A:A,Pivot!C:C)</f>
        <v>1.7403314917127073</v>
      </c>
      <c r="U516" s="5">
        <f>Table3[[#This Row],[Stock_on_hand]]/Table3[[#This Row],[ADS_Rate]]</f>
        <v>246.50476190476189</v>
      </c>
      <c r="V516" s="16">
        <f>_xlfn.XLOOKUP(F516,Pivot!E:E,Pivot!H:H)</f>
        <v>227.47676190476187</v>
      </c>
      <c r="W516" s="3">
        <f>IF(Table3[[#This Row],[Stock_on_hand]]&gt;Table3[[#This Row],[Reorder_point]],(Table3[[#This Row],[Stock_on_hand]]-Table3[[#This Row],[Reorder_point]])*Table3[[#This Row],[AverageCostPerUnit]],0)</f>
        <v>70972.749714285703</v>
      </c>
    </row>
    <row r="517" spans="1:23" x14ac:dyDescent="0.3">
      <c r="A517" s="1">
        <v>45721</v>
      </c>
      <c r="B517" t="str">
        <f>TEXT(Table3[[#This Row],[date]],"mmm")</f>
        <v>Mar</v>
      </c>
      <c r="C517" t="str">
        <f>TEXT(Table3[[#This Row],[date]],"ddd")</f>
        <v>Wed</v>
      </c>
      <c r="D517" s="2" t="s">
        <v>5</v>
      </c>
      <c r="E517" s="2" t="s">
        <v>275</v>
      </c>
      <c r="F517" s="2" t="s">
        <v>124</v>
      </c>
      <c r="G517" s="2" t="s">
        <v>125</v>
      </c>
      <c r="H517" s="2" t="s">
        <v>64</v>
      </c>
      <c r="I517" s="3">
        <v>476</v>
      </c>
      <c r="J517" s="5">
        <v>15</v>
      </c>
      <c r="K517" s="3">
        <v>7140</v>
      </c>
      <c r="L517" s="3">
        <v>5469.32</v>
      </c>
      <c r="M517" s="3">
        <v>1670.68</v>
      </c>
      <c r="N517" s="10">
        <f>Table3[[#This Row],[profit]]/Table3[[#This Row],[revenue]]</f>
        <v>0.23398879551820728</v>
      </c>
      <c r="O517" s="2" t="s">
        <v>36</v>
      </c>
      <c r="P517" s="2" t="str">
        <f>_xlfn.XLOOKUP(O517,Sales_reps!A:A,Sales_reps!B:B)</f>
        <v>Rep 15</v>
      </c>
      <c r="Q517" s="5">
        <f>_xlfn.XLOOKUP(F517,Inventory!A:A,Inventory!E:E)</f>
        <v>7</v>
      </c>
      <c r="R517" s="5">
        <f>_xlfn.XLOOKUP(F517,Inventory!A:A,Inventory!F:F)</f>
        <v>182</v>
      </c>
      <c r="S517" t="str">
        <f>IF(Table3[[#This Row],[Reorder_point]]&gt;=Table3[[#This Row],[Stock_on_hand]],"Reorder","Sufficient Stock")</f>
        <v>Reorder</v>
      </c>
      <c r="T517" s="4">
        <f>_xlfn.XLOOKUP(F517,Pivot!A:A,Pivot!C:C)</f>
        <v>1.8729281767955801</v>
      </c>
      <c r="U517" s="5">
        <f>Table3[[#This Row],[Stock_on_hand]]/Table3[[#This Row],[ADS_Rate]]</f>
        <v>3.7374631268436578</v>
      </c>
      <c r="V517" s="16">
        <f>_xlfn.XLOOKUP(F517,Pivot!E:E,Pivot!H:H)</f>
        <v>201.74427728613568</v>
      </c>
      <c r="W517" s="3">
        <f>IF(Table3[[#This Row],[Stock_on_hand]]&gt;Table3[[#This Row],[Reorder_point]],(Table3[[#This Row],[Stock_on_hand]]-Table3[[#This Row],[Reorder_point]])*Table3[[#This Row],[AverageCostPerUnit]],0)</f>
        <v>0</v>
      </c>
    </row>
    <row r="518" spans="1:23" x14ac:dyDescent="0.3">
      <c r="A518" s="1">
        <v>45721</v>
      </c>
      <c r="B518" t="str">
        <f>TEXT(Table3[[#This Row],[date]],"mmm")</f>
        <v>Mar</v>
      </c>
      <c r="C518" t="str">
        <f>TEXT(Table3[[#This Row],[date]],"ddd")</f>
        <v>Wed</v>
      </c>
      <c r="D518" s="2" t="s">
        <v>24</v>
      </c>
      <c r="E518" s="2" t="s">
        <v>278</v>
      </c>
      <c r="F518" s="2" t="s">
        <v>130</v>
      </c>
      <c r="G518" s="2" t="s">
        <v>131</v>
      </c>
      <c r="H518" s="2" t="s">
        <v>101</v>
      </c>
      <c r="I518" s="3">
        <v>135.02000000000001</v>
      </c>
      <c r="J518" s="5">
        <v>33</v>
      </c>
      <c r="K518" s="3">
        <v>4455.66</v>
      </c>
      <c r="L518" s="3">
        <v>2613.5500000000002</v>
      </c>
      <c r="M518" s="3">
        <v>1842.11</v>
      </c>
      <c r="N518" s="10">
        <f>Table3[[#This Row],[profit]]/Table3[[#This Row],[revenue]]</f>
        <v>0.41343145572148682</v>
      </c>
      <c r="O518" s="2" t="s">
        <v>20</v>
      </c>
      <c r="P518" s="2" t="str">
        <f>_xlfn.XLOOKUP(O518,Sales_reps!A:A,Sales_reps!B:B)</f>
        <v>Rep 8</v>
      </c>
      <c r="Q518" s="5">
        <f>_xlfn.XLOOKUP(F518,Inventory!A:A,Inventory!E:E)</f>
        <v>397</v>
      </c>
      <c r="R518" s="5">
        <f>_xlfn.XLOOKUP(F518,Inventory!A:A,Inventory!F:F)</f>
        <v>183</v>
      </c>
      <c r="S518" t="str">
        <f>IF(Table3[[#This Row],[Reorder_point]]&gt;=Table3[[#This Row],[Stock_on_hand]],"Reorder","Sufficient Stock")</f>
        <v>Sufficient Stock</v>
      </c>
      <c r="T518" s="4">
        <f>_xlfn.XLOOKUP(F518,Pivot!A:A,Pivot!C:C)</f>
        <v>2.9447513812154695</v>
      </c>
      <c r="U518" s="5">
        <f>Table3[[#This Row],[Stock_on_hand]]/Table3[[#This Row],[ADS_Rate]]</f>
        <v>134.81613508442777</v>
      </c>
      <c r="V518" s="16">
        <f>_xlfn.XLOOKUP(F518,Pivot!E:E,Pivot!H:H)</f>
        <v>151.03679174484051</v>
      </c>
      <c r="W518" s="3">
        <f>IF(Table3[[#This Row],[Stock_on_hand]]&gt;Table3[[#This Row],[Reorder_point]],(Table3[[#This Row],[Stock_on_hand]]-Table3[[#This Row],[Reorder_point]])*Table3[[#This Row],[AverageCostPerUnit]],0)</f>
        <v>32321.873433395871</v>
      </c>
    </row>
    <row r="519" spans="1:23" x14ac:dyDescent="0.3">
      <c r="A519" s="1">
        <v>45721</v>
      </c>
      <c r="B519" t="str">
        <f>TEXT(Table3[[#This Row],[date]],"mmm")</f>
        <v>Mar</v>
      </c>
      <c r="C519" t="str">
        <f>TEXT(Table3[[#This Row],[date]],"ddd")</f>
        <v>Wed</v>
      </c>
      <c r="D519" s="2" t="s">
        <v>5</v>
      </c>
      <c r="E519" s="2" t="s">
        <v>284</v>
      </c>
      <c r="F519" s="2" t="s">
        <v>120</v>
      </c>
      <c r="G519" s="2" t="s">
        <v>121</v>
      </c>
      <c r="H519" s="2" t="s">
        <v>56</v>
      </c>
      <c r="I519" s="3">
        <v>413.53</v>
      </c>
      <c r="J519" s="5">
        <v>34</v>
      </c>
      <c r="K519" s="3">
        <v>14060.02</v>
      </c>
      <c r="L519" s="3">
        <v>10645.25</v>
      </c>
      <c r="M519" s="3">
        <v>3414.77</v>
      </c>
      <c r="N519" s="10">
        <f>Table3[[#This Row],[profit]]/Table3[[#This Row],[revenue]]</f>
        <v>0.24287092052500636</v>
      </c>
      <c r="O519" s="2" t="s">
        <v>44</v>
      </c>
      <c r="P519" s="2" t="str">
        <f>_xlfn.XLOOKUP(O519,Sales_reps!A:A,Sales_reps!B:B)</f>
        <v>Rep 19</v>
      </c>
      <c r="Q519" s="5">
        <f>_xlfn.XLOOKUP(F519,Inventory!A:A,Inventory!E:E)</f>
        <v>163</v>
      </c>
      <c r="R519" s="5">
        <f>_xlfn.XLOOKUP(F519,Inventory!A:A,Inventory!F:F)</f>
        <v>70</v>
      </c>
      <c r="S519" t="str">
        <f>IF(Table3[[#This Row],[Reorder_point]]&gt;=Table3[[#This Row],[Stock_on_hand]],"Reorder","Sufficient Stock")</f>
        <v>Sufficient Stock</v>
      </c>
      <c r="T519" s="4">
        <f>_xlfn.XLOOKUP(F519,Pivot!A:A,Pivot!C:C)</f>
        <v>2.7679558011049723</v>
      </c>
      <c r="U519" s="5">
        <f>Table3[[#This Row],[Stock_on_hand]]/Table3[[#This Row],[ADS_Rate]]</f>
        <v>58.88822355289421</v>
      </c>
      <c r="V519" s="16">
        <f>_xlfn.XLOOKUP(F519,Pivot!E:E,Pivot!H:H)</f>
        <v>213.25538922155687</v>
      </c>
      <c r="W519" s="3">
        <f>IF(Table3[[#This Row],[Stock_on_hand]]&gt;Table3[[#This Row],[Reorder_point]],(Table3[[#This Row],[Stock_on_hand]]-Table3[[#This Row],[Reorder_point]])*Table3[[#This Row],[AverageCostPerUnit]],0)</f>
        <v>19832.75119760479</v>
      </c>
    </row>
    <row r="520" spans="1:23" x14ac:dyDescent="0.3">
      <c r="A520" s="1">
        <v>45722</v>
      </c>
      <c r="B520" t="str">
        <f>TEXT(Table3[[#This Row],[date]],"mmm")</f>
        <v>Mar</v>
      </c>
      <c r="C520" t="str">
        <f>TEXT(Table3[[#This Row],[date]],"ddd")</f>
        <v>Thu</v>
      </c>
      <c r="D520" s="2" t="s">
        <v>24</v>
      </c>
      <c r="E520" s="2" t="s">
        <v>277</v>
      </c>
      <c r="F520" s="2" t="s">
        <v>252</v>
      </c>
      <c r="G520" s="2" t="s">
        <v>253</v>
      </c>
      <c r="H520" s="2" t="s">
        <v>101</v>
      </c>
      <c r="I520" s="3">
        <v>67.37</v>
      </c>
      <c r="J520" s="5">
        <v>41</v>
      </c>
      <c r="K520" s="3">
        <v>2762.17</v>
      </c>
      <c r="L520" s="3">
        <v>2337.4299999999998</v>
      </c>
      <c r="M520" s="3">
        <v>424.74</v>
      </c>
      <c r="N520" s="10">
        <f>Table3[[#This Row],[profit]]/Table3[[#This Row],[revenue]]</f>
        <v>0.1537704051524707</v>
      </c>
      <c r="O520" s="2" t="s">
        <v>44</v>
      </c>
      <c r="P520" s="2" t="str">
        <f>_xlfn.XLOOKUP(O520,Sales_reps!A:A,Sales_reps!B:B)</f>
        <v>Rep 19</v>
      </c>
      <c r="Q520" s="5">
        <f>_xlfn.XLOOKUP(F520,Inventory!A:A,Inventory!E:E)</f>
        <v>487</v>
      </c>
      <c r="R520" s="5">
        <f>_xlfn.XLOOKUP(F520,Inventory!A:A,Inventory!F:F)</f>
        <v>182</v>
      </c>
      <c r="S520" t="str">
        <f>IF(Table3[[#This Row],[Reorder_point]]&gt;=Table3[[#This Row],[Stock_on_hand]],"Reorder","Sufficient Stock")</f>
        <v>Sufficient Stock</v>
      </c>
      <c r="T520" s="4">
        <f>_xlfn.XLOOKUP(F520,Pivot!A:A,Pivot!C:C)</f>
        <v>2.0497237569060776</v>
      </c>
      <c r="U520" s="5">
        <f>Table3[[#This Row],[Stock_on_hand]]/Table3[[#This Row],[ADS_Rate]]</f>
        <v>237.5929919137466</v>
      </c>
      <c r="V520" s="16">
        <f>_xlfn.XLOOKUP(F520,Pivot!E:E,Pivot!H:H)</f>
        <v>142.78312668463613</v>
      </c>
      <c r="W520" s="3">
        <f>IF(Table3[[#This Row],[Stock_on_hand]]&gt;Table3[[#This Row],[Reorder_point]],(Table3[[#This Row],[Stock_on_hand]]-Table3[[#This Row],[Reorder_point]])*Table3[[#This Row],[AverageCostPerUnit]],0)</f>
        <v>43548.85363881402</v>
      </c>
    </row>
    <row r="521" spans="1:23" x14ac:dyDescent="0.3">
      <c r="A521" s="1">
        <v>45722</v>
      </c>
      <c r="B521" t="str">
        <f>TEXT(Table3[[#This Row],[date]],"mmm")</f>
        <v>Mar</v>
      </c>
      <c r="C521" t="str">
        <f>TEXT(Table3[[#This Row],[date]],"ddd")</f>
        <v>Thu</v>
      </c>
      <c r="D521" s="2" t="s">
        <v>24</v>
      </c>
      <c r="E521" s="2" t="s">
        <v>276</v>
      </c>
      <c r="F521" s="2" t="s">
        <v>120</v>
      </c>
      <c r="G521" s="2" t="s">
        <v>121</v>
      </c>
      <c r="H521" s="2" t="s">
        <v>56</v>
      </c>
      <c r="I521" s="3">
        <v>160.37</v>
      </c>
      <c r="J521" s="5">
        <v>48</v>
      </c>
      <c r="K521" s="3">
        <v>7697.76</v>
      </c>
      <c r="L521" s="3">
        <v>4580.72</v>
      </c>
      <c r="M521" s="3">
        <v>3117.04</v>
      </c>
      <c r="N521" s="10">
        <f>Table3[[#This Row],[profit]]/Table3[[#This Row],[revenue]]</f>
        <v>0.40492818690112448</v>
      </c>
      <c r="O521" s="2" t="s">
        <v>6</v>
      </c>
      <c r="P521" s="2" t="str">
        <f>_xlfn.XLOOKUP(O521,Sales_reps!A:A,Sales_reps!B:B)</f>
        <v>Rep 2</v>
      </c>
      <c r="Q521" s="5">
        <f>_xlfn.XLOOKUP(F521,Inventory!A:A,Inventory!E:E)</f>
        <v>163</v>
      </c>
      <c r="R521" s="5">
        <f>_xlfn.XLOOKUP(F521,Inventory!A:A,Inventory!F:F)</f>
        <v>70</v>
      </c>
      <c r="S521" t="str">
        <f>IF(Table3[[#This Row],[Reorder_point]]&gt;=Table3[[#This Row],[Stock_on_hand]],"Reorder","Sufficient Stock")</f>
        <v>Sufficient Stock</v>
      </c>
      <c r="T521" s="4">
        <f>_xlfn.XLOOKUP(F521,Pivot!A:A,Pivot!C:C)</f>
        <v>2.7679558011049723</v>
      </c>
      <c r="U521" s="5">
        <f>Table3[[#This Row],[Stock_on_hand]]/Table3[[#This Row],[ADS_Rate]]</f>
        <v>58.88822355289421</v>
      </c>
      <c r="V521" s="16">
        <f>_xlfn.XLOOKUP(F521,Pivot!E:E,Pivot!H:H)</f>
        <v>213.25538922155687</v>
      </c>
      <c r="W521" s="3">
        <f>IF(Table3[[#This Row],[Stock_on_hand]]&gt;Table3[[#This Row],[Reorder_point]],(Table3[[#This Row],[Stock_on_hand]]-Table3[[#This Row],[Reorder_point]])*Table3[[#This Row],[AverageCostPerUnit]],0)</f>
        <v>19832.75119760479</v>
      </c>
    </row>
    <row r="522" spans="1:23" x14ac:dyDescent="0.3">
      <c r="A522" s="1">
        <v>45722</v>
      </c>
      <c r="B522" t="str">
        <f>TEXT(Table3[[#This Row],[date]],"mmm")</f>
        <v>Mar</v>
      </c>
      <c r="C522" t="str">
        <f>TEXT(Table3[[#This Row],[date]],"ddd")</f>
        <v>Thu</v>
      </c>
      <c r="D522" s="2" t="s">
        <v>24</v>
      </c>
      <c r="E522" s="2" t="s">
        <v>279</v>
      </c>
      <c r="F522" s="2" t="s">
        <v>156</v>
      </c>
      <c r="G522" s="2" t="s">
        <v>157</v>
      </c>
      <c r="H522" s="2" t="s">
        <v>73</v>
      </c>
      <c r="I522" s="3">
        <v>411.71</v>
      </c>
      <c r="J522" s="5">
        <v>17</v>
      </c>
      <c r="K522" s="3">
        <v>6999.07</v>
      </c>
      <c r="L522" s="3">
        <v>5632.17</v>
      </c>
      <c r="M522" s="3">
        <v>1366.9</v>
      </c>
      <c r="N522" s="10">
        <f>Table3[[#This Row],[profit]]/Table3[[#This Row],[revenue]]</f>
        <v>0.19529737522270818</v>
      </c>
      <c r="O522" s="2" t="s">
        <v>46</v>
      </c>
      <c r="P522" s="2" t="str">
        <f>_xlfn.XLOOKUP(O522,Sales_reps!A:A,Sales_reps!B:B)</f>
        <v>Rep 20</v>
      </c>
      <c r="Q522" s="5">
        <f>_xlfn.XLOOKUP(F522,Inventory!A:A,Inventory!E:E)</f>
        <v>495</v>
      </c>
      <c r="R522" s="5">
        <f>_xlfn.XLOOKUP(F522,Inventory!A:A,Inventory!F:F)</f>
        <v>183</v>
      </c>
      <c r="S522" t="str">
        <f>IF(Table3[[#This Row],[Reorder_point]]&gt;=Table3[[#This Row],[Stock_on_hand]],"Reorder","Sufficient Stock")</f>
        <v>Sufficient Stock</v>
      </c>
      <c r="T522" s="4">
        <f>_xlfn.XLOOKUP(F522,Pivot!A:A,Pivot!C:C)</f>
        <v>2.7237569060773481</v>
      </c>
      <c r="U522" s="5">
        <f>Table3[[#This Row],[Stock_on_hand]]/Table3[[#This Row],[ADS_Rate]]</f>
        <v>181.7342799188641</v>
      </c>
      <c r="V522" s="16">
        <f>_xlfn.XLOOKUP(F522,Pivot!E:E,Pivot!H:H)</f>
        <v>142.07393509127789</v>
      </c>
      <c r="W522" s="3">
        <f>IF(Table3[[#This Row],[Stock_on_hand]]&gt;Table3[[#This Row],[Reorder_point]],(Table3[[#This Row],[Stock_on_hand]]-Table3[[#This Row],[Reorder_point]])*Table3[[#This Row],[AverageCostPerUnit]],0)</f>
        <v>44327.067748478701</v>
      </c>
    </row>
    <row r="523" spans="1:23" x14ac:dyDescent="0.3">
      <c r="A523" s="1">
        <v>45722</v>
      </c>
      <c r="B523" t="str">
        <f>TEXT(Table3[[#This Row],[date]],"mmm")</f>
        <v>Mar</v>
      </c>
      <c r="C523" t="str">
        <f>TEXT(Table3[[#This Row],[date]],"ddd")</f>
        <v>Thu</v>
      </c>
      <c r="D523" s="2" t="s">
        <v>27</v>
      </c>
      <c r="E523" s="2" t="s">
        <v>274</v>
      </c>
      <c r="F523" s="2" t="s">
        <v>192</v>
      </c>
      <c r="G523" s="2" t="s">
        <v>193</v>
      </c>
      <c r="H523" s="2" t="s">
        <v>73</v>
      </c>
      <c r="I523" s="3">
        <v>405.75</v>
      </c>
      <c r="J523" s="5">
        <v>5</v>
      </c>
      <c r="K523" s="3">
        <v>2028.75</v>
      </c>
      <c r="L523" s="3">
        <v>1692.15</v>
      </c>
      <c r="M523" s="3">
        <v>336.6</v>
      </c>
      <c r="N523" s="10">
        <f>Table3[[#This Row],[profit]]/Table3[[#This Row],[revenue]]</f>
        <v>0.16591497227356747</v>
      </c>
      <c r="O523" s="2" t="s">
        <v>32</v>
      </c>
      <c r="P523" s="2" t="str">
        <f>_xlfn.XLOOKUP(O523,Sales_reps!A:A,Sales_reps!B:B)</f>
        <v>Rep 13</v>
      </c>
      <c r="Q523" s="5">
        <f>_xlfn.XLOOKUP(F523,Inventory!A:A,Inventory!E:E)</f>
        <v>321</v>
      </c>
      <c r="R523" s="5">
        <f>_xlfn.XLOOKUP(F523,Inventory!A:A,Inventory!F:F)</f>
        <v>186</v>
      </c>
      <c r="S523" t="str">
        <f>IF(Table3[[#This Row],[Reorder_point]]&gt;=Table3[[#This Row],[Stock_on_hand]],"Reorder","Sufficient Stock")</f>
        <v>Sufficient Stock</v>
      </c>
      <c r="T523" s="4">
        <f>_xlfn.XLOOKUP(F523,Pivot!A:A,Pivot!C:C)</f>
        <v>2.2541436464088398</v>
      </c>
      <c r="U523" s="5">
        <f>Table3[[#This Row],[Stock_on_hand]]/Table3[[#This Row],[ADS_Rate]]</f>
        <v>142.40441176470588</v>
      </c>
      <c r="V523" s="16">
        <f>_xlfn.XLOOKUP(F523,Pivot!E:E,Pivot!H:H)</f>
        <v>218.83095588235298</v>
      </c>
      <c r="W523" s="3">
        <f>IF(Table3[[#This Row],[Stock_on_hand]]&gt;Table3[[#This Row],[Reorder_point]],(Table3[[#This Row],[Stock_on_hand]]-Table3[[#This Row],[Reorder_point]])*Table3[[#This Row],[AverageCostPerUnit]],0)</f>
        <v>29542.179044117653</v>
      </c>
    </row>
    <row r="524" spans="1:23" x14ac:dyDescent="0.3">
      <c r="A524" s="1">
        <v>45722</v>
      </c>
      <c r="B524" t="str">
        <f>TEXT(Table3[[#This Row],[date]],"mmm")</f>
        <v>Mar</v>
      </c>
      <c r="C524" t="str">
        <f>TEXT(Table3[[#This Row],[date]],"ddd")</f>
        <v>Thu</v>
      </c>
      <c r="D524" s="2" t="s">
        <v>27</v>
      </c>
      <c r="E524" s="2" t="s">
        <v>282</v>
      </c>
      <c r="F524" s="2" t="s">
        <v>180</v>
      </c>
      <c r="G524" s="2" t="s">
        <v>181</v>
      </c>
      <c r="H524" s="2" t="s">
        <v>56</v>
      </c>
      <c r="I524" s="3">
        <v>230.6</v>
      </c>
      <c r="J524" s="5">
        <v>45</v>
      </c>
      <c r="K524" s="3">
        <v>10377</v>
      </c>
      <c r="L524" s="3">
        <v>6173.75</v>
      </c>
      <c r="M524" s="3">
        <v>4203.25</v>
      </c>
      <c r="N524" s="10">
        <f>Table3[[#This Row],[profit]]/Table3[[#This Row],[revenue]]</f>
        <v>0.40505444733545343</v>
      </c>
      <c r="O524" s="2" t="s">
        <v>40</v>
      </c>
      <c r="P524" s="2" t="str">
        <f>_xlfn.XLOOKUP(O524,Sales_reps!A:A,Sales_reps!B:B)</f>
        <v>Rep 17</v>
      </c>
      <c r="Q524" s="5">
        <f>_xlfn.XLOOKUP(F524,Inventory!A:A,Inventory!E:E)</f>
        <v>489</v>
      </c>
      <c r="R524" s="5">
        <f>_xlfn.XLOOKUP(F524,Inventory!A:A,Inventory!F:F)</f>
        <v>113</v>
      </c>
      <c r="S524" t="str">
        <f>IF(Table3[[#This Row],[Reorder_point]]&gt;=Table3[[#This Row],[Stock_on_hand]],"Reorder","Sufficient Stock")</f>
        <v>Sufficient Stock</v>
      </c>
      <c r="T524" s="4">
        <f>_xlfn.XLOOKUP(F524,Pivot!A:A,Pivot!C:C)</f>
        <v>1.4861878453038675</v>
      </c>
      <c r="U524" s="5">
        <f>Table3[[#This Row],[Stock_on_hand]]/Table3[[#This Row],[ADS_Rate]]</f>
        <v>329.02973977695166</v>
      </c>
      <c r="V524" s="16">
        <f>_xlfn.XLOOKUP(F524,Pivot!E:E,Pivot!H:H)</f>
        <v>191.13044609665431</v>
      </c>
      <c r="W524" s="3">
        <f>IF(Table3[[#This Row],[Stock_on_hand]]&gt;Table3[[#This Row],[Reorder_point]],(Table3[[#This Row],[Stock_on_hand]]-Table3[[#This Row],[Reorder_point]])*Table3[[#This Row],[AverageCostPerUnit]],0)</f>
        <v>71865.04773234202</v>
      </c>
    </row>
    <row r="525" spans="1:23" x14ac:dyDescent="0.3">
      <c r="A525" s="1">
        <v>45722</v>
      </c>
      <c r="B525" t="str">
        <f>TEXT(Table3[[#This Row],[date]],"mmm")</f>
        <v>Mar</v>
      </c>
      <c r="C525" t="str">
        <f>TEXT(Table3[[#This Row],[date]],"ddd")</f>
        <v>Thu</v>
      </c>
      <c r="D525" s="2" t="s">
        <v>5</v>
      </c>
      <c r="E525" s="2" t="s">
        <v>283</v>
      </c>
      <c r="F525" s="2" t="s">
        <v>95</v>
      </c>
      <c r="G525" s="2" t="s">
        <v>96</v>
      </c>
      <c r="H525" s="2" t="s">
        <v>56</v>
      </c>
      <c r="I525" s="3">
        <v>267.37</v>
      </c>
      <c r="J525" s="5">
        <v>14</v>
      </c>
      <c r="K525" s="3">
        <v>3743.18</v>
      </c>
      <c r="L525" s="3">
        <v>2849.32</v>
      </c>
      <c r="M525" s="3">
        <v>893.86</v>
      </c>
      <c r="N525" s="10">
        <f>Table3[[#This Row],[profit]]/Table3[[#This Row],[revenue]]</f>
        <v>0.23879695873562054</v>
      </c>
      <c r="O525" s="2" t="s">
        <v>36</v>
      </c>
      <c r="P525" s="2" t="str">
        <f>_xlfn.XLOOKUP(O525,Sales_reps!A:A,Sales_reps!B:B)</f>
        <v>Rep 15</v>
      </c>
      <c r="Q525" s="5">
        <f>_xlfn.XLOOKUP(F525,Inventory!A:A,Inventory!E:E)</f>
        <v>101</v>
      </c>
      <c r="R525" s="5">
        <f>_xlfn.XLOOKUP(F525,Inventory!A:A,Inventory!F:F)</f>
        <v>179</v>
      </c>
      <c r="S525" t="str">
        <f>IF(Table3[[#This Row],[Reorder_point]]&gt;=Table3[[#This Row],[Stock_on_hand]],"Reorder","Sufficient Stock")</f>
        <v>Reorder</v>
      </c>
      <c r="T525" s="4">
        <f>_xlfn.XLOOKUP(F525,Pivot!A:A,Pivot!C:C)</f>
        <v>3.9834254143646408</v>
      </c>
      <c r="U525" s="5">
        <f>Table3[[#This Row],[Stock_on_hand]]/Table3[[#This Row],[ADS_Rate]]</f>
        <v>25.35506241331484</v>
      </c>
      <c r="V525" s="16">
        <f>_xlfn.XLOOKUP(F525,Pivot!E:E,Pivot!H:H)</f>
        <v>171.84160887656034</v>
      </c>
      <c r="W525" s="3">
        <f>IF(Table3[[#This Row],[Stock_on_hand]]&gt;Table3[[#This Row],[Reorder_point]],(Table3[[#This Row],[Stock_on_hand]]-Table3[[#This Row],[Reorder_point]])*Table3[[#This Row],[AverageCostPerUnit]],0)</f>
        <v>0</v>
      </c>
    </row>
    <row r="526" spans="1:23" x14ac:dyDescent="0.3">
      <c r="A526" s="1">
        <v>45722</v>
      </c>
      <c r="B526" t="str">
        <f>TEXT(Table3[[#This Row],[date]],"mmm")</f>
        <v>Mar</v>
      </c>
      <c r="C526" t="str">
        <f>TEXT(Table3[[#This Row],[date]],"ddd")</f>
        <v>Thu</v>
      </c>
      <c r="D526" s="2" t="s">
        <v>17</v>
      </c>
      <c r="E526" s="2" t="s">
        <v>277</v>
      </c>
      <c r="F526" s="2" t="s">
        <v>76</v>
      </c>
      <c r="G526" s="2" t="s">
        <v>77</v>
      </c>
      <c r="H526" s="2" t="s">
        <v>64</v>
      </c>
      <c r="I526" s="3">
        <v>291.79000000000002</v>
      </c>
      <c r="J526" s="5">
        <v>44</v>
      </c>
      <c r="K526" s="3">
        <v>12838.76</v>
      </c>
      <c r="L526" s="3">
        <v>10487.66</v>
      </c>
      <c r="M526" s="3">
        <v>2351.1</v>
      </c>
      <c r="N526" s="10">
        <f>Table3[[#This Row],[profit]]/Table3[[#This Row],[revenue]]</f>
        <v>0.18312516161996953</v>
      </c>
      <c r="O526" s="2" t="s">
        <v>10</v>
      </c>
      <c r="P526" s="2" t="str">
        <f>_xlfn.XLOOKUP(O526,Sales_reps!A:A,Sales_reps!B:B)</f>
        <v>Rep 4</v>
      </c>
      <c r="Q526" s="5">
        <f>_xlfn.XLOOKUP(F526,Inventory!A:A,Inventory!E:E)</f>
        <v>477</v>
      </c>
      <c r="R526" s="5">
        <f>_xlfn.XLOOKUP(F526,Inventory!A:A,Inventory!F:F)</f>
        <v>124</v>
      </c>
      <c r="S526" t="str">
        <f>IF(Table3[[#This Row],[Reorder_point]]&gt;=Table3[[#This Row],[Stock_on_hand]],"Reorder","Sufficient Stock")</f>
        <v>Sufficient Stock</v>
      </c>
      <c r="T526" s="4">
        <f>_xlfn.XLOOKUP(F526,Pivot!A:A,Pivot!C:C)</f>
        <v>2.7734806629834252</v>
      </c>
      <c r="U526" s="5">
        <f>Table3[[#This Row],[Stock_on_hand]]/Table3[[#This Row],[ADS_Rate]]</f>
        <v>171.98605577689244</v>
      </c>
      <c r="V526" s="16">
        <f>_xlfn.XLOOKUP(F526,Pivot!E:E,Pivot!H:H)</f>
        <v>146.86141434262947</v>
      </c>
      <c r="W526" s="3">
        <f>IF(Table3[[#This Row],[Stock_on_hand]]&gt;Table3[[#This Row],[Reorder_point]],(Table3[[#This Row],[Stock_on_hand]]-Table3[[#This Row],[Reorder_point]])*Table3[[#This Row],[AverageCostPerUnit]],0)</f>
        <v>51842.079262948202</v>
      </c>
    </row>
    <row r="527" spans="1:23" x14ac:dyDescent="0.3">
      <c r="A527" s="1">
        <v>45722</v>
      </c>
      <c r="B527" t="str">
        <f>TEXT(Table3[[#This Row],[date]],"mmm")</f>
        <v>Mar</v>
      </c>
      <c r="C527" t="str">
        <f>TEXT(Table3[[#This Row],[date]],"ddd")</f>
        <v>Thu</v>
      </c>
      <c r="D527" s="2" t="s">
        <v>27</v>
      </c>
      <c r="E527" s="2" t="s">
        <v>280</v>
      </c>
      <c r="F527" s="2" t="s">
        <v>244</v>
      </c>
      <c r="G527" s="2" t="s">
        <v>245</v>
      </c>
      <c r="H527" s="2" t="s">
        <v>64</v>
      </c>
      <c r="I527" s="3">
        <v>342.68</v>
      </c>
      <c r="J527" s="5">
        <v>33</v>
      </c>
      <c r="K527" s="3">
        <v>11308.44</v>
      </c>
      <c r="L527" s="3">
        <v>9495.58</v>
      </c>
      <c r="M527" s="3">
        <v>1812.86</v>
      </c>
      <c r="N527" s="10">
        <f>Table3[[#This Row],[profit]]/Table3[[#This Row],[revenue]]</f>
        <v>0.16031035226786364</v>
      </c>
      <c r="O527" s="2" t="s">
        <v>38</v>
      </c>
      <c r="P527" s="2" t="str">
        <f>_xlfn.XLOOKUP(O527,Sales_reps!A:A,Sales_reps!B:B)</f>
        <v>Rep 16</v>
      </c>
      <c r="Q527" s="5">
        <f>_xlfn.XLOOKUP(F527,Inventory!A:A,Inventory!E:E)</f>
        <v>350</v>
      </c>
      <c r="R527" s="5">
        <f>_xlfn.XLOOKUP(F527,Inventory!A:A,Inventory!F:F)</f>
        <v>174</v>
      </c>
      <c r="S527" t="str">
        <f>IF(Table3[[#This Row],[Reorder_point]]&gt;=Table3[[#This Row],[Stock_on_hand]],"Reorder","Sufficient Stock")</f>
        <v>Sufficient Stock</v>
      </c>
      <c r="T527" s="4">
        <f>_xlfn.XLOOKUP(F527,Pivot!A:A,Pivot!C:C)</f>
        <v>2.8232044198895028</v>
      </c>
      <c r="U527" s="5">
        <f>Table3[[#This Row],[Stock_on_hand]]/Table3[[#This Row],[ADS_Rate]]</f>
        <v>123.97260273972603</v>
      </c>
      <c r="V527" s="16">
        <f>_xlfn.XLOOKUP(F527,Pivot!E:E,Pivot!H:H)</f>
        <v>176.50516634050879</v>
      </c>
      <c r="W527" s="3">
        <f>IF(Table3[[#This Row],[Stock_on_hand]]&gt;Table3[[#This Row],[Reorder_point]],(Table3[[#This Row],[Stock_on_hand]]-Table3[[#This Row],[Reorder_point]])*Table3[[#This Row],[AverageCostPerUnit]],0)</f>
        <v>31064.909275929549</v>
      </c>
    </row>
    <row r="528" spans="1:23" x14ac:dyDescent="0.3">
      <c r="A528" s="1">
        <v>45722</v>
      </c>
      <c r="B528" t="str">
        <f>TEXT(Table3[[#This Row],[date]],"mmm")</f>
        <v>Mar</v>
      </c>
      <c r="C528" t="str">
        <f>TEXT(Table3[[#This Row],[date]],"ddd")</f>
        <v>Thu</v>
      </c>
      <c r="D528" s="2" t="s">
        <v>24</v>
      </c>
      <c r="E528" s="2" t="s">
        <v>280</v>
      </c>
      <c r="F528" s="2" t="s">
        <v>188</v>
      </c>
      <c r="G528" s="2" t="s">
        <v>189</v>
      </c>
      <c r="H528" s="2" t="s">
        <v>60</v>
      </c>
      <c r="I528" s="3">
        <v>304.81</v>
      </c>
      <c r="J528" s="5">
        <v>14</v>
      </c>
      <c r="K528" s="3">
        <v>4267.34</v>
      </c>
      <c r="L528" s="3">
        <v>2623.62</v>
      </c>
      <c r="M528" s="3">
        <v>1643.72</v>
      </c>
      <c r="N528" s="10">
        <f>Table3[[#This Row],[profit]]/Table3[[#This Row],[revenue]]</f>
        <v>0.38518608782051583</v>
      </c>
      <c r="O528" s="2" t="s">
        <v>3</v>
      </c>
      <c r="P528" s="2" t="str">
        <f>_xlfn.XLOOKUP(O528,Sales_reps!A:A,Sales_reps!B:B)</f>
        <v>Rep 1</v>
      </c>
      <c r="Q528" s="5">
        <f>_xlfn.XLOOKUP(F528,Inventory!A:A,Inventory!E:E)</f>
        <v>232</v>
      </c>
      <c r="R528" s="5">
        <f>_xlfn.XLOOKUP(F528,Inventory!A:A,Inventory!F:F)</f>
        <v>63</v>
      </c>
      <c r="S528" t="str">
        <f>IF(Table3[[#This Row],[Reorder_point]]&gt;=Table3[[#This Row],[Stock_on_hand]],"Reorder","Sufficient Stock")</f>
        <v>Sufficient Stock</v>
      </c>
      <c r="T528" s="4">
        <f>_xlfn.XLOOKUP(F528,Pivot!A:A,Pivot!C:C)</f>
        <v>2.4917127071823204</v>
      </c>
      <c r="U528" s="5">
        <f>Table3[[#This Row],[Stock_on_hand]]/Table3[[#This Row],[ADS_Rate]]</f>
        <v>93.108647450110865</v>
      </c>
      <c r="V528" s="16">
        <f>_xlfn.XLOOKUP(F528,Pivot!E:E,Pivot!H:H)</f>
        <v>147.25665188470066</v>
      </c>
      <c r="W528" s="3">
        <f>IF(Table3[[#This Row],[Stock_on_hand]]&gt;Table3[[#This Row],[Reorder_point]],(Table3[[#This Row],[Stock_on_hand]]-Table3[[#This Row],[Reorder_point]])*Table3[[#This Row],[AverageCostPerUnit]],0)</f>
        <v>24886.374168514412</v>
      </c>
    </row>
    <row r="529" spans="1:23" x14ac:dyDescent="0.3">
      <c r="A529" s="1">
        <v>45722</v>
      </c>
      <c r="B529" t="str">
        <f>TEXT(Table3[[#This Row],[date]],"mmm")</f>
        <v>Mar</v>
      </c>
      <c r="C529" t="str">
        <f>TEXT(Table3[[#This Row],[date]],"ddd")</f>
        <v>Thu</v>
      </c>
      <c r="D529" s="2" t="s">
        <v>27</v>
      </c>
      <c r="E529" s="2" t="s">
        <v>276</v>
      </c>
      <c r="F529" s="2" t="s">
        <v>138</v>
      </c>
      <c r="G529" s="2" t="s">
        <v>139</v>
      </c>
      <c r="H529" s="2" t="s">
        <v>60</v>
      </c>
      <c r="I529" s="3">
        <v>459.71</v>
      </c>
      <c r="J529" s="5">
        <v>25</v>
      </c>
      <c r="K529" s="3">
        <v>11492.75</v>
      </c>
      <c r="L529" s="3">
        <v>6414.91</v>
      </c>
      <c r="M529" s="3">
        <v>5077.84</v>
      </c>
      <c r="N529" s="10">
        <f>Table3[[#This Row],[profit]]/Table3[[#This Row],[revenue]]</f>
        <v>0.44182984925278984</v>
      </c>
      <c r="O529" s="2" t="s">
        <v>10</v>
      </c>
      <c r="P529" s="2" t="str">
        <f>_xlfn.XLOOKUP(O529,Sales_reps!A:A,Sales_reps!B:B)</f>
        <v>Rep 4</v>
      </c>
      <c r="Q529" s="5">
        <f>_xlfn.XLOOKUP(F529,Inventory!A:A,Inventory!E:E)</f>
        <v>78</v>
      </c>
      <c r="R529" s="5">
        <f>_xlfn.XLOOKUP(F529,Inventory!A:A,Inventory!F:F)</f>
        <v>150</v>
      </c>
      <c r="S529" t="str">
        <f>IF(Table3[[#This Row],[Reorder_point]]&gt;=Table3[[#This Row],[Stock_on_hand]],"Reorder","Sufficient Stock")</f>
        <v>Reorder</v>
      </c>
      <c r="T529" s="4">
        <f>_xlfn.XLOOKUP(F529,Pivot!A:A,Pivot!C:C)</f>
        <v>2.596685082872928</v>
      </c>
      <c r="U529" s="5">
        <f>Table3[[#This Row],[Stock_on_hand]]/Table3[[#This Row],[ADS_Rate]]</f>
        <v>30.038297872340429</v>
      </c>
      <c r="V529" s="16">
        <f>_xlfn.XLOOKUP(F529,Pivot!E:E,Pivot!H:H)</f>
        <v>177.40974468085105</v>
      </c>
      <c r="W529" s="3">
        <f>IF(Table3[[#This Row],[Stock_on_hand]]&gt;Table3[[#This Row],[Reorder_point]],(Table3[[#This Row],[Stock_on_hand]]-Table3[[#This Row],[Reorder_point]])*Table3[[#This Row],[AverageCostPerUnit]],0)</f>
        <v>0</v>
      </c>
    </row>
    <row r="530" spans="1:23" x14ac:dyDescent="0.3">
      <c r="A530" s="1">
        <v>45722</v>
      </c>
      <c r="B530" t="str">
        <f>TEXT(Table3[[#This Row],[date]],"mmm")</f>
        <v>Mar</v>
      </c>
      <c r="C530" t="str">
        <f>TEXT(Table3[[#This Row],[date]],"ddd")</f>
        <v>Thu</v>
      </c>
      <c r="D530" s="2" t="s">
        <v>27</v>
      </c>
      <c r="E530" s="2" t="s">
        <v>274</v>
      </c>
      <c r="F530" s="2" t="s">
        <v>154</v>
      </c>
      <c r="G530" s="2" t="s">
        <v>155</v>
      </c>
      <c r="H530" s="2" t="s">
        <v>101</v>
      </c>
      <c r="I530" s="3">
        <v>11.04</v>
      </c>
      <c r="J530" s="5">
        <v>36</v>
      </c>
      <c r="K530" s="3">
        <v>397.44</v>
      </c>
      <c r="L530" s="3">
        <v>274.22000000000003</v>
      </c>
      <c r="M530" s="3">
        <v>123.22</v>
      </c>
      <c r="N530" s="10">
        <f>Table3[[#This Row],[profit]]/Table3[[#This Row],[revenue]]</f>
        <v>0.31003421900161032</v>
      </c>
      <c r="O530" s="2" t="s">
        <v>28</v>
      </c>
      <c r="P530" s="2" t="str">
        <f>_xlfn.XLOOKUP(O530,Sales_reps!A:A,Sales_reps!B:B)</f>
        <v>Rep 11</v>
      </c>
      <c r="Q530" s="5">
        <f>_xlfn.XLOOKUP(F530,Inventory!A:A,Inventory!E:E)</f>
        <v>444</v>
      </c>
      <c r="R530" s="5">
        <f>_xlfn.XLOOKUP(F530,Inventory!A:A,Inventory!F:F)</f>
        <v>53</v>
      </c>
      <c r="S530" t="str">
        <f>IF(Table3[[#This Row],[Reorder_point]]&gt;=Table3[[#This Row],[Stock_on_hand]],"Reorder","Sufficient Stock")</f>
        <v>Sufficient Stock</v>
      </c>
      <c r="T530" s="4">
        <f>_xlfn.XLOOKUP(F530,Pivot!A:A,Pivot!C:C)</f>
        <v>2.0552486187845305</v>
      </c>
      <c r="U530" s="5">
        <f>Table3[[#This Row],[Stock_on_hand]]/Table3[[#This Row],[ADS_Rate]]</f>
        <v>216.03225806451613</v>
      </c>
      <c r="V530" s="16">
        <f>_xlfn.XLOOKUP(F530,Pivot!E:E,Pivot!H:H)</f>
        <v>142.85685483870967</v>
      </c>
      <c r="W530" s="3">
        <f>IF(Table3[[#This Row],[Stock_on_hand]]&gt;Table3[[#This Row],[Reorder_point]],(Table3[[#This Row],[Stock_on_hand]]-Table3[[#This Row],[Reorder_point]])*Table3[[#This Row],[AverageCostPerUnit]],0)</f>
        <v>55857.030241935478</v>
      </c>
    </row>
    <row r="531" spans="1:23" x14ac:dyDescent="0.3">
      <c r="A531" s="1">
        <v>45723</v>
      </c>
      <c r="B531" t="str">
        <f>TEXT(Table3[[#This Row],[date]],"mmm")</f>
        <v>Mar</v>
      </c>
      <c r="C531" t="str">
        <f>TEXT(Table3[[#This Row],[date]],"ddd")</f>
        <v>Fri</v>
      </c>
      <c r="D531" s="2" t="s">
        <v>24</v>
      </c>
      <c r="E531" s="2" t="s">
        <v>273</v>
      </c>
      <c r="F531" s="2" t="s">
        <v>144</v>
      </c>
      <c r="G531" s="2" t="s">
        <v>145</v>
      </c>
      <c r="H531" s="2" t="s">
        <v>56</v>
      </c>
      <c r="I531" s="3">
        <v>9.01</v>
      </c>
      <c r="J531" s="5">
        <v>27</v>
      </c>
      <c r="K531" s="3">
        <v>243.27</v>
      </c>
      <c r="L531" s="3">
        <v>167.58</v>
      </c>
      <c r="M531" s="3">
        <v>75.69</v>
      </c>
      <c r="N531" s="10">
        <f>Table3[[#This Row],[profit]]/Table3[[#This Row],[revenue]]</f>
        <v>0.31113577506474288</v>
      </c>
      <c r="O531" s="2" t="s">
        <v>10</v>
      </c>
      <c r="P531" s="2" t="str">
        <f>_xlfn.XLOOKUP(O531,Sales_reps!A:A,Sales_reps!B:B)</f>
        <v>Rep 4</v>
      </c>
      <c r="Q531" s="5">
        <f>_xlfn.XLOOKUP(F531,Inventory!A:A,Inventory!E:E)</f>
        <v>112</v>
      </c>
      <c r="R531" s="5">
        <f>_xlfn.XLOOKUP(F531,Inventory!A:A,Inventory!F:F)</f>
        <v>60</v>
      </c>
      <c r="S531" t="str">
        <f>IF(Table3[[#This Row],[Reorder_point]]&gt;=Table3[[#This Row],[Stock_on_hand]],"Reorder","Sufficient Stock")</f>
        <v>Sufficient Stock</v>
      </c>
      <c r="T531" s="4">
        <f>_xlfn.XLOOKUP(F531,Pivot!A:A,Pivot!C:C)</f>
        <v>2.0883977900552488</v>
      </c>
      <c r="U531" s="5">
        <f>Table3[[#This Row],[Stock_on_hand]]/Table3[[#This Row],[ADS_Rate]]</f>
        <v>53.629629629629626</v>
      </c>
      <c r="V531" s="16">
        <f>_xlfn.XLOOKUP(F531,Pivot!E:E,Pivot!H:H)</f>
        <v>99.967328042328063</v>
      </c>
      <c r="W531" s="3">
        <f>IF(Table3[[#This Row],[Stock_on_hand]]&gt;Table3[[#This Row],[Reorder_point]],(Table3[[#This Row],[Stock_on_hand]]-Table3[[#This Row],[Reorder_point]])*Table3[[#This Row],[AverageCostPerUnit]],0)</f>
        <v>5198.3010582010593</v>
      </c>
    </row>
    <row r="532" spans="1:23" x14ac:dyDescent="0.3">
      <c r="A532" s="1">
        <v>45723</v>
      </c>
      <c r="B532" t="str">
        <f>TEXT(Table3[[#This Row],[date]],"mmm")</f>
        <v>Mar</v>
      </c>
      <c r="C532" t="str">
        <f>TEXT(Table3[[#This Row],[date]],"ddd")</f>
        <v>Fri</v>
      </c>
      <c r="D532" s="2" t="s">
        <v>27</v>
      </c>
      <c r="E532" s="2" t="s">
        <v>278</v>
      </c>
      <c r="F532" s="2" t="s">
        <v>224</v>
      </c>
      <c r="G532" s="2" t="s">
        <v>225</v>
      </c>
      <c r="H532" s="2" t="s">
        <v>60</v>
      </c>
      <c r="I532" s="3">
        <v>286.58</v>
      </c>
      <c r="J532" s="5">
        <v>37</v>
      </c>
      <c r="K532" s="3">
        <v>10603.46</v>
      </c>
      <c r="L532" s="3">
        <v>5472.88</v>
      </c>
      <c r="M532" s="3">
        <v>5130.58</v>
      </c>
      <c r="N532" s="10">
        <f>Table3[[#This Row],[profit]]/Table3[[#This Row],[revenue]]</f>
        <v>0.48385904223715659</v>
      </c>
      <c r="O532" s="2" t="s">
        <v>42</v>
      </c>
      <c r="P532" s="2" t="str">
        <f>_xlfn.XLOOKUP(O532,Sales_reps!A:A,Sales_reps!B:B)</f>
        <v>Rep 18</v>
      </c>
      <c r="Q532" s="5">
        <f>_xlfn.XLOOKUP(F532,Inventory!A:A,Inventory!E:E)</f>
        <v>42</v>
      </c>
      <c r="R532" s="5">
        <f>_xlfn.XLOOKUP(F532,Inventory!A:A,Inventory!F:F)</f>
        <v>59</v>
      </c>
      <c r="S532" t="str">
        <f>IF(Table3[[#This Row],[Reorder_point]]&gt;=Table3[[#This Row],[Stock_on_hand]],"Reorder","Sufficient Stock")</f>
        <v>Reorder</v>
      </c>
      <c r="T532" s="4">
        <f>_xlfn.XLOOKUP(F532,Pivot!A:A,Pivot!C:C)</f>
        <v>1.6906077348066297</v>
      </c>
      <c r="U532" s="5">
        <f>Table3[[#This Row],[Stock_on_hand]]/Table3[[#This Row],[ADS_Rate]]</f>
        <v>24.843137254901961</v>
      </c>
      <c r="V532" s="16">
        <f>_xlfn.XLOOKUP(F532,Pivot!E:E,Pivot!H:H)</f>
        <v>182.07738562091507</v>
      </c>
      <c r="W532" s="3">
        <f>IF(Table3[[#This Row],[Stock_on_hand]]&gt;Table3[[#This Row],[Reorder_point]],(Table3[[#This Row],[Stock_on_hand]]-Table3[[#This Row],[Reorder_point]])*Table3[[#This Row],[AverageCostPerUnit]],0)</f>
        <v>0</v>
      </c>
    </row>
    <row r="533" spans="1:23" x14ac:dyDescent="0.3">
      <c r="A533" s="1">
        <v>45723</v>
      </c>
      <c r="B533" t="str">
        <f>TEXT(Table3[[#This Row],[date]],"mmm")</f>
        <v>Mar</v>
      </c>
      <c r="C533" t="str">
        <f>TEXT(Table3[[#This Row],[date]],"ddd")</f>
        <v>Fri</v>
      </c>
      <c r="D533" s="2" t="s">
        <v>17</v>
      </c>
      <c r="E533" s="2" t="s">
        <v>285</v>
      </c>
      <c r="F533" s="2" t="s">
        <v>93</v>
      </c>
      <c r="G533" s="2" t="s">
        <v>94</v>
      </c>
      <c r="H533" s="2" t="s">
        <v>73</v>
      </c>
      <c r="I533" s="3">
        <v>435.6</v>
      </c>
      <c r="J533" s="5">
        <v>22</v>
      </c>
      <c r="K533" s="3">
        <v>9583.2000000000007</v>
      </c>
      <c r="L533" s="3">
        <v>6569.53</v>
      </c>
      <c r="M533" s="3">
        <v>3013.67</v>
      </c>
      <c r="N533" s="10">
        <f>Table3[[#This Row],[profit]]/Table3[[#This Row],[revenue]]</f>
        <v>0.31447428833792468</v>
      </c>
      <c r="O533" s="2" t="s">
        <v>32</v>
      </c>
      <c r="P533" s="2" t="str">
        <f>_xlfn.XLOOKUP(O533,Sales_reps!A:A,Sales_reps!B:B)</f>
        <v>Rep 13</v>
      </c>
      <c r="Q533" s="5">
        <f>_xlfn.XLOOKUP(F533,Inventory!A:A,Inventory!E:E)</f>
        <v>472</v>
      </c>
      <c r="R533" s="5">
        <f>_xlfn.XLOOKUP(F533,Inventory!A:A,Inventory!F:F)</f>
        <v>64</v>
      </c>
      <c r="S533" t="str">
        <f>IF(Table3[[#This Row],[Reorder_point]]&gt;=Table3[[#This Row],[Stock_on_hand]],"Reorder","Sufficient Stock")</f>
        <v>Sufficient Stock</v>
      </c>
      <c r="T533" s="4">
        <f>_xlfn.XLOOKUP(F533,Pivot!A:A,Pivot!C:C)</f>
        <v>2.1381215469613259</v>
      </c>
      <c r="U533" s="5">
        <f>Table3[[#This Row],[Stock_on_hand]]/Table3[[#This Row],[ADS_Rate]]</f>
        <v>220.75452196382429</v>
      </c>
      <c r="V533" s="16">
        <f>_xlfn.XLOOKUP(F533,Pivot!E:E,Pivot!H:H)</f>
        <v>200.95503875968993</v>
      </c>
      <c r="W533" s="3">
        <f>IF(Table3[[#This Row],[Stock_on_hand]]&gt;Table3[[#This Row],[Reorder_point]],(Table3[[#This Row],[Stock_on_hand]]-Table3[[#This Row],[Reorder_point]])*Table3[[#This Row],[AverageCostPerUnit]],0)</f>
        <v>81989.65581395349</v>
      </c>
    </row>
    <row r="534" spans="1:23" x14ac:dyDescent="0.3">
      <c r="A534" s="1">
        <v>45723</v>
      </c>
      <c r="B534" t="str">
        <f>TEXT(Table3[[#This Row],[date]],"mmm")</f>
        <v>Mar</v>
      </c>
      <c r="C534" t="str">
        <f>TEXT(Table3[[#This Row],[date]],"ddd")</f>
        <v>Fri</v>
      </c>
      <c r="D534" s="2" t="s">
        <v>5</v>
      </c>
      <c r="E534" s="2" t="s">
        <v>282</v>
      </c>
      <c r="F534" s="2" t="s">
        <v>106</v>
      </c>
      <c r="G534" s="2" t="s">
        <v>107</v>
      </c>
      <c r="H534" s="2" t="s">
        <v>60</v>
      </c>
      <c r="I534" s="3">
        <v>475.03</v>
      </c>
      <c r="J534" s="5">
        <v>29</v>
      </c>
      <c r="K534" s="3">
        <v>13775.87</v>
      </c>
      <c r="L534" s="3">
        <v>9214.5300000000007</v>
      </c>
      <c r="M534" s="3">
        <v>4561.34</v>
      </c>
      <c r="N534" s="10">
        <f>Table3[[#This Row],[profit]]/Table3[[#This Row],[revenue]]</f>
        <v>0.33111084817147662</v>
      </c>
      <c r="O534" s="2" t="s">
        <v>42</v>
      </c>
      <c r="P534" s="2" t="str">
        <f>_xlfn.XLOOKUP(O534,Sales_reps!A:A,Sales_reps!B:B)</f>
        <v>Rep 18</v>
      </c>
      <c r="Q534" s="5">
        <f>_xlfn.XLOOKUP(F534,Inventory!A:A,Inventory!E:E)</f>
        <v>377</v>
      </c>
      <c r="R534" s="5">
        <f>_xlfn.XLOOKUP(F534,Inventory!A:A,Inventory!F:F)</f>
        <v>165</v>
      </c>
      <c r="S534" t="str">
        <f>IF(Table3[[#This Row],[Reorder_point]]&gt;=Table3[[#This Row],[Stock_on_hand]],"Reorder","Sufficient Stock")</f>
        <v>Sufficient Stock</v>
      </c>
      <c r="T534" s="4">
        <f>_xlfn.XLOOKUP(F534,Pivot!A:A,Pivot!C:C)</f>
        <v>2.2928176795580111</v>
      </c>
      <c r="U534" s="5">
        <f>Table3[[#This Row],[Stock_on_hand]]/Table3[[#This Row],[ADS_Rate]]</f>
        <v>164.4265060240964</v>
      </c>
      <c r="V534" s="16">
        <f>_xlfn.XLOOKUP(F534,Pivot!E:E,Pivot!H:H)</f>
        <v>219.61922891566269</v>
      </c>
      <c r="W534" s="3">
        <f>IF(Table3[[#This Row],[Stock_on_hand]]&gt;Table3[[#This Row],[Reorder_point]],(Table3[[#This Row],[Stock_on_hand]]-Table3[[#This Row],[Reorder_point]])*Table3[[#This Row],[AverageCostPerUnit]],0)</f>
        <v>46559.276530120493</v>
      </c>
    </row>
    <row r="535" spans="1:23" x14ac:dyDescent="0.3">
      <c r="A535" s="1">
        <v>45723</v>
      </c>
      <c r="B535" t="str">
        <f>TEXT(Table3[[#This Row],[date]],"mmm")</f>
        <v>Mar</v>
      </c>
      <c r="C535" t="str">
        <f>TEXT(Table3[[#This Row],[date]],"ddd")</f>
        <v>Fri</v>
      </c>
      <c r="D535" s="2" t="s">
        <v>24</v>
      </c>
      <c r="E535" s="2" t="s">
        <v>285</v>
      </c>
      <c r="F535" s="2" t="s">
        <v>156</v>
      </c>
      <c r="G535" s="2" t="s">
        <v>157</v>
      </c>
      <c r="H535" s="2" t="s">
        <v>73</v>
      </c>
      <c r="I535" s="3">
        <v>13.57</v>
      </c>
      <c r="J535" s="5">
        <v>31</v>
      </c>
      <c r="K535" s="3">
        <v>420.67</v>
      </c>
      <c r="L535" s="3">
        <v>347.89</v>
      </c>
      <c r="M535" s="3">
        <v>72.78</v>
      </c>
      <c r="N535" s="10">
        <f>Table3[[#This Row],[profit]]/Table3[[#This Row],[revenue]]</f>
        <v>0.17300972258539948</v>
      </c>
      <c r="O535" s="2" t="s">
        <v>18</v>
      </c>
      <c r="P535" s="2" t="str">
        <f>_xlfn.XLOOKUP(O535,Sales_reps!A:A,Sales_reps!B:B)</f>
        <v>Rep 7</v>
      </c>
      <c r="Q535" s="5">
        <f>_xlfn.XLOOKUP(F535,Inventory!A:A,Inventory!E:E)</f>
        <v>495</v>
      </c>
      <c r="R535" s="5">
        <f>_xlfn.XLOOKUP(F535,Inventory!A:A,Inventory!F:F)</f>
        <v>183</v>
      </c>
      <c r="S535" t="str">
        <f>IF(Table3[[#This Row],[Reorder_point]]&gt;=Table3[[#This Row],[Stock_on_hand]],"Reorder","Sufficient Stock")</f>
        <v>Sufficient Stock</v>
      </c>
      <c r="T535" s="4">
        <f>_xlfn.XLOOKUP(F535,Pivot!A:A,Pivot!C:C)</f>
        <v>2.7237569060773481</v>
      </c>
      <c r="U535" s="5">
        <f>Table3[[#This Row],[Stock_on_hand]]/Table3[[#This Row],[ADS_Rate]]</f>
        <v>181.7342799188641</v>
      </c>
      <c r="V535" s="16">
        <f>_xlfn.XLOOKUP(F535,Pivot!E:E,Pivot!H:H)</f>
        <v>142.07393509127789</v>
      </c>
      <c r="W535" s="3">
        <f>IF(Table3[[#This Row],[Stock_on_hand]]&gt;Table3[[#This Row],[Reorder_point]],(Table3[[#This Row],[Stock_on_hand]]-Table3[[#This Row],[Reorder_point]])*Table3[[#This Row],[AverageCostPerUnit]],0)</f>
        <v>44327.067748478701</v>
      </c>
    </row>
    <row r="536" spans="1:23" x14ac:dyDescent="0.3">
      <c r="A536" s="1">
        <v>45723</v>
      </c>
      <c r="B536" t="str">
        <f>TEXT(Table3[[#This Row],[date]],"mmm")</f>
        <v>Mar</v>
      </c>
      <c r="C536" t="str">
        <f>TEXT(Table3[[#This Row],[date]],"ddd")</f>
        <v>Fri</v>
      </c>
      <c r="D536" s="2" t="s">
        <v>27</v>
      </c>
      <c r="E536" s="2" t="s">
        <v>279</v>
      </c>
      <c r="F536" s="2" t="s">
        <v>192</v>
      </c>
      <c r="G536" s="2" t="s">
        <v>193</v>
      </c>
      <c r="H536" s="2" t="s">
        <v>73</v>
      </c>
      <c r="I536" s="3">
        <v>376.09</v>
      </c>
      <c r="J536" s="5">
        <v>44</v>
      </c>
      <c r="K536" s="3">
        <v>16547.96</v>
      </c>
      <c r="L536" s="3">
        <v>13910.28</v>
      </c>
      <c r="M536" s="3">
        <v>2637.68</v>
      </c>
      <c r="N536" s="10">
        <f>Table3[[#This Row],[profit]]/Table3[[#This Row],[revenue]]</f>
        <v>0.15939608265913138</v>
      </c>
      <c r="O536" s="2" t="s">
        <v>30</v>
      </c>
      <c r="P536" s="2" t="str">
        <f>_xlfn.XLOOKUP(O536,Sales_reps!A:A,Sales_reps!B:B)</f>
        <v>Rep 12</v>
      </c>
      <c r="Q536" s="5">
        <f>_xlfn.XLOOKUP(F536,Inventory!A:A,Inventory!E:E)</f>
        <v>321</v>
      </c>
      <c r="R536" s="5">
        <f>_xlfn.XLOOKUP(F536,Inventory!A:A,Inventory!F:F)</f>
        <v>186</v>
      </c>
      <c r="S536" t="str">
        <f>IF(Table3[[#This Row],[Reorder_point]]&gt;=Table3[[#This Row],[Stock_on_hand]],"Reorder","Sufficient Stock")</f>
        <v>Sufficient Stock</v>
      </c>
      <c r="T536" s="4">
        <f>_xlfn.XLOOKUP(F536,Pivot!A:A,Pivot!C:C)</f>
        <v>2.2541436464088398</v>
      </c>
      <c r="U536" s="5">
        <f>Table3[[#This Row],[Stock_on_hand]]/Table3[[#This Row],[ADS_Rate]]</f>
        <v>142.40441176470588</v>
      </c>
      <c r="V536" s="16">
        <f>_xlfn.XLOOKUP(F536,Pivot!E:E,Pivot!H:H)</f>
        <v>218.83095588235298</v>
      </c>
      <c r="W536" s="3">
        <f>IF(Table3[[#This Row],[Stock_on_hand]]&gt;Table3[[#This Row],[Reorder_point]],(Table3[[#This Row],[Stock_on_hand]]-Table3[[#This Row],[Reorder_point]])*Table3[[#This Row],[AverageCostPerUnit]],0)</f>
        <v>29542.179044117653</v>
      </c>
    </row>
    <row r="537" spans="1:23" x14ac:dyDescent="0.3">
      <c r="A537" s="1">
        <v>45723</v>
      </c>
      <c r="B537" t="str">
        <f>TEXT(Table3[[#This Row],[date]],"mmm")</f>
        <v>Mar</v>
      </c>
      <c r="C537" t="str">
        <f>TEXT(Table3[[#This Row],[date]],"ddd")</f>
        <v>Fri</v>
      </c>
      <c r="D537" s="2" t="s">
        <v>12</v>
      </c>
      <c r="E537" s="2" t="s">
        <v>271</v>
      </c>
      <c r="F537" s="2" t="s">
        <v>74</v>
      </c>
      <c r="G537" s="2" t="s">
        <v>75</v>
      </c>
      <c r="H537" s="2" t="s">
        <v>64</v>
      </c>
      <c r="I537" s="3">
        <v>240.21</v>
      </c>
      <c r="J537" s="5">
        <v>28</v>
      </c>
      <c r="K537" s="3">
        <v>6725.88</v>
      </c>
      <c r="L537" s="3">
        <v>5166.8599999999997</v>
      </c>
      <c r="M537" s="3">
        <v>1559.02</v>
      </c>
      <c r="N537" s="10">
        <f>Table3[[#This Row],[profit]]/Table3[[#This Row],[revenue]]</f>
        <v>0.23179420388112781</v>
      </c>
      <c r="O537" s="2" t="s">
        <v>25</v>
      </c>
      <c r="P537" s="2" t="str">
        <f>_xlfn.XLOOKUP(O537,Sales_reps!A:A,Sales_reps!B:B)</f>
        <v>Rep 10</v>
      </c>
      <c r="Q537" s="5">
        <f>_xlfn.XLOOKUP(F537,Inventory!A:A,Inventory!E:E)</f>
        <v>415</v>
      </c>
      <c r="R537" s="5">
        <f>_xlfn.XLOOKUP(F537,Inventory!A:A,Inventory!F:F)</f>
        <v>67</v>
      </c>
      <c r="S537" t="str">
        <f>IF(Table3[[#This Row],[Reorder_point]]&gt;=Table3[[#This Row],[Stock_on_hand]],"Reorder","Sufficient Stock")</f>
        <v>Sufficient Stock</v>
      </c>
      <c r="T537" s="4">
        <f>_xlfn.XLOOKUP(F537,Pivot!A:A,Pivot!C:C)</f>
        <v>3.3093922651933703</v>
      </c>
      <c r="U537" s="5">
        <f>Table3[[#This Row],[Stock_on_hand]]/Table3[[#This Row],[ADS_Rate]]</f>
        <v>125.40066777963271</v>
      </c>
      <c r="V537" s="16">
        <f>_xlfn.XLOOKUP(F537,Pivot!E:E,Pivot!H:H)</f>
        <v>142.83464106844738</v>
      </c>
      <c r="W537" s="3">
        <f>IF(Table3[[#This Row],[Stock_on_hand]]&gt;Table3[[#This Row],[Reorder_point]],(Table3[[#This Row],[Stock_on_hand]]-Table3[[#This Row],[Reorder_point]])*Table3[[#This Row],[AverageCostPerUnit]],0)</f>
        <v>49706.455091819691</v>
      </c>
    </row>
    <row r="538" spans="1:23" x14ac:dyDescent="0.3">
      <c r="A538" s="1">
        <v>45723</v>
      </c>
      <c r="B538" t="str">
        <f>TEXT(Table3[[#This Row],[date]],"mmm")</f>
        <v>Mar</v>
      </c>
      <c r="C538" t="str">
        <f>TEXT(Table3[[#This Row],[date]],"ddd")</f>
        <v>Fri</v>
      </c>
      <c r="D538" s="2" t="s">
        <v>17</v>
      </c>
      <c r="E538" s="2" t="s">
        <v>279</v>
      </c>
      <c r="F538" s="2" t="s">
        <v>120</v>
      </c>
      <c r="G538" s="2" t="s">
        <v>121</v>
      </c>
      <c r="H538" s="2" t="s">
        <v>56</v>
      </c>
      <c r="I538" s="3">
        <v>462.48</v>
      </c>
      <c r="J538" s="5">
        <v>10</v>
      </c>
      <c r="K538" s="3">
        <v>4624.8</v>
      </c>
      <c r="L538" s="3">
        <v>2321.5700000000002</v>
      </c>
      <c r="M538" s="3">
        <v>2303.23</v>
      </c>
      <c r="N538" s="10">
        <f>Table3[[#This Row],[profit]]/Table3[[#This Row],[revenue]]</f>
        <v>0.49801721155509426</v>
      </c>
      <c r="O538" s="2" t="s">
        <v>22</v>
      </c>
      <c r="P538" s="2" t="str">
        <f>_xlfn.XLOOKUP(O538,Sales_reps!A:A,Sales_reps!B:B)</f>
        <v>Rep 9</v>
      </c>
      <c r="Q538" s="5">
        <f>_xlfn.XLOOKUP(F538,Inventory!A:A,Inventory!E:E)</f>
        <v>163</v>
      </c>
      <c r="R538" s="5">
        <f>_xlfn.XLOOKUP(F538,Inventory!A:A,Inventory!F:F)</f>
        <v>70</v>
      </c>
      <c r="S538" t="str">
        <f>IF(Table3[[#This Row],[Reorder_point]]&gt;=Table3[[#This Row],[Stock_on_hand]],"Reorder","Sufficient Stock")</f>
        <v>Sufficient Stock</v>
      </c>
      <c r="T538" s="4">
        <f>_xlfn.XLOOKUP(F538,Pivot!A:A,Pivot!C:C)</f>
        <v>2.7679558011049723</v>
      </c>
      <c r="U538" s="5">
        <f>Table3[[#This Row],[Stock_on_hand]]/Table3[[#This Row],[ADS_Rate]]</f>
        <v>58.88822355289421</v>
      </c>
      <c r="V538" s="16">
        <f>_xlfn.XLOOKUP(F538,Pivot!E:E,Pivot!H:H)</f>
        <v>213.25538922155687</v>
      </c>
      <c r="W538" s="3">
        <f>IF(Table3[[#This Row],[Stock_on_hand]]&gt;Table3[[#This Row],[Reorder_point]],(Table3[[#This Row],[Stock_on_hand]]-Table3[[#This Row],[Reorder_point]])*Table3[[#This Row],[AverageCostPerUnit]],0)</f>
        <v>19832.75119760479</v>
      </c>
    </row>
    <row r="539" spans="1:23" x14ac:dyDescent="0.3">
      <c r="A539" s="1">
        <v>45724</v>
      </c>
      <c r="B539" t="str">
        <f>TEXT(Table3[[#This Row],[date]],"mmm")</f>
        <v>Mar</v>
      </c>
      <c r="C539" t="str">
        <f>TEXT(Table3[[#This Row],[date]],"ddd")</f>
        <v>Sat</v>
      </c>
      <c r="D539" s="2" t="s">
        <v>5</v>
      </c>
      <c r="E539" s="2" t="s">
        <v>283</v>
      </c>
      <c r="F539" s="2" t="s">
        <v>87</v>
      </c>
      <c r="G539" s="2" t="s">
        <v>88</v>
      </c>
      <c r="H539" s="2" t="s">
        <v>60</v>
      </c>
      <c r="I539" s="3">
        <v>443.72</v>
      </c>
      <c r="J539" s="5">
        <v>23</v>
      </c>
      <c r="K539" s="3">
        <v>10205.56</v>
      </c>
      <c r="L539" s="3">
        <v>8177.11</v>
      </c>
      <c r="M539" s="3">
        <v>2028.45</v>
      </c>
      <c r="N539" s="10">
        <f>Table3[[#This Row],[profit]]/Table3[[#This Row],[revenue]]</f>
        <v>0.1987593037520724</v>
      </c>
      <c r="O539" s="2" t="s">
        <v>25</v>
      </c>
      <c r="P539" s="2" t="str">
        <f>_xlfn.XLOOKUP(O539,Sales_reps!A:A,Sales_reps!B:B)</f>
        <v>Rep 10</v>
      </c>
      <c r="Q539" s="5">
        <f>_xlfn.XLOOKUP(F539,Inventory!A:A,Inventory!E:E)</f>
        <v>364</v>
      </c>
      <c r="R539" s="5">
        <f>_xlfn.XLOOKUP(F539,Inventory!A:A,Inventory!F:F)</f>
        <v>148</v>
      </c>
      <c r="S539" t="str">
        <f>IF(Table3[[#This Row],[Reorder_point]]&gt;=Table3[[#This Row],[Stock_on_hand]],"Reorder","Sufficient Stock")</f>
        <v>Sufficient Stock</v>
      </c>
      <c r="T539" s="4">
        <f>_xlfn.XLOOKUP(F539,Pivot!A:A,Pivot!C:C)</f>
        <v>2.4198895027624308</v>
      </c>
      <c r="U539" s="5">
        <f>Table3[[#This Row],[Stock_on_hand]]/Table3[[#This Row],[ADS_Rate]]</f>
        <v>150.42009132420091</v>
      </c>
      <c r="V539" s="16">
        <f>_xlfn.XLOOKUP(F539,Pivot!E:E,Pivot!H:H)</f>
        <v>198.74710045662104</v>
      </c>
      <c r="W539" s="3">
        <f>IF(Table3[[#This Row],[Stock_on_hand]]&gt;Table3[[#This Row],[Reorder_point]],(Table3[[#This Row],[Stock_on_hand]]-Table3[[#This Row],[Reorder_point]])*Table3[[#This Row],[AverageCostPerUnit]],0)</f>
        <v>42929.373698630145</v>
      </c>
    </row>
    <row r="540" spans="1:23" x14ac:dyDescent="0.3">
      <c r="A540" s="1">
        <v>45724</v>
      </c>
      <c r="B540" t="str">
        <f>TEXT(Table3[[#This Row],[date]],"mmm")</f>
        <v>Mar</v>
      </c>
      <c r="C540" t="str">
        <f>TEXT(Table3[[#This Row],[date]],"ddd")</f>
        <v>Sat</v>
      </c>
      <c r="D540" s="2" t="s">
        <v>12</v>
      </c>
      <c r="E540" s="2" t="s">
        <v>281</v>
      </c>
      <c r="F540" s="2" t="s">
        <v>170</v>
      </c>
      <c r="G540" s="2" t="s">
        <v>171</v>
      </c>
      <c r="H540" s="2" t="s">
        <v>60</v>
      </c>
      <c r="I540" s="3">
        <v>307.04000000000002</v>
      </c>
      <c r="J540" s="5">
        <v>13</v>
      </c>
      <c r="K540" s="3">
        <v>3991.52</v>
      </c>
      <c r="L540" s="3">
        <v>2635</v>
      </c>
      <c r="M540" s="3">
        <v>1356.52</v>
      </c>
      <c r="N540" s="10">
        <f>Table3[[#This Row],[profit]]/Table3[[#This Row],[revenue]]</f>
        <v>0.33985048302401089</v>
      </c>
      <c r="O540" s="2" t="s">
        <v>25</v>
      </c>
      <c r="P540" s="2" t="str">
        <f>_xlfn.XLOOKUP(O540,Sales_reps!A:A,Sales_reps!B:B)</f>
        <v>Rep 10</v>
      </c>
      <c r="Q540" s="5">
        <f>_xlfn.XLOOKUP(F540,Inventory!A:A,Inventory!E:E)</f>
        <v>410</v>
      </c>
      <c r="R540" s="5">
        <f>_xlfn.XLOOKUP(F540,Inventory!A:A,Inventory!F:F)</f>
        <v>168</v>
      </c>
      <c r="S540" t="str">
        <f>IF(Table3[[#This Row],[Reorder_point]]&gt;=Table3[[#This Row],[Stock_on_hand]],"Reorder","Sufficient Stock")</f>
        <v>Sufficient Stock</v>
      </c>
      <c r="T540" s="4">
        <f>_xlfn.XLOOKUP(F540,Pivot!A:A,Pivot!C:C)</f>
        <v>1.9834254143646408</v>
      </c>
      <c r="U540" s="5">
        <f>Table3[[#This Row],[Stock_on_hand]]/Table3[[#This Row],[ADS_Rate]]</f>
        <v>206.71309192200559</v>
      </c>
      <c r="V540" s="16">
        <f>_xlfn.XLOOKUP(F540,Pivot!E:E,Pivot!H:H)</f>
        <v>222.89055710306405</v>
      </c>
      <c r="W540" s="3">
        <f>IF(Table3[[#This Row],[Stock_on_hand]]&gt;Table3[[#This Row],[Reorder_point]],(Table3[[#This Row],[Stock_on_hand]]-Table3[[#This Row],[Reorder_point]])*Table3[[#This Row],[AverageCostPerUnit]],0)</f>
        <v>53939.514818941498</v>
      </c>
    </row>
    <row r="541" spans="1:23" x14ac:dyDescent="0.3">
      <c r="A541" s="1">
        <v>45724</v>
      </c>
      <c r="B541" t="str">
        <f>TEXT(Table3[[#This Row],[date]],"mmm")</f>
        <v>Mar</v>
      </c>
      <c r="C541" t="str">
        <f>TEXT(Table3[[#This Row],[date]],"ddd")</f>
        <v>Sat</v>
      </c>
      <c r="D541" s="2" t="s">
        <v>5</v>
      </c>
      <c r="E541" s="2" t="s">
        <v>278</v>
      </c>
      <c r="F541" s="2" t="s">
        <v>202</v>
      </c>
      <c r="G541" s="2" t="s">
        <v>203</v>
      </c>
      <c r="H541" s="2" t="s">
        <v>56</v>
      </c>
      <c r="I541" s="3">
        <v>30.28</v>
      </c>
      <c r="J541" s="5">
        <v>49</v>
      </c>
      <c r="K541" s="3">
        <v>1483.72</v>
      </c>
      <c r="L541" s="3">
        <v>966.61</v>
      </c>
      <c r="M541" s="3">
        <v>517.11</v>
      </c>
      <c r="N541" s="10">
        <f>Table3[[#This Row],[profit]]/Table3[[#This Row],[revenue]]</f>
        <v>0.34852263230259078</v>
      </c>
      <c r="O541" s="2" t="s">
        <v>40</v>
      </c>
      <c r="P541" s="2" t="str">
        <f>_xlfn.XLOOKUP(O541,Sales_reps!A:A,Sales_reps!B:B)</f>
        <v>Rep 17</v>
      </c>
      <c r="Q541" s="5">
        <f>_xlfn.XLOOKUP(F541,Inventory!A:A,Inventory!E:E)</f>
        <v>457</v>
      </c>
      <c r="R541" s="5">
        <f>_xlfn.XLOOKUP(F541,Inventory!A:A,Inventory!F:F)</f>
        <v>195</v>
      </c>
      <c r="S541" t="str">
        <f>IF(Table3[[#This Row],[Reorder_point]]&gt;=Table3[[#This Row],[Stock_on_hand]],"Reorder","Sufficient Stock")</f>
        <v>Sufficient Stock</v>
      </c>
      <c r="T541" s="4">
        <f>_xlfn.XLOOKUP(F541,Pivot!A:A,Pivot!C:C)</f>
        <v>2.0441988950276242</v>
      </c>
      <c r="U541" s="5">
        <f>Table3[[#This Row],[Stock_on_hand]]/Table3[[#This Row],[ADS_Rate]]</f>
        <v>223.55945945945948</v>
      </c>
      <c r="V541" s="16">
        <f>_xlfn.XLOOKUP(F541,Pivot!E:E,Pivot!H:H)</f>
        <v>148.73581081081082</v>
      </c>
      <c r="W541" s="3">
        <f>IF(Table3[[#This Row],[Stock_on_hand]]&gt;Table3[[#This Row],[Reorder_point]],(Table3[[#This Row],[Stock_on_hand]]-Table3[[#This Row],[Reorder_point]])*Table3[[#This Row],[AverageCostPerUnit]],0)</f>
        <v>38968.782432432432</v>
      </c>
    </row>
    <row r="542" spans="1:23" x14ac:dyDescent="0.3">
      <c r="A542" s="1">
        <v>45724</v>
      </c>
      <c r="B542" t="str">
        <f>TEXT(Table3[[#This Row],[date]],"mmm")</f>
        <v>Mar</v>
      </c>
      <c r="C542" t="str">
        <f>TEXT(Table3[[#This Row],[date]],"ddd")</f>
        <v>Sat</v>
      </c>
      <c r="D542" s="2" t="s">
        <v>12</v>
      </c>
      <c r="E542" s="2" t="s">
        <v>276</v>
      </c>
      <c r="F542" s="2" t="s">
        <v>226</v>
      </c>
      <c r="G542" s="2" t="s">
        <v>227</v>
      </c>
      <c r="H542" s="2" t="s">
        <v>101</v>
      </c>
      <c r="I542" s="3">
        <v>340.38</v>
      </c>
      <c r="J542" s="5">
        <v>2</v>
      </c>
      <c r="K542" s="3">
        <v>680.76</v>
      </c>
      <c r="L542" s="3">
        <v>410.05</v>
      </c>
      <c r="M542" s="3">
        <v>270.70999999999998</v>
      </c>
      <c r="N542" s="10">
        <f>Table3[[#This Row],[profit]]/Table3[[#This Row],[revenue]]</f>
        <v>0.3976584993242846</v>
      </c>
      <c r="O542" s="2" t="s">
        <v>25</v>
      </c>
      <c r="P542" s="2" t="str">
        <f>_xlfn.XLOOKUP(O542,Sales_reps!A:A,Sales_reps!B:B)</f>
        <v>Rep 10</v>
      </c>
      <c r="Q542" s="5">
        <f>_xlfn.XLOOKUP(F542,Inventory!A:A,Inventory!E:E)</f>
        <v>188</v>
      </c>
      <c r="R542" s="5">
        <f>_xlfn.XLOOKUP(F542,Inventory!A:A,Inventory!F:F)</f>
        <v>156</v>
      </c>
      <c r="S542" t="str">
        <f>IF(Table3[[#This Row],[Reorder_point]]&gt;=Table3[[#This Row],[Stock_on_hand]],"Reorder","Sufficient Stock")</f>
        <v>Sufficient Stock</v>
      </c>
      <c r="T542" s="4">
        <f>_xlfn.XLOOKUP(F542,Pivot!A:A,Pivot!C:C)</f>
        <v>1.9281767955801106</v>
      </c>
      <c r="U542" s="5">
        <f>Table3[[#This Row],[Stock_on_hand]]/Table3[[#This Row],[ADS_Rate]]</f>
        <v>97.50143266475645</v>
      </c>
      <c r="V542" s="16">
        <f>_xlfn.XLOOKUP(F542,Pivot!E:E,Pivot!H:H)</f>
        <v>201.583553008596</v>
      </c>
      <c r="W542" s="3">
        <f>IF(Table3[[#This Row],[Stock_on_hand]]&gt;Table3[[#This Row],[Reorder_point]],(Table3[[#This Row],[Stock_on_hand]]-Table3[[#This Row],[Reorder_point]])*Table3[[#This Row],[AverageCostPerUnit]],0)</f>
        <v>6450.673696275072</v>
      </c>
    </row>
    <row r="543" spans="1:23" x14ac:dyDescent="0.3">
      <c r="A543" s="1">
        <v>45724</v>
      </c>
      <c r="B543" t="str">
        <f>TEXT(Table3[[#This Row],[date]],"mmm")</f>
        <v>Mar</v>
      </c>
      <c r="C543" t="str">
        <f>TEXT(Table3[[#This Row],[date]],"ddd")</f>
        <v>Sat</v>
      </c>
      <c r="D543" s="2" t="s">
        <v>5</v>
      </c>
      <c r="E543" s="2" t="s">
        <v>282</v>
      </c>
      <c r="F543" s="2" t="s">
        <v>74</v>
      </c>
      <c r="G543" s="2" t="s">
        <v>75</v>
      </c>
      <c r="H543" s="2" t="s">
        <v>64</v>
      </c>
      <c r="I543" s="3">
        <v>84.72</v>
      </c>
      <c r="J543" s="5">
        <v>33</v>
      </c>
      <c r="K543" s="3">
        <v>2795.76</v>
      </c>
      <c r="L543" s="3">
        <v>1850.42</v>
      </c>
      <c r="M543" s="3">
        <v>945.34</v>
      </c>
      <c r="N543" s="10">
        <f>Table3[[#This Row],[profit]]/Table3[[#This Row],[revenue]]</f>
        <v>0.33813345923827509</v>
      </c>
      <c r="O543" s="2" t="s">
        <v>42</v>
      </c>
      <c r="P543" s="2" t="str">
        <f>_xlfn.XLOOKUP(O543,Sales_reps!A:A,Sales_reps!B:B)</f>
        <v>Rep 18</v>
      </c>
      <c r="Q543" s="5">
        <f>_xlfn.XLOOKUP(F543,Inventory!A:A,Inventory!E:E)</f>
        <v>415</v>
      </c>
      <c r="R543" s="5">
        <f>_xlfn.XLOOKUP(F543,Inventory!A:A,Inventory!F:F)</f>
        <v>67</v>
      </c>
      <c r="S543" t="str">
        <f>IF(Table3[[#This Row],[Reorder_point]]&gt;=Table3[[#This Row],[Stock_on_hand]],"Reorder","Sufficient Stock")</f>
        <v>Sufficient Stock</v>
      </c>
      <c r="T543" s="4">
        <f>_xlfn.XLOOKUP(F543,Pivot!A:A,Pivot!C:C)</f>
        <v>3.3093922651933703</v>
      </c>
      <c r="U543" s="5">
        <f>Table3[[#This Row],[Stock_on_hand]]/Table3[[#This Row],[ADS_Rate]]</f>
        <v>125.40066777963271</v>
      </c>
      <c r="V543" s="16">
        <f>_xlfn.XLOOKUP(F543,Pivot!E:E,Pivot!H:H)</f>
        <v>142.83464106844738</v>
      </c>
      <c r="W543" s="3">
        <f>IF(Table3[[#This Row],[Stock_on_hand]]&gt;Table3[[#This Row],[Reorder_point]],(Table3[[#This Row],[Stock_on_hand]]-Table3[[#This Row],[Reorder_point]])*Table3[[#This Row],[AverageCostPerUnit]],0)</f>
        <v>49706.455091819691</v>
      </c>
    </row>
    <row r="544" spans="1:23" x14ac:dyDescent="0.3">
      <c r="A544" s="1">
        <v>45724</v>
      </c>
      <c r="B544" t="str">
        <f>TEXT(Table3[[#This Row],[date]],"mmm")</f>
        <v>Mar</v>
      </c>
      <c r="C544" t="str">
        <f>TEXT(Table3[[#This Row],[date]],"ddd")</f>
        <v>Sat</v>
      </c>
      <c r="D544" s="2" t="s">
        <v>27</v>
      </c>
      <c r="E544" s="2" t="s">
        <v>278</v>
      </c>
      <c r="F544" s="2" t="s">
        <v>134</v>
      </c>
      <c r="G544" s="2" t="s">
        <v>135</v>
      </c>
      <c r="H544" s="2" t="s">
        <v>60</v>
      </c>
      <c r="I544" s="3">
        <v>85.06</v>
      </c>
      <c r="J544" s="5">
        <v>34</v>
      </c>
      <c r="K544" s="3">
        <v>2892.04</v>
      </c>
      <c r="L544" s="3">
        <v>2440.94</v>
      </c>
      <c r="M544" s="3">
        <v>451.1</v>
      </c>
      <c r="N544" s="10">
        <f>Table3[[#This Row],[profit]]/Table3[[#This Row],[revenue]]</f>
        <v>0.15597986196594793</v>
      </c>
      <c r="O544" s="2" t="s">
        <v>46</v>
      </c>
      <c r="P544" s="2" t="str">
        <f>_xlfn.XLOOKUP(O544,Sales_reps!A:A,Sales_reps!B:B)</f>
        <v>Rep 20</v>
      </c>
      <c r="Q544" s="5">
        <f>_xlfn.XLOOKUP(F544,Inventory!A:A,Inventory!E:E)</f>
        <v>424</v>
      </c>
      <c r="R544" s="5">
        <f>_xlfn.XLOOKUP(F544,Inventory!A:A,Inventory!F:F)</f>
        <v>156</v>
      </c>
      <c r="S544" t="str">
        <f>IF(Table3[[#This Row],[Reorder_point]]&gt;=Table3[[#This Row],[Stock_on_hand]],"Reorder","Sufficient Stock")</f>
        <v>Sufficient Stock</v>
      </c>
      <c r="T544" s="4">
        <f>_xlfn.XLOOKUP(F544,Pivot!A:A,Pivot!C:C)</f>
        <v>2.458563535911602</v>
      </c>
      <c r="U544" s="5">
        <f>Table3[[#This Row],[Stock_on_hand]]/Table3[[#This Row],[ADS_Rate]]</f>
        <v>172.45842696629214</v>
      </c>
      <c r="V544" s="16">
        <f>_xlfn.XLOOKUP(F544,Pivot!E:E,Pivot!H:H)</f>
        <v>179.92377528089884</v>
      </c>
      <c r="W544" s="3">
        <f>IF(Table3[[#This Row],[Stock_on_hand]]&gt;Table3[[#This Row],[Reorder_point]],(Table3[[#This Row],[Stock_on_hand]]-Table3[[#This Row],[Reorder_point]])*Table3[[#This Row],[AverageCostPerUnit]],0)</f>
        <v>48219.571775280885</v>
      </c>
    </row>
    <row r="545" spans="1:23" x14ac:dyDescent="0.3">
      <c r="A545" s="1">
        <v>45724</v>
      </c>
      <c r="B545" t="str">
        <f>TEXT(Table3[[#This Row],[date]],"mmm")</f>
        <v>Mar</v>
      </c>
      <c r="C545" t="str">
        <f>TEXT(Table3[[#This Row],[date]],"ddd")</f>
        <v>Sat</v>
      </c>
      <c r="D545" s="2" t="s">
        <v>17</v>
      </c>
      <c r="E545" s="2" t="s">
        <v>280</v>
      </c>
      <c r="F545" s="2" t="s">
        <v>196</v>
      </c>
      <c r="G545" s="2" t="s">
        <v>197</v>
      </c>
      <c r="H545" s="2" t="s">
        <v>73</v>
      </c>
      <c r="I545" s="3">
        <v>55.86</v>
      </c>
      <c r="J545" s="5">
        <v>49</v>
      </c>
      <c r="K545" s="3">
        <v>2737.14</v>
      </c>
      <c r="L545" s="3">
        <v>1858.23</v>
      </c>
      <c r="M545" s="3">
        <v>878.91</v>
      </c>
      <c r="N545" s="10">
        <f>Table3[[#This Row],[profit]]/Table3[[#This Row],[revenue]]</f>
        <v>0.3211052412372038</v>
      </c>
      <c r="O545" s="2" t="s">
        <v>42</v>
      </c>
      <c r="P545" s="2" t="str">
        <f>_xlfn.XLOOKUP(O545,Sales_reps!A:A,Sales_reps!B:B)</f>
        <v>Rep 18</v>
      </c>
      <c r="Q545" s="5">
        <f>_xlfn.XLOOKUP(F545,Inventory!A:A,Inventory!E:E)</f>
        <v>370</v>
      </c>
      <c r="R545" s="5">
        <f>_xlfn.XLOOKUP(F545,Inventory!A:A,Inventory!F:F)</f>
        <v>57</v>
      </c>
      <c r="S545" t="str">
        <f>IF(Table3[[#This Row],[Reorder_point]]&gt;=Table3[[#This Row],[Stock_on_hand]],"Reorder","Sufficient Stock")</f>
        <v>Sufficient Stock</v>
      </c>
      <c r="T545" s="4">
        <f>_xlfn.XLOOKUP(F545,Pivot!A:A,Pivot!C:C)</f>
        <v>1.9337016574585635</v>
      </c>
      <c r="U545" s="5">
        <f>Table3[[#This Row],[Stock_on_hand]]/Table3[[#This Row],[ADS_Rate]]</f>
        <v>191.34285714285716</v>
      </c>
      <c r="V545" s="16">
        <f>_xlfn.XLOOKUP(F545,Pivot!E:E,Pivot!H:H)</f>
        <v>130.95322857142858</v>
      </c>
      <c r="W545" s="3">
        <f>IF(Table3[[#This Row],[Stock_on_hand]]&gt;Table3[[#This Row],[Reorder_point]],(Table3[[#This Row],[Stock_on_hand]]-Table3[[#This Row],[Reorder_point]])*Table3[[#This Row],[AverageCostPerUnit]],0)</f>
        <v>40988.360542857146</v>
      </c>
    </row>
    <row r="546" spans="1:23" x14ac:dyDescent="0.3">
      <c r="A546" s="1">
        <v>45724</v>
      </c>
      <c r="B546" t="str">
        <f>TEXT(Table3[[#This Row],[date]],"mmm")</f>
        <v>Mar</v>
      </c>
      <c r="C546" t="str">
        <f>TEXT(Table3[[#This Row],[date]],"ddd")</f>
        <v>Sat</v>
      </c>
      <c r="D546" s="2" t="s">
        <v>24</v>
      </c>
      <c r="E546" s="2" t="s">
        <v>278</v>
      </c>
      <c r="F546" s="2" t="s">
        <v>114</v>
      </c>
      <c r="G546" s="2" t="s">
        <v>115</v>
      </c>
      <c r="H546" s="2" t="s">
        <v>64</v>
      </c>
      <c r="I546" s="3">
        <v>448.17</v>
      </c>
      <c r="J546" s="5">
        <v>3</v>
      </c>
      <c r="K546" s="3">
        <v>1344.51</v>
      </c>
      <c r="L546" s="3">
        <v>764.43</v>
      </c>
      <c r="M546" s="3">
        <v>580.08000000000004</v>
      </c>
      <c r="N546" s="10">
        <f>Table3[[#This Row],[profit]]/Table3[[#This Row],[revenue]]</f>
        <v>0.43144342548586478</v>
      </c>
      <c r="O546" s="2" t="s">
        <v>6</v>
      </c>
      <c r="P546" s="2" t="str">
        <f>_xlfn.XLOOKUP(O546,Sales_reps!A:A,Sales_reps!B:B)</f>
        <v>Rep 2</v>
      </c>
      <c r="Q546" s="5">
        <f>_xlfn.XLOOKUP(F546,Inventory!A:A,Inventory!E:E)</f>
        <v>385</v>
      </c>
      <c r="R546" s="5">
        <f>_xlfn.XLOOKUP(F546,Inventory!A:A,Inventory!F:F)</f>
        <v>55</v>
      </c>
      <c r="S546" t="str">
        <f>IF(Table3[[#This Row],[Reorder_point]]&gt;=Table3[[#This Row],[Stock_on_hand]],"Reorder","Sufficient Stock")</f>
        <v>Sufficient Stock</v>
      </c>
      <c r="T546" s="4">
        <f>_xlfn.XLOOKUP(F546,Pivot!A:A,Pivot!C:C)</f>
        <v>1.9447513812154695</v>
      </c>
      <c r="U546" s="5">
        <f>Table3[[#This Row],[Stock_on_hand]]/Table3[[#This Row],[ADS_Rate]]</f>
        <v>197.96875</v>
      </c>
      <c r="V546" s="16">
        <f>_xlfn.XLOOKUP(F546,Pivot!E:E,Pivot!H:H)</f>
        <v>186.62428977272728</v>
      </c>
      <c r="W546" s="3">
        <f>IF(Table3[[#This Row],[Stock_on_hand]]&gt;Table3[[#This Row],[Reorder_point]],(Table3[[#This Row],[Stock_on_hand]]-Table3[[#This Row],[Reorder_point]])*Table3[[#This Row],[AverageCostPerUnit]],0)</f>
        <v>61586.015625</v>
      </c>
    </row>
    <row r="547" spans="1:23" x14ac:dyDescent="0.3">
      <c r="A547" s="1">
        <v>45724</v>
      </c>
      <c r="B547" t="str">
        <f>TEXT(Table3[[#This Row],[date]],"mmm")</f>
        <v>Mar</v>
      </c>
      <c r="C547" t="str">
        <f>TEXT(Table3[[#This Row],[date]],"ddd")</f>
        <v>Sat</v>
      </c>
      <c r="D547" s="2" t="s">
        <v>12</v>
      </c>
      <c r="E547" s="2" t="s">
        <v>277</v>
      </c>
      <c r="F547" s="2" t="s">
        <v>140</v>
      </c>
      <c r="G547" s="2" t="s">
        <v>141</v>
      </c>
      <c r="H547" s="2" t="s">
        <v>101</v>
      </c>
      <c r="I547" s="3">
        <v>115.2</v>
      </c>
      <c r="J547" s="5">
        <v>48</v>
      </c>
      <c r="K547" s="3">
        <v>5529.6</v>
      </c>
      <c r="L547" s="3">
        <v>4409.34</v>
      </c>
      <c r="M547" s="3">
        <v>1120.26</v>
      </c>
      <c r="N547" s="10">
        <f>Table3[[#This Row],[profit]]/Table3[[#This Row],[revenue]]</f>
        <v>0.20259331597222222</v>
      </c>
      <c r="O547" s="2" t="s">
        <v>38</v>
      </c>
      <c r="P547" s="2" t="str">
        <f>_xlfn.XLOOKUP(O547,Sales_reps!A:A,Sales_reps!B:B)</f>
        <v>Rep 16</v>
      </c>
      <c r="Q547" s="5">
        <f>_xlfn.XLOOKUP(F547,Inventory!A:A,Inventory!E:E)</f>
        <v>167</v>
      </c>
      <c r="R547" s="5">
        <f>_xlfn.XLOOKUP(F547,Inventory!A:A,Inventory!F:F)</f>
        <v>119</v>
      </c>
      <c r="S547" t="str">
        <f>IF(Table3[[#This Row],[Reorder_point]]&gt;=Table3[[#This Row],[Stock_on_hand]],"Reorder","Sufficient Stock")</f>
        <v>Sufficient Stock</v>
      </c>
      <c r="T547" s="4">
        <f>_xlfn.XLOOKUP(F547,Pivot!A:A,Pivot!C:C)</f>
        <v>1.7237569060773481</v>
      </c>
      <c r="U547" s="5">
        <f>Table3[[#This Row],[Stock_on_hand]]/Table3[[#This Row],[ADS_Rate]]</f>
        <v>96.881410256410248</v>
      </c>
      <c r="V547" s="16">
        <f>_xlfn.XLOOKUP(F547,Pivot!E:E,Pivot!H:H)</f>
        <v>164.31121794871791</v>
      </c>
      <c r="W547" s="3">
        <f>IF(Table3[[#This Row],[Stock_on_hand]]&gt;Table3[[#This Row],[Reorder_point]],(Table3[[#This Row],[Stock_on_hand]]-Table3[[#This Row],[Reorder_point]])*Table3[[#This Row],[AverageCostPerUnit]],0)</f>
        <v>7886.9384615384597</v>
      </c>
    </row>
    <row r="548" spans="1:23" x14ac:dyDescent="0.3">
      <c r="A548" s="1">
        <v>45724</v>
      </c>
      <c r="B548" t="str">
        <f>TEXT(Table3[[#This Row],[date]],"mmm")</f>
        <v>Mar</v>
      </c>
      <c r="C548" t="str">
        <f>TEXT(Table3[[#This Row],[date]],"ddd")</f>
        <v>Sat</v>
      </c>
      <c r="D548" s="2" t="s">
        <v>17</v>
      </c>
      <c r="E548" s="2" t="s">
        <v>277</v>
      </c>
      <c r="F548" s="2" t="s">
        <v>74</v>
      </c>
      <c r="G548" s="2" t="s">
        <v>75</v>
      </c>
      <c r="H548" s="2" t="s">
        <v>64</v>
      </c>
      <c r="I548" s="3">
        <v>26.74</v>
      </c>
      <c r="J548" s="5">
        <v>49</v>
      </c>
      <c r="K548" s="3">
        <v>1310.26</v>
      </c>
      <c r="L548" s="3">
        <v>884.97</v>
      </c>
      <c r="M548" s="3">
        <v>425.29</v>
      </c>
      <c r="N548" s="10">
        <f>Table3[[#This Row],[profit]]/Table3[[#This Row],[revenue]]</f>
        <v>0.32458443362386091</v>
      </c>
      <c r="O548" s="2" t="s">
        <v>20</v>
      </c>
      <c r="P548" s="2" t="str">
        <f>_xlfn.XLOOKUP(O548,Sales_reps!A:A,Sales_reps!B:B)</f>
        <v>Rep 8</v>
      </c>
      <c r="Q548" s="5">
        <f>_xlfn.XLOOKUP(F548,Inventory!A:A,Inventory!E:E)</f>
        <v>415</v>
      </c>
      <c r="R548" s="5">
        <f>_xlfn.XLOOKUP(F548,Inventory!A:A,Inventory!F:F)</f>
        <v>67</v>
      </c>
      <c r="S548" t="str">
        <f>IF(Table3[[#This Row],[Reorder_point]]&gt;=Table3[[#This Row],[Stock_on_hand]],"Reorder","Sufficient Stock")</f>
        <v>Sufficient Stock</v>
      </c>
      <c r="T548" s="4">
        <f>_xlfn.XLOOKUP(F548,Pivot!A:A,Pivot!C:C)</f>
        <v>3.3093922651933703</v>
      </c>
      <c r="U548" s="5">
        <f>Table3[[#This Row],[Stock_on_hand]]/Table3[[#This Row],[ADS_Rate]]</f>
        <v>125.40066777963271</v>
      </c>
      <c r="V548" s="16">
        <f>_xlfn.XLOOKUP(F548,Pivot!E:E,Pivot!H:H)</f>
        <v>142.83464106844738</v>
      </c>
      <c r="W548" s="3">
        <f>IF(Table3[[#This Row],[Stock_on_hand]]&gt;Table3[[#This Row],[Reorder_point]],(Table3[[#This Row],[Stock_on_hand]]-Table3[[#This Row],[Reorder_point]])*Table3[[#This Row],[AverageCostPerUnit]],0)</f>
        <v>49706.455091819691</v>
      </c>
    </row>
    <row r="549" spans="1:23" x14ac:dyDescent="0.3">
      <c r="A549" s="1">
        <v>45724</v>
      </c>
      <c r="B549" t="str">
        <f>TEXT(Table3[[#This Row],[date]],"mmm")</f>
        <v>Mar</v>
      </c>
      <c r="C549" t="str">
        <f>TEXT(Table3[[#This Row],[date]],"ddd")</f>
        <v>Sat</v>
      </c>
      <c r="D549" s="2" t="s">
        <v>24</v>
      </c>
      <c r="E549" s="2" t="s">
        <v>277</v>
      </c>
      <c r="F549" s="2" t="s">
        <v>204</v>
      </c>
      <c r="G549" s="2" t="s">
        <v>205</v>
      </c>
      <c r="H549" s="2" t="s">
        <v>101</v>
      </c>
      <c r="I549" s="3">
        <v>66.87</v>
      </c>
      <c r="J549" s="5">
        <v>39</v>
      </c>
      <c r="K549" s="3">
        <v>2607.9299999999998</v>
      </c>
      <c r="L549" s="3">
        <v>2185.79</v>
      </c>
      <c r="M549" s="3">
        <v>422.14</v>
      </c>
      <c r="N549" s="10">
        <f>Table3[[#This Row],[profit]]/Table3[[#This Row],[revenue]]</f>
        <v>0.16186784154482675</v>
      </c>
      <c r="O549" s="2" t="s">
        <v>30</v>
      </c>
      <c r="P549" s="2" t="str">
        <f>_xlfn.XLOOKUP(O549,Sales_reps!A:A,Sales_reps!B:B)</f>
        <v>Rep 12</v>
      </c>
      <c r="Q549" s="5">
        <f>_xlfn.XLOOKUP(F549,Inventory!A:A,Inventory!E:E)</f>
        <v>158</v>
      </c>
      <c r="R549" s="5">
        <f>_xlfn.XLOOKUP(F549,Inventory!A:A,Inventory!F:F)</f>
        <v>118</v>
      </c>
      <c r="S549" t="str">
        <f>IF(Table3[[#This Row],[Reorder_point]]&gt;=Table3[[#This Row],[Stock_on_hand]],"Reorder","Sufficient Stock")</f>
        <v>Sufficient Stock</v>
      </c>
      <c r="T549" s="4">
        <f>_xlfn.XLOOKUP(F549,Pivot!A:A,Pivot!C:C)</f>
        <v>1.9447513812154695</v>
      </c>
      <c r="U549" s="5">
        <f>Table3[[#This Row],[Stock_on_hand]]/Table3[[#This Row],[ADS_Rate]]</f>
        <v>81.244318181818187</v>
      </c>
      <c r="V549" s="16">
        <f>_xlfn.XLOOKUP(F549,Pivot!E:E,Pivot!H:H)</f>
        <v>164.3787784090909</v>
      </c>
      <c r="W549" s="3">
        <f>IF(Table3[[#This Row],[Stock_on_hand]]&gt;Table3[[#This Row],[Reorder_point]],(Table3[[#This Row],[Stock_on_hand]]-Table3[[#This Row],[Reorder_point]])*Table3[[#This Row],[AverageCostPerUnit]],0)</f>
        <v>6575.1511363636364</v>
      </c>
    </row>
    <row r="550" spans="1:23" x14ac:dyDescent="0.3">
      <c r="A550" s="1">
        <v>45725</v>
      </c>
      <c r="B550" t="str">
        <f>TEXT(Table3[[#This Row],[date]],"mmm")</f>
        <v>Mar</v>
      </c>
      <c r="C550" t="str">
        <f>TEXT(Table3[[#This Row],[date]],"ddd")</f>
        <v>Sun</v>
      </c>
      <c r="D550" s="2" t="s">
        <v>12</v>
      </c>
      <c r="E550" s="2" t="s">
        <v>278</v>
      </c>
      <c r="F550" s="2" t="s">
        <v>97</v>
      </c>
      <c r="G550" s="2" t="s">
        <v>98</v>
      </c>
      <c r="H550" s="2" t="s">
        <v>60</v>
      </c>
      <c r="I550" s="3">
        <v>377.98</v>
      </c>
      <c r="J550" s="5">
        <v>31</v>
      </c>
      <c r="K550" s="3">
        <v>11717.38</v>
      </c>
      <c r="L550" s="3">
        <v>7228.26</v>
      </c>
      <c r="M550" s="3">
        <v>4489.12</v>
      </c>
      <c r="N550" s="10">
        <f>Table3[[#This Row],[profit]]/Table3[[#This Row],[revenue]]</f>
        <v>0.38311636219018247</v>
      </c>
      <c r="O550" s="2" t="s">
        <v>18</v>
      </c>
      <c r="P550" s="2" t="str">
        <f>_xlfn.XLOOKUP(O550,Sales_reps!A:A,Sales_reps!B:B)</f>
        <v>Rep 7</v>
      </c>
      <c r="Q550" s="5">
        <f>_xlfn.XLOOKUP(F550,Inventory!A:A,Inventory!E:E)</f>
        <v>404</v>
      </c>
      <c r="R550" s="5">
        <f>_xlfn.XLOOKUP(F550,Inventory!A:A,Inventory!F:F)</f>
        <v>57</v>
      </c>
      <c r="S550" t="str">
        <f>IF(Table3[[#This Row],[Reorder_point]]&gt;=Table3[[#This Row],[Stock_on_hand]],"Reorder","Sufficient Stock")</f>
        <v>Sufficient Stock</v>
      </c>
      <c r="T550" s="4">
        <f>_xlfn.XLOOKUP(F550,Pivot!A:A,Pivot!C:C)</f>
        <v>1.5303867403314917</v>
      </c>
      <c r="U550" s="5">
        <f>Table3[[#This Row],[Stock_on_hand]]/Table3[[#This Row],[ADS_Rate]]</f>
        <v>263.985559566787</v>
      </c>
      <c r="V550" s="16">
        <f>_xlfn.XLOOKUP(F550,Pivot!E:E,Pivot!H:H)</f>
        <v>112.46043321299639</v>
      </c>
      <c r="W550" s="3">
        <f>IF(Table3[[#This Row],[Stock_on_hand]]&gt;Table3[[#This Row],[Reorder_point]],(Table3[[#This Row],[Stock_on_hand]]-Table3[[#This Row],[Reorder_point]])*Table3[[#This Row],[AverageCostPerUnit]],0)</f>
        <v>39023.770324909747</v>
      </c>
    </row>
    <row r="551" spans="1:23" x14ac:dyDescent="0.3">
      <c r="A551" s="1">
        <v>45725</v>
      </c>
      <c r="B551" t="str">
        <f>TEXT(Table3[[#This Row],[date]],"mmm")</f>
        <v>Mar</v>
      </c>
      <c r="C551" t="str">
        <f>TEXT(Table3[[#This Row],[date]],"ddd")</f>
        <v>Sun</v>
      </c>
      <c r="D551" s="2" t="s">
        <v>24</v>
      </c>
      <c r="E551" s="2" t="s">
        <v>283</v>
      </c>
      <c r="F551" s="2" t="s">
        <v>136</v>
      </c>
      <c r="G551" s="2" t="s">
        <v>137</v>
      </c>
      <c r="H551" s="2" t="s">
        <v>64</v>
      </c>
      <c r="I551" s="3">
        <v>155.5</v>
      </c>
      <c r="J551" s="5">
        <v>15</v>
      </c>
      <c r="K551" s="3">
        <v>2332.5</v>
      </c>
      <c r="L551" s="3">
        <v>1631.26</v>
      </c>
      <c r="M551" s="3">
        <v>701.24</v>
      </c>
      <c r="N551" s="10">
        <f>Table3[[#This Row],[profit]]/Table3[[#This Row],[revenue]]</f>
        <v>0.30063879957127548</v>
      </c>
      <c r="O551" s="2" t="s">
        <v>40</v>
      </c>
      <c r="P551" s="2" t="str">
        <f>_xlfn.XLOOKUP(O551,Sales_reps!A:A,Sales_reps!B:B)</f>
        <v>Rep 17</v>
      </c>
      <c r="Q551" s="5">
        <f>_xlfn.XLOOKUP(F551,Inventory!A:A,Inventory!E:E)</f>
        <v>6</v>
      </c>
      <c r="R551" s="5">
        <f>_xlfn.XLOOKUP(F551,Inventory!A:A,Inventory!F:F)</f>
        <v>81</v>
      </c>
      <c r="S551" t="str">
        <f>IF(Table3[[#This Row],[Reorder_point]]&gt;=Table3[[#This Row],[Stock_on_hand]],"Reorder","Sufficient Stock")</f>
        <v>Reorder</v>
      </c>
      <c r="T551" s="4">
        <f>_xlfn.XLOOKUP(F551,Pivot!A:A,Pivot!C:C)</f>
        <v>2.3204419889502761</v>
      </c>
      <c r="U551" s="5">
        <f>Table3[[#This Row],[Stock_on_hand]]/Table3[[#This Row],[ADS_Rate]]</f>
        <v>2.5857142857142859</v>
      </c>
      <c r="V551" s="16">
        <f>_xlfn.XLOOKUP(F551,Pivot!E:E,Pivot!H:H)</f>
        <v>171.29180952380952</v>
      </c>
      <c r="W551" s="3">
        <f>IF(Table3[[#This Row],[Stock_on_hand]]&gt;Table3[[#This Row],[Reorder_point]],(Table3[[#This Row],[Stock_on_hand]]-Table3[[#This Row],[Reorder_point]])*Table3[[#This Row],[AverageCostPerUnit]],0)</f>
        <v>0</v>
      </c>
    </row>
    <row r="552" spans="1:23" x14ac:dyDescent="0.3">
      <c r="A552" s="1">
        <v>45725</v>
      </c>
      <c r="B552" t="str">
        <f>TEXT(Table3[[#This Row],[date]],"mmm")</f>
        <v>Mar</v>
      </c>
      <c r="C552" t="str">
        <f>TEXT(Table3[[#This Row],[date]],"ddd")</f>
        <v>Sun</v>
      </c>
      <c r="D552" s="2" t="s">
        <v>17</v>
      </c>
      <c r="E552" s="2" t="s">
        <v>281</v>
      </c>
      <c r="F552" s="2" t="s">
        <v>126</v>
      </c>
      <c r="G552" s="2" t="s">
        <v>127</v>
      </c>
      <c r="H552" s="2" t="s">
        <v>56</v>
      </c>
      <c r="I552" s="3">
        <v>67.95</v>
      </c>
      <c r="J552" s="5">
        <v>26</v>
      </c>
      <c r="K552" s="3">
        <v>1766.7</v>
      </c>
      <c r="L552" s="3">
        <v>1181.98</v>
      </c>
      <c r="M552" s="3">
        <v>584.72</v>
      </c>
      <c r="N552" s="10">
        <f>Table3[[#This Row],[profit]]/Table3[[#This Row],[revenue]]</f>
        <v>0.33096734023886343</v>
      </c>
      <c r="O552" s="2" t="s">
        <v>25</v>
      </c>
      <c r="P552" s="2" t="str">
        <f>_xlfn.XLOOKUP(O552,Sales_reps!A:A,Sales_reps!B:B)</f>
        <v>Rep 10</v>
      </c>
      <c r="Q552" s="5">
        <f>_xlfn.XLOOKUP(F552,Inventory!A:A,Inventory!E:E)</f>
        <v>76</v>
      </c>
      <c r="R552" s="5">
        <f>_xlfn.XLOOKUP(F552,Inventory!A:A,Inventory!F:F)</f>
        <v>136</v>
      </c>
      <c r="S552" t="str">
        <f>IF(Table3[[#This Row],[Reorder_point]]&gt;=Table3[[#This Row],[Stock_on_hand]],"Reorder","Sufficient Stock")</f>
        <v>Reorder</v>
      </c>
      <c r="T552" s="4">
        <f>_xlfn.XLOOKUP(F552,Pivot!A:A,Pivot!C:C)</f>
        <v>2.3591160220994474</v>
      </c>
      <c r="U552" s="5">
        <f>Table3[[#This Row],[Stock_on_hand]]/Table3[[#This Row],[ADS_Rate]]</f>
        <v>32.215456674473067</v>
      </c>
      <c r="V552" s="16">
        <f>_xlfn.XLOOKUP(F552,Pivot!E:E,Pivot!H:H)</f>
        <v>164.18552693208429</v>
      </c>
      <c r="W552" s="3">
        <f>IF(Table3[[#This Row],[Stock_on_hand]]&gt;Table3[[#This Row],[Reorder_point]],(Table3[[#This Row],[Stock_on_hand]]-Table3[[#This Row],[Reorder_point]])*Table3[[#This Row],[AverageCostPerUnit]],0)</f>
        <v>0</v>
      </c>
    </row>
    <row r="553" spans="1:23" x14ac:dyDescent="0.3">
      <c r="A553" s="1">
        <v>45725</v>
      </c>
      <c r="B553" t="str">
        <f>TEXT(Table3[[#This Row],[date]],"mmm")</f>
        <v>Mar</v>
      </c>
      <c r="C553" t="str">
        <f>TEXT(Table3[[#This Row],[date]],"ddd")</f>
        <v>Sun</v>
      </c>
      <c r="D553" s="2" t="s">
        <v>5</v>
      </c>
      <c r="E553" s="2" t="s">
        <v>271</v>
      </c>
      <c r="F553" s="2" t="s">
        <v>114</v>
      </c>
      <c r="G553" s="2" t="s">
        <v>115</v>
      </c>
      <c r="H553" s="2" t="s">
        <v>64</v>
      </c>
      <c r="I553" s="3">
        <v>413.03</v>
      </c>
      <c r="J553" s="5">
        <v>21</v>
      </c>
      <c r="K553" s="3">
        <v>8673.6299999999992</v>
      </c>
      <c r="L553" s="3">
        <v>5306.17</v>
      </c>
      <c r="M553" s="3">
        <v>3367.46</v>
      </c>
      <c r="N553" s="10">
        <f>Table3[[#This Row],[profit]]/Table3[[#This Row],[revenue]]</f>
        <v>0.38824114009935867</v>
      </c>
      <c r="O553" s="2" t="s">
        <v>10</v>
      </c>
      <c r="P553" s="2" t="str">
        <f>_xlfn.XLOOKUP(O553,Sales_reps!A:A,Sales_reps!B:B)</f>
        <v>Rep 4</v>
      </c>
      <c r="Q553" s="5">
        <f>_xlfn.XLOOKUP(F553,Inventory!A:A,Inventory!E:E)</f>
        <v>385</v>
      </c>
      <c r="R553" s="5">
        <f>_xlfn.XLOOKUP(F553,Inventory!A:A,Inventory!F:F)</f>
        <v>55</v>
      </c>
      <c r="S553" t="str">
        <f>IF(Table3[[#This Row],[Reorder_point]]&gt;=Table3[[#This Row],[Stock_on_hand]],"Reorder","Sufficient Stock")</f>
        <v>Sufficient Stock</v>
      </c>
      <c r="T553" s="4">
        <f>_xlfn.XLOOKUP(F553,Pivot!A:A,Pivot!C:C)</f>
        <v>1.9447513812154695</v>
      </c>
      <c r="U553" s="5">
        <f>Table3[[#This Row],[Stock_on_hand]]/Table3[[#This Row],[ADS_Rate]]</f>
        <v>197.96875</v>
      </c>
      <c r="V553" s="16">
        <f>_xlfn.XLOOKUP(F553,Pivot!E:E,Pivot!H:H)</f>
        <v>186.62428977272728</v>
      </c>
      <c r="W553" s="3">
        <f>IF(Table3[[#This Row],[Stock_on_hand]]&gt;Table3[[#This Row],[Reorder_point]],(Table3[[#This Row],[Stock_on_hand]]-Table3[[#This Row],[Reorder_point]])*Table3[[#This Row],[AverageCostPerUnit]],0)</f>
        <v>61586.015625</v>
      </c>
    </row>
    <row r="554" spans="1:23" x14ac:dyDescent="0.3">
      <c r="A554" s="1">
        <v>45725</v>
      </c>
      <c r="B554" t="str">
        <f>TEXT(Table3[[#This Row],[date]],"mmm")</f>
        <v>Mar</v>
      </c>
      <c r="C554" t="str">
        <f>TEXT(Table3[[#This Row],[date]],"ddd")</f>
        <v>Sun</v>
      </c>
      <c r="D554" s="2" t="s">
        <v>17</v>
      </c>
      <c r="E554" s="2" t="s">
        <v>274</v>
      </c>
      <c r="F554" s="2" t="s">
        <v>196</v>
      </c>
      <c r="G554" s="2" t="s">
        <v>197</v>
      </c>
      <c r="H554" s="2" t="s">
        <v>73</v>
      </c>
      <c r="I554" s="3">
        <v>393.29</v>
      </c>
      <c r="J554" s="5">
        <v>28</v>
      </c>
      <c r="K554" s="3">
        <v>11012.12</v>
      </c>
      <c r="L554" s="3">
        <v>9075.84</v>
      </c>
      <c r="M554" s="3">
        <v>1936.28</v>
      </c>
      <c r="N554" s="10">
        <f>Table3[[#This Row],[profit]]/Table3[[#This Row],[revenue]]</f>
        <v>0.17583171995946284</v>
      </c>
      <c r="O554" s="2" t="s">
        <v>25</v>
      </c>
      <c r="P554" s="2" t="str">
        <f>_xlfn.XLOOKUP(O554,Sales_reps!A:A,Sales_reps!B:B)</f>
        <v>Rep 10</v>
      </c>
      <c r="Q554" s="5">
        <f>_xlfn.XLOOKUP(F554,Inventory!A:A,Inventory!E:E)</f>
        <v>370</v>
      </c>
      <c r="R554" s="5">
        <f>_xlfn.XLOOKUP(F554,Inventory!A:A,Inventory!F:F)</f>
        <v>57</v>
      </c>
      <c r="S554" t="str">
        <f>IF(Table3[[#This Row],[Reorder_point]]&gt;=Table3[[#This Row],[Stock_on_hand]],"Reorder","Sufficient Stock")</f>
        <v>Sufficient Stock</v>
      </c>
      <c r="T554" s="4">
        <f>_xlfn.XLOOKUP(F554,Pivot!A:A,Pivot!C:C)</f>
        <v>1.9337016574585635</v>
      </c>
      <c r="U554" s="5">
        <f>Table3[[#This Row],[Stock_on_hand]]/Table3[[#This Row],[ADS_Rate]]</f>
        <v>191.34285714285716</v>
      </c>
      <c r="V554" s="16">
        <f>_xlfn.XLOOKUP(F554,Pivot!E:E,Pivot!H:H)</f>
        <v>130.95322857142858</v>
      </c>
      <c r="W554" s="3">
        <f>IF(Table3[[#This Row],[Stock_on_hand]]&gt;Table3[[#This Row],[Reorder_point]],(Table3[[#This Row],[Stock_on_hand]]-Table3[[#This Row],[Reorder_point]])*Table3[[#This Row],[AverageCostPerUnit]],0)</f>
        <v>40988.360542857146</v>
      </c>
    </row>
    <row r="555" spans="1:23" x14ac:dyDescent="0.3">
      <c r="A555" s="1">
        <v>45726</v>
      </c>
      <c r="B555" t="str">
        <f>TEXT(Table3[[#This Row],[date]],"mmm")</f>
        <v>Mar</v>
      </c>
      <c r="C555" t="str">
        <f>TEXT(Table3[[#This Row],[date]],"ddd")</f>
        <v>Mon</v>
      </c>
      <c r="D555" s="2" t="s">
        <v>24</v>
      </c>
      <c r="E555" s="2" t="s">
        <v>283</v>
      </c>
      <c r="F555" s="2" t="s">
        <v>164</v>
      </c>
      <c r="G555" s="2" t="s">
        <v>165</v>
      </c>
      <c r="H555" s="2" t="s">
        <v>56</v>
      </c>
      <c r="I555" s="3">
        <v>76.25</v>
      </c>
      <c r="J555" s="5">
        <v>3</v>
      </c>
      <c r="K555" s="3">
        <v>228.75</v>
      </c>
      <c r="L555" s="3">
        <v>184.48</v>
      </c>
      <c r="M555" s="3">
        <v>44.27</v>
      </c>
      <c r="N555" s="10">
        <f>Table3[[#This Row],[profit]]/Table3[[#This Row],[revenue]]</f>
        <v>0.19353005464480877</v>
      </c>
      <c r="O555" s="2" t="s">
        <v>32</v>
      </c>
      <c r="P555" s="2" t="str">
        <f>_xlfn.XLOOKUP(O555,Sales_reps!A:A,Sales_reps!B:B)</f>
        <v>Rep 13</v>
      </c>
      <c r="Q555" s="5">
        <f>_xlfn.XLOOKUP(F555,Inventory!A:A,Inventory!E:E)</f>
        <v>324</v>
      </c>
      <c r="R555" s="5">
        <f>_xlfn.XLOOKUP(F555,Inventory!A:A,Inventory!F:F)</f>
        <v>136</v>
      </c>
      <c r="S555" t="str">
        <f>IF(Table3[[#This Row],[Reorder_point]]&gt;=Table3[[#This Row],[Stock_on_hand]],"Reorder","Sufficient Stock")</f>
        <v>Sufficient Stock</v>
      </c>
      <c r="T555" s="4">
        <f>_xlfn.XLOOKUP(F555,Pivot!A:A,Pivot!C:C)</f>
        <v>1.7348066298342542</v>
      </c>
      <c r="U555" s="5">
        <f>Table3[[#This Row],[Stock_on_hand]]/Table3[[#This Row],[ADS_Rate]]</f>
        <v>186.76433121019107</v>
      </c>
      <c r="V555" s="16">
        <f>_xlfn.XLOOKUP(F555,Pivot!E:E,Pivot!H:H)</f>
        <v>151.90401273885354</v>
      </c>
      <c r="W555" s="3">
        <f>IF(Table3[[#This Row],[Stock_on_hand]]&gt;Table3[[#This Row],[Reorder_point]],(Table3[[#This Row],[Stock_on_hand]]-Table3[[#This Row],[Reorder_point]])*Table3[[#This Row],[AverageCostPerUnit]],0)</f>
        <v>28557.954394904464</v>
      </c>
    </row>
    <row r="556" spans="1:23" x14ac:dyDescent="0.3">
      <c r="A556" s="1">
        <v>45726</v>
      </c>
      <c r="B556" t="str">
        <f>TEXT(Table3[[#This Row],[date]],"mmm")</f>
        <v>Mar</v>
      </c>
      <c r="C556" t="str">
        <f>TEXT(Table3[[#This Row],[date]],"ddd")</f>
        <v>Mon</v>
      </c>
      <c r="D556" s="2" t="s">
        <v>17</v>
      </c>
      <c r="E556" s="2" t="s">
        <v>285</v>
      </c>
      <c r="F556" s="2" t="s">
        <v>180</v>
      </c>
      <c r="G556" s="2" t="s">
        <v>181</v>
      </c>
      <c r="H556" s="2" t="s">
        <v>56</v>
      </c>
      <c r="I556" s="3">
        <v>165.9</v>
      </c>
      <c r="J556" s="5">
        <v>41</v>
      </c>
      <c r="K556" s="3">
        <v>6801.9</v>
      </c>
      <c r="L556" s="3">
        <v>4654.8100000000004</v>
      </c>
      <c r="M556" s="3">
        <v>2147.09</v>
      </c>
      <c r="N556" s="10">
        <f>Table3[[#This Row],[profit]]/Table3[[#This Row],[revenue]]</f>
        <v>0.31566033020185541</v>
      </c>
      <c r="O556" s="2" t="s">
        <v>42</v>
      </c>
      <c r="P556" s="2" t="str">
        <f>_xlfn.XLOOKUP(O556,Sales_reps!A:A,Sales_reps!B:B)</f>
        <v>Rep 18</v>
      </c>
      <c r="Q556" s="5">
        <f>_xlfn.XLOOKUP(F556,Inventory!A:A,Inventory!E:E)</f>
        <v>489</v>
      </c>
      <c r="R556" s="5">
        <f>_xlfn.XLOOKUP(F556,Inventory!A:A,Inventory!F:F)</f>
        <v>113</v>
      </c>
      <c r="S556" t="str">
        <f>IF(Table3[[#This Row],[Reorder_point]]&gt;=Table3[[#This Row],[Stock_on_hand]],"Reorder","Sufficient Stock")</f>
        <v>Sufficient Stock</v>
      </c>
      <c r="T556" s="4">
        <f>_xlfn.XLOOKUP(F556,Pivot!A:A,Pivot!C:C)</f>
        <v>1.4861878453038675</v>
      </c>
      <c r="U556" s="5">
        <f>Table3[[#This Row],[Stock_on_hand]]/Table3[[#This Row],[ADS_Rate]]</f>
        <v>329.02973977695166</v>
      </c>
      <c r="V556" s="16">
        <f>_xlfn.XLOOKUP(F556,Pivot!E:E,Pivot!H:H)</f>
        <v>191.13044609665431</v>
      </c>
      <c r="W556" s="3">
        <f>IF(Table3[[#This Row],[Stock_on_hand]]&gt;Table3[[#This Row],[Reorder_point]],(Table3[[#This Row],[Stock_on_hand]]-Table3[[#This Row],[Reorder_point]])*Table3[[#This Row],[AverageCostPerUnit]],0)</f>
        <v>71865.04773234202</v>
      </c>
    </row>
    <row r="557" spans="1:23" x14ac:dyDescent="0.3">
      <c r="A557" s="1">
        <v>45726</v>
      </c>
      <c r="B557" t="str">
        <f>TEXT(Table3[[#This Row],[date]],"mmm")</f>
        <v>Mar</v>
      </c>
      <c r="C557" t="str">
        <f>TEXT(Table3[[#This Row],[date]],"ddd")</f>
        <v>Mon</v>
      </c>
      <c r="D557" s="2" t="s">
        <v>24</v>
      </c>
      <c r="E557" s="2" t="s">
        <v>272</v>
      </c>
      <c r="F557" s="2" t="s">
        <v>152</v>
      </c>
      <c r="G557" s="2" t="s">
        <v>153</v>
      </c>
      <c r="H557" s="2" t="s">
        <v>73</v>
      </c>
      <c r="I557" s="3">
        <v>16.899999999999999</v>
      </c>
      <c r="J557" s="5">
        <v>2</v>
      </c>
      <c r="K557" s="3">
        <v>33.799999999999997</v>
      </c>
      <c r="L557" s="3">
        <v>22.22</v>
      </c>
      <c r="M557" s="3">
        <v>11.58</v>
      </c>
      <c r="N557" s="10">
        <f>Table3[[#This Row],[profit]]/Table3[[#This Row],[revenue]]</f>
        <v>0.34260355029585804</v>
      </c>
      <c r="O557" s="2" t="s">
        <v>10</v>
      </c>
      <c r="P557" s="2" t="str">
        <f>_xlfn.XLOOKUP(O557,Sales_reps!A:A,Sales_reps!B:B)</f>
        <v>Rep 4</v>
      </c>
      <c r="Q557" s="5">
        <f>_xlfn.XLOOKUP(F557,Inventory!A:A,Inventory!E:E)</f>
        <v>249</v>
      </c>
      <c r="R557" s="5">
        <f>_xlfn.XLOOKUP(F557,Inventory!A:A,Inventory!F:F)</f>
        <v>107</v>
      </c>
      <c r="S557" t="str">
        <f>IF(Table3[[#This Row],[Reorder_point]]&gt;=Table3[[#This Row],[Stock_on_hand]],"Reorder","Sufficient Stock")</f>
        <v>Sufficient Stock</v>
      </c>
      <c r="T557" s="4">
        <f>_xlfn.XLOOKUP(F557,Pivot!A:A,Pivot!C:C)</f>
        <v>1.0939226519337018</v>
      </c>
      <c r="U557" s="5">
        <f>Table3[[#This Row],[Stock_on_hand]]/Table3[[#This Row],[ADS_Rate]]</f>
        <v>227.6212121212121</v>
      </c>
      <c r="V557" s="16">
        <f>_xlfn.XLOOKUP(F557,Pivot!E:E,Pivot!H:H)</f>
        <v>127.59262626262628</v>
      </c>
      <c r="W557" s="3">
        <f>IF(Table3[[#This Row],[Stock_on_hand]]&gt;Table3[[#This Row],[Reorder_point]],(Table3[[#This Row],[Stock_on_hand]]-Table3[[#This Row],[Reorder_point]])*Table3[[#This Row],[AverageCostPerUnit]],0)</f>
        <v>18118.152929292934</v>
      </c>
    </row>
    <row r="558" spans="1:23" x14ac:dyDescent="0.3">
      <c r="A558" s="1">
        <v>45726</v>
      </c>
      <c r="B558" t="str">
        <f>TEXT(Table3[[#This Row],[date]],"mmm")</f>
        <v>Mar</v>
      </c>
      <c r="C558" t="str">
        <f>TEXT(Table3[[#This Row],[date]],"ddd")</f>
        <v>Mon</v>
      </c>
      <c r="D558" s="2" t="s">
        <v>27</v>
      </c>
      <c r="E558" s="2" t="s">
        <v>281</v>
      </c>
      <c r="F558" s="2" t="s">
        <v>116</v>
      </c>
      <c r="G558" s="2" t="s">
        <v>117</v>
      </c>
      <c r="H558" s="2" t="s">
        <v>64</v>
      </c>
      <c r="I558" s="3">
        <v>482.2</v>
      </c>
      <c r="J558" s="5">
        <v>14</v>
      </c>
      <c r="K558" s="3">
        <v>6750.8</v>
      </c>
      <c r="L558" s="3">
        <v>4801.74</v>
      </c>
      <c r="M558" s="3">
        <v>1949.06</v>
      </c>
      <c r="N558" s="10">
        <f>Table3[[#This Row],[profit]]/Table3[[#This Row],[revenue]]</f>
        <v>0.28871541150678437</v>
      </c>
      <c r="O558" s="2" t="s">
        <v>18</v>
      </c>
      <c r="P558" s="2" t="str">
        <f>_xlfn.XLOOKUP(O558,Sales_reps!A:A,Sales_reps!B:B)</f>
        <v>Rep 7</v>
      </c>
      <c r="Q558" s="5">
        <f>_xlfn.XLOOKUP(F558,Inventory!A:A,Inventory!E:E)</f>
        <v>230</v>
      </c>
      <c r="R558" s="5">
        <f>_xlfn.XLOOKUP(F558,Inventory!A:A,Inventory!F:F)</f>
        <v>70</v>
      </c>
      <c r="S558" t="str">
        <f>IF(Table3[[#This Row],[Reorder_point]]&gt;=Table3[[#This Row],[Stock_on_hand]],"Reorder","Sufficient Stock")</f>
        <v>Sufficient Stock</v>
      </c>
      <c r="T558" s="4">
        <f>_xlfn.XLOOKUP(F558,Pivot!A:A,Pivot!C:C)</f>
        <v>1.4419889502762431</v>
      </c>
      <c r="U558" s="5">
        <f>Table3[[#This Row],[Stock_on_hand]]/Table3[[#This Row],[ADS_Rate]]</f>
        <v>159.50191570881228</v>
      </c>
      <c r="V558" s="16">
        <f>_xlfn.XLOOKUP(F558,Pivot!E:E,Pivot!H:H)</f>
        <v>196.03318007662833</v>
      </c>
      <c r="W558" s="3">
        <f>IF(Table3[[#This Row],[Stock_on_hand]]&gt;Table3[[#This Row],[Reorder_point]],(Table3[[#This Row],[Stock_on_hand]]-Table3[[#This Row],[Reorder_point]])*Table3[[#This Row],[AverageCostPerUnit]],0)</f>
        <v>31365.308812260533</v>
      </c>
    </row>
    <row r="559" spans="1:23" x14ac:dyDescent="0.3">
      <c r="A559" s="1">
        <v>45726</v>
      </c>
      <c r="B559" t="str">
        <f>TEXT(Table3[[#This Row],[date]],"mmm")</f>
        <v>Mar</v>
      </c>
      <c r="C559" t="str">
        <f>TEXT(Table3[[#This Row],[date]],"ddd")</f>
        <v>Mon</v>
      </c>
      <c r="D559" s="2" t="s">
        <v>5</v>
      </c>
      <c r="E559" s="2" t="s">
        <v>271</v>
      </c>
      <c r="F559" s="2" t="s">
        <v>142</v>
      </c>
      <c r="G559" s="2" t="s">
        <v>143</v>
      </c>
      <c r="H559" s="2" t="s">
        <v>73</v>
      </c>
      <c r="I559" s="3">
        <v>368.57</v>
      </c>
      <c r="J559" s="5">
        <v>4</v>
      </c>
      <c r="K559" s="3">
        <v>1474.28</v>
      </c>
      <c r="L559" s="3">
        <v>1231.48</v>
      </c>
      <c r="M559" s="3">
        <v>242.8</v>
      </c>
      <c r="N559" s="10">
        <f>Table3[[#This Row],[profit]]/Table3[[#This Row],[revenue]]</f>
        <v>0.16469056081612721</v>
      </c>
      <c r="O559" s="2" t="s">
        <v>15</v>
      </c>
      <c r="P559" s="2" t="str">
        <f>_xlfn.XLOOKUP(O559,Sales_reps!A:A,Sales_reps!B:B)</f>
        <v>Rep 6</v>
      </c>
      <c r="Q559" s="5">
        <f>_xlfn.XLOOKUP(F559,Inventory!A:A,Inventory!E:E)</f>
        <v>4</v>
      </c>
      <c r="R559" s="5">
        <f>_xlfn.XLOOKUP(F559,Inventory!A:A,Inventory!F:F)</f>
        <v>151</v>
      </c>
      <c r="S559" t="str">
        <f>IF(Table3[[#This Row],[Reorder_point]]&gt;=Table3[[#This Row],[Stock_on_hand]],"Reorder","Sufficient Stock")</f>
        <v>Reorder</v>
      </c>
      <c r="T559" s="4">
        <f>_xlfn.XLOOKUP(F559,Pivot!A:A,Pivot!C:C)</f>
        <v>2.8508287292817678</v>
      </c>
      <c r="U559" s="5">
        <f>Table3[[#This Row],[Stock_on_hand]]/Table3[[#This Row],[ADS_Rate]]</f>
        <v>1.4031007751937985</v>
      </c>
      <c r="V559" s="16">
        <f>_xlfn.XLOOKUP(F559,Pivot!E:E,Pivot!H:H)</f>
        <v>141.50271317829458</v>
      </c>
      <c r="W559" s="3">
        <f>IF(Table3[[#This Row],[Stock_on_hand]]&gt;Table3[[#This Row],[Reorder_point]],(Table3[[#This Row],[Stock_on_hand]]-Table3[[#This Row],[Reorder_point]])*Table3[[#This Row],[AverageCostPerUnit]],0)</f>
        <v>0</v>
      </c>
    </row>
    <row r="560" spans="1:23" x14ac:dyDescent="0.3">
      <c r="A560" s="1">
        <v>45726</v>
      </c>
      <c r="B560" t="str">
        <f>TEXT(Table3[[#This Row],[date]],"mmm")</f>
        <v>Mar</v>
      </c>
      <c r="C560" t="str">
        <f>TEXT(Table3[[#This Row],[date]],"ddd")</f>
        <v>Mon</v>
      </c>
      <c r="D560" s="2" t="s">
        <v>17</v>
      </c>
      <c r="E560" s="2" t="s">
        <v>283</v>
      </c>
      <c r="F560" s="2" t="s">
        <v>204</v>
      </c>
      <c r="G560" s="2" t="s">
        <v>205</v>
      </c>
      <c r="H560" s="2" t="s">
        <v>101</v>
      </c>
      <c r="I560" s="3">
        <v>44.01</v>
      </c>
      <c r="J560" s="5">
        <v>1</v>
      </c>
      <c r="K560" s="3">
        <v>44.01</v>
      </c>
      <c r="L560" s="3">
        <v>28.53</v>
      </c>
      <c r="M560" s="3">
        <v>15.48</v>
      </c>
      <c r="N560" s="10">
        <f>Table3[[#This Row],[profit]]/Table3[[#This Row],[revenue]]</f>
        <v>0.3517382413087935</v>
      </c>
      <c r="O560" s="2" t="s">
        <v>32</v>
      </c>
      <c r="P560" s="2" t="str">
        <f>_xlfn.XLOOKUP(O560,Sales_reps!A:A,Sales_reps!B:B)</f>
        <v>Rep 13</v>
      </c>
      <c r="Q560" s="5">
        <f>_xlfn.XLOOKUP(F560,Inventory!A:A,Inventory!E:E)</f>
        <v>158</v>
      </c>
      <c r="R560" s="5">
        <f>_xlfn.XLOOKUP(F560,Inventory!A:A,Inventory!F:F)</f>
        <v>118</v>
      </c>
      <c r="S560" t="str">
        <f>IF(Table3[[#This Row],[Reorder_point]]&gt;=Table3[[#This Row],[Stock_on_hand]],"Reorder","Sufficient Stock")</f>
        <v>Sufficient Stock</v>
      </c>
      <c r="T560" s="4">
        <f>_xlfn.XLOOKUP(F560,Pivot!A:A,Pivot!C:C)</f>
        <v>1.9447513812154695</v>
      </c>
      <c r="U560" s="5">
        <f>Table3[[#This Row],[Stock_on_hand]]/Table3[[#This Row],[ADS_Rate]]</f>
        <v>81.244318181818187</v>
      </c>
      <c r="V560" s="16">
        <f>_xlfn.XLOOKUP(F560,Pivot!E:E,Pivot!H:H)</f>
        <v>164.3787784090909</v>
      </c>
      <c r="W560" s="3">
        <f>IF(Table3[[#This Row],[Stock_on_hand]]&gt;Table3[[#This Row],[Reorder_point]],(Table3[[#This Row],[Stock_on_hand]]-Table3[[#This Row],[Reorder_point]])*Table3[[#This Row],[AverageCostPerUnit]],0)</f>
        <v>6575.1511363636364</v>
      </c>
    </row>
    <row r="561" spans="1:23" x14ac:dyDescent="0.3">
      <c r="A561" s="1">
        <v>45726</v>
      </c>
      <c r="B561" t="str">
        <f>TEXT(Table3[[#This Row],[date]],"mmm")</f>
        <v>Mar</v>
      </c>
      <c r="C561" t="str">
        <f>TEXT(Table3[[#This Row],[date]],"ddd")</f>
        <v>Mon</v>
      </c>
      <c r="D561" s="2" t="s">
        <v>24</v>
      </c>
      <c r="E561" s="2" t="s">
        <v>277</v>
      </c>
      <c r="F561" s="2" t="s">
        <v>254</v>
      </c>
      <c r="G561" s="2" t="s">
        <v>255</v>
      </c>
      <c r="H561" s="2" t="s">
        <v>64</v>
      </c>
      <c r="I561" s="3">
        <v>452.22</v>
      </c>
      <c r="J561" s="5">
        <v>10</v>
      </c>
      <c r="K561" s="3">
        <v>4522.2</v>
      </c>
      <c r="L561" s="3">
        <v>3650.83</v>
      </c>
      <c r="M561" s="3">
        <v>871.37</v>
      </c>
      <c r="N561" s="10">
        <f>Table3[[#This Row],[profit]]/Table3[[#This Row],[revenue]]</f>
        <v>0.19268718765202777</v>
      </c>
      <c r="O561" s="2" t="s">
        <v>44</v>
      </c>
      <c r="P561" s="2" t="str">
        <f>_xlfn.XLOOKUP(O561,Sales_reps!A:A,Sales_reps!B:B)</f>
        <v>Rep 19</v>
      </c>
      <c r="Q561" s="5">
        <f>_xlfn.XLOOKUP(F561,Inventory!A:A,Inventory!E:E)</f>
        <v>228</v>
      </c>
      <c r="R561" s="5">
        <f>_xlfn.XLOOKUP(F561,Inventory!A:A,Inventory!F:F)</f>
        <v>179</v>
      </c>
      <c r="S561" t="str">
        <f>IF(Table3[[#This Row],[Reorder_point]]&gt;=Table3[[#This Row],[Stock_on_hand]],"Reorder","Sufficient Stock")</f>
        <v>Sufficient Stock</v>
      </c>
      <c r="T561" s="4">
        <f>_xlfn.XLOOKUP(F561,Pivot!A:A,Pivot!C:C)</f>
        <v>3.6353591160220993</v>
      </c>
      <c r="U561" s="5">
        <f>Table3[[#This Row],[Stock_on_hand]]/Table3[[#This Row],[ADS_Rate]]</f>
        <v>62.717325227963528</v>
      </c>
      <c r="V561" s="16">
        <f>_xlfn.XLOOKUP(F561,Pivot!E:E,Pivot!H:H)</f>
        <v>194.48913373860182</v>
      </c>
      <c r="W561" s="3">
        <f>IF(Table3[[#This Row],[Stock_on_hand]]&gt;Table3[[#This Row],[Reorder_point]],(Table3[[#This Row],[Stock_on_hand]]-Table3[[#This Row],[Reorder_point]])*Table3[[#This Row],[AverageCostPerUnit]],0)</f>
        <v>9529.9675531914891</v>
      </c>
    </row>
    <row r="562" spans="1:23" x14ac:dyDescent="0.3">
      <c r="A562" s="1">
        <v>45727</v>
      </c>
      <c r="B562" t="str">
        <f>TEXT(Table3[[#This Row],[date]],"mmm")</f>
        <v>Mar</v>
      </c>
      <c r="C562" t="str">
        <f>TEXT(Table3[[#This Row],[date]],"ddd")</f>
        <v>Tue</v>
      </c>
      <c r="D562" s="2" t="s">
        <v>5</v>
      </c>
      <c r="E562" s="2" t="s">
        <v>278</v>
      </c>
      <c r="F562" s="2" t="s">
        <v>138</v>
      </c>
      <c r="G562" s="2" t="s">
        <v>139</v>
      </c>
      <c r="H562" s="2" t="s">
        <v>60</v>
      </c>
      <c r="I562" s="3">
        <v>496.68</v>
      </c>
      <c r="J562" s="5">
        <v>12</v>
      </c>
      <c r="K562" s="3">
        <v>5960.16</v>
      </c>
      <c r="L562" s="3">
        <v>3606.97</v>
      </c>
      <c r="M562" s="3">
        <v>2353.19</v>
      </c>
      <c r="N562" s="10">
        <f>Table3[[#This Row],[profit]]/Table3[[#This Row],[revenue]]</f>
        <v>0.39481993771979279</v>
      </c>
      <c r="O562" s="2" t="s">
        <v>30</v>
      </c>
      <c r="P562" s="2" t="str">
        <f>_xlfn.XLOOKUP(O562,Sales_reps!A:A,Sales_reps!B:B)</f>
        <v>Rep 12</v>
      </c>
      <c r="Q562" s="5">
        <f>_xlfn.XLOOKUP(F562,Inventory!A:A,Inventory!E:E)</f>
        <v>78</v>
      </c>
      <c r="R562" s="5">
        <f>_xlfn.XLOOKUP(F562,Inventory!A:A,Inventory!F:F)</f>
        <v>150</v>
      </c>
      <c r="S562" t="str">
        <f>IF(Table3[[#This Row],[Reorder_point]]&gt;=Table3[[#This Row],[Stock_on_hand]],"Reorder","Sufficient Stock")</f>
        <v>Reorder</v>
      </c>
      <c r="T562" s="4">
        <f>_xlfn.XLOOKUP(F562,Pivot!A:A,Pivot!C:C)</f>
        <v>2.596685082872928</v>
      </c>
      <c r="U562" s="5">
        <f>Table3[[#This Row],[Stock_on_hand]]/Table3[[#This Row],[ADS_Rate]]</f>
        <v>30.038297872340429</v>
      </c>
      <c r="V562" s="16">
        <f>_xlfn.XLOOKUP(F562,Pivot!E:E,Pivot!H:H)</f>
        <v>177.40974468085105</v>
      </c>
      <c r="W562" s="3">
        <f>IF(Table3[[#This Row],[Stock_on_hand]]&gt;Table3[[#This Row],[Reorder_point]],(Table3[[#This Row],[Stock_on_hand]]-Table3[[#This Row],[Reorder_point]])*Table3[[#This Row],[AverageCostPerUnit]],0)</f>
        <v>0</v>
      </c>
    </row>
    <row r="563" spans="1:23" x14ac:dyDescent="0.3">
      <c r="A563" s="1">
        <v>45727</v>
      </c>
      <c r="B563" t="str">
        <f>TEXT(Table3[[#This Row],[date]],"mmm")</f>
        <v>Mar</v>
      </c>
      <c r="C563" t="str">
        <f>TEXT(Table3[[#This Row],[date]],"ddd")</f>
        <v>Tue</v>
      </c>
      <c r="D563" s="2" t="s">
        <v>24</v>
      </c>
      <c r="E563" s="2" t="s">
        <v>276</v>
      </c>
      <c r="F563" s="2" t="s">
        <v>66</v>
      </c>
      <c r="G563" s="2" t="s">
        <v>67</v>
      </c>
      <c r="H563" s="2" t="s">
        <v>60</v>
      </c>
      <c r="I563" s="3">
        <v>191.41</v>
      </c>
      <c r="J563" s="5">
        <v>24</v>
      </c>
      <c r="K563" s="3">
        <v>4593.84</v>
      </c>
      <c r="L563" s="3">
        <v>3299.46</v>
      </c>
      <c r="M563" s="3">
        <v>1294.3800000000001</v>
      </c>
      <c r="N563" s="10">
        <f>Table3[[#This Row],[profit]]/Table3[[#This Row],[revenue]]</f>
        <v>0.28176427563868139</v>
      </c>
      <c r="O563" s="2" t="s">
        <v>36</v>
      </c>
      <c r="P563" s="2" t="str">
        <f>_xlfn.XLOOKUP(O563,Sales_reps!A:A,Sales_reps!B:B)</f>
        <v>Rep 15</v>
      </c>
      <c r="Q563" s="5">
        <f>_xlfn.XLOOKUP(F563,Inventory!A:A,Inventory!E:E)</f>
        <v>331</v>
      </c>
      <c r="R563" s="5">
        <f>_xlfn.XLOOKUP(F563,Inventory!A:A,Inventory!F:F)</f>
        <v>142</v>
      </c>
      <c r="S563" t="str">
        <f>IF(Table3[[#This Row],[Reorder_point]]&gt;=Table3[[#This Row],[Stock_on_hand]],"Reorder","Sufficient Stock")</f>
        <v>Sufficient Stock</v>
      </c>
      <c r="T563" s="4">
        <f>_xlfn.XLOOKUP(F563,Pivot!A:A,Pivot!C:C)</f>
        <v>3.5745856353591159</v>
      </c>
      <c r="U563" s="5">
        <f>Table3[[#This Row],[Stock_on_hand]]/Table3[[#This Row],[ADS_Rate]]</f>
        <v>92.59814528593509</v>
      </c>
      <c r="V563" s="16">
        <f>_xlfn.XLOOKUP(F563,Pivot!E:E,Pivot!H:H)</f>
        <v>209.60302936630598</v>
      </c>
      <c r="W563" s="3">
        <f>IF(Table3[[#This Row],[Stock_on_hand]]&gt;Table3[[#This Row],[Reorder_point]],(Table3[[#This Row],[Stock_on_hand]]-Table3[[#This Row],[Reorder_point]])*Table3[[#This Row],[AverageCostPerUnit]],0)</f>
        <v>39614.972550231832</v>
      </c>
    </row>
    <row r="564" spans="1:23" x14ac:dyDescent="0.3">
      <c r="A564" s="1">
        <v>45727</v>
      </c>
      <c r="B564" t="str">
        <f>TEXT(Table3[[#This Row],[date]],"mmm")</f>
        <v>Mar</v>
      </c>
      <c r="C564" t="str">
        <f>TEXT(Table3[[#This Row],[date]],"ddd")</f>
        <v>Tue</v>
      </c>
      <c r="D564" s="2" t="s">
        <v>5</v>
      </c>
      <c r="E564" s="2" t="s">
        <v>273</v>
      </c>
      <c r="F564" s="2" t="s">
        <v>260</v>
      </c>
      <c r="G564" s="2" t="s">
        <v>261</v>
      </c>
      <c r="H564" s="2" t="s">
        <v>73</v>
      </c>
      <c r="I564" s="3">
        <v>22.56</v>
      </c>
      <c r="J564" s="5">
        <v>20</v>
      </c>
      <c r="K564" s="3">
        <v>451.2</v>
      </c>
      <c r="L564" s="3">
        <v>252.38</v>
      </c>
      <c r="M564" s="3">
        <v>198.82</v>
      </c>
      <c r="N564" s="10">
        <f>Table3[[#This Row],[profit]]/Table3[[#This Row],[revenue]]</f>
        <v>0.4406471631205674</v>
      </c>
      <c r="O564" s="2" t="s">
        <v>34</v>
      </c>
      <c r="P564" s="2" t="str">
        <f>_xlfn.XLOOKUP(O564,Sales_reps!A:A,Sales_reps!B:B)</f>
        <v>Rep 14</v>
      </c>
      <c r="Q564" s="5">
        <f>_xlfn.XLOOKUP(F564,Inventory!A:A,Inventory!E:E)</f>
        <v>159</v>
      </c>
      <c r="R564" s="5">
        <f>_xlfn.XLOOKUP(F564,Inventory!A:A,Inventory!F:F)</f>
        <v>87</v>
      </c>
      <c r="S564" t="str">
        <f>IF(Table3[[#This Row],[Reorder_point]]&gt;=Table3[[#This Row],[Stock_on_hand]],"Reorder","Sufficient Stock")</f>
        <v>Sufficient Stock</v>
      </c>
      <c r="T564" s="4">
        <f>_xlfn.XLOOKUP(F564,Pivot!A:A,Pivot!C:C)</f>
        <v>3.3204419889502761</v>
      </c>
      <c r="U564" s="5">
        <f>Table3[[#This Row],[Stock_on_hand]]/Table3[[#This Row],[ADS_Rate]]</f>
        <v>47.885191347753747</v>
      </c>
      <c r="V564" s="16">
        <f>_xlfn.XLOOKUP(F564,Pivot!E:E,Pivot!H:H)</f>
        <v>126.12717138103163</v>
      </c>
      <c r="W564" s="3">
        <f>IF(Table3[[#This Row],[Stock_on_hand]]&gt;Table3[[#This Row],[Reorder_point]],(Table3[[#This Row],[Stock_on_hand]]-Table3[[#This Row],[Reorder_point]])*Table3[[#This Row],[AverageCostPerUnit]],0)</f>
        <v>9081.1563394342775</v>
      </c>
    </row>
    <row r="565" spans="1:23" x14ac:dyDescent="0.3">
      <c r="A565" s="1">
        <v>45727</v>
      </c>
      <c r="B565" t="str">
        <f>TEXT(Table3[[#This Row],[date]],"mmm")</f>
        <v>Mar</v>
      </c>
      <c r="C565" t="str">
        <f>TEXT(Table3[[#This Row],[date]],"ddd")</f>
        <v>Tue</v>
      </c>
      <c r="D565" s="2" t="s">
        <v>27</v>
      </c>
      <c r="E565" s="2" t="s">
        <v>271</v>
      </c>
      <c r="F565" s="2" t="s">
        <v>256</v>
      </c>
      <c r="G565" s="2" t="s">
        <v>257</v>
      </c>
      <c r="H565" s="2" t="s">
        <v>60</v>
      </c>
      <c r="I565" s="3">
        <v>161.96</v>
      </c>
      <c r="J565" s="5">
        <v>12</v>
      </c>
      <c r="K565" s="3">
        <v>1943.52</v>
      </c>
      <c r="L565" s="3">
        <v>1469.35</v>
      </c>
      <c r="M565" s="3">
        <v>474.17</v>
      </c>
      <c r="N565" s="10">
        <f>Table3[[#This Row],[profit]]/Table3[[#This Row],[revenue]]</f>
        <v>0.2439748497571417</v>
      </c>
      <c r="O565" s="2" t="s">
        <v>10</v>
      </c>
      <c r="P565" s="2" t="str">
        <f>_xlfn.XLOOKUP(O565,Sales_reps!A:A,Sales_reps!B:B)</f>
        <v>Rep 4</v>
      </c>
      <c r="Q565" s="5">
        <f>_xlfn.XLOOKUP(F565,Inventory!A:A,Inventory!E:E)</f>
        <v>214</v>
      </c>
      <c r="R565" s="5">
        <f>_xlfn.XLOOKUP(F565,Inventory!A:A,Inventory!F:F)</f>
        <v>83</v>
      </c>
      <c r="S565" t="str">
        <f>IF(Table3[[#This Row],[Reorder_point]]&gt;=Table3[[#This Row],[Stock_on_hand]],"Reorder","Sufficient Stock")</f>
        <v>Sufficient Stock</v>
      </c>
      <c r="T565" s="4">
        <f>_xlfn.XLOOKUP(F565,Pivot!A:A,Pivot!C:C)</f>
        <v>2.2872928176795582</v>
      </c>
      <c r="U565" s="5">
        <f>Table3[[#This Row],[Stock_on_hand]]/Table3[[#This Row],[ADS_Rate]]</f>
        <v>93.560386473429944</v>
      </c>
      <c r="V565" s="16">
        <f>_xlfn.XLOOKUP(F565,Pivot!E:E,Pivot!H:H)</f>
        <v>128.51939613526571</v>
      </c>
      <c r="W565" s="3">
        <f>IF(Table3[[#This Row],[Stock_on_hand]]&gt;Table3[[#This Row],[Reorder_point]],(Table3[[#This Row],[Stock_on_hand]]-Table3[[#This Row],[Reorder_point]])*Table3[[#This Row],[AverageCostPerUnit]],0)</f>
        <v>16836.040893719808</v>
      </c>
    </row>
    <row r="566" spans="1:23" x14ac:dyDescent="0.3">
      <c r="A566" s="1">
        <v>45727</v>
      </c>
      <c r="B566" t="str">
        <f>TEXT(Table3[[#This Row],[date]],"mmm")</f>
        <v>Mar</v>
      </c>
      <c r="C566" t="str">
        <f>TEXT(Table3[[#This Row],[date]],"ddd")</f>
        <v>Tue</v>
      </c>
      <c r="D566" s="2" t="s">
        <v>12</v>
      </c>
      <c r="E566" s="2" t="s">
        <v>278</v>
      </c>
      <c r="F566" s="2" t="s">
        <v>176</v>
      </c>
      <c r="G566" s="2" t="s">
        <v>177</v>
      </c>
      <c r="H566" s="2" t="s">
        <v>56</v>
      </c>
      <c r="I566" s="3">
        <v>165.15</v>
      </c>
      <c r="J566" s="5">
        <v>47</v>
      </c>
      <c r="K566" s="3">
        <v>7762.05</v>
      </c>
      <c r="L566" s="3">
        <v>5146.67</v>
      </c>
      <c r="M566" s="3">
        <v>2615.38</v>
      </c>
      <c r="N566" s="10">
        <f>Table3[[#This Row],[profit]]/Table3[[#This Row],[revenue]]</f>
        <v>0.33694449275642391</v>
      </c>
      <c r="O566" s="2" t="s">
        <v>42</v>
      </c>
      <c r="P566" s="2" t="str">
        <f>_xlfn.XLOOKUP(O566,Sales_reps!A:A,Sales_reps!B:B)</f>
        <v>Rep 18</v>
      </c>
      <c r="Q566" s="5">
        <f>_xlfn.XLOOKUP(F566,Inventory!A:A,Inventory!E:E)</f>
        <v>230</v>
      </c>
      <c r="R566" s="5">
        <f>_xlfn.XLOOKUP(F566,Inventory!A:A,Inventory!F:F)</f>
        <v>67</v>
      </c>
      <c r="S566" t="str">
        <f>IF(Table3[[#This Row],[Reorder_point]]&gt;=Table3[[#This Row],[Stock_on_hand]],"Reorder","Sufficient Stock")</f>
        <v>Sufficient Stock</v>
      </c>
      <c r="T566" s="4">
        <f>_xlfn.XLOOKUP(F566,Pivot!A:A,Pivot!C:C)</f>
        <v>1.5027624309392265</v>
      </c>
      <c r="U566" s="5">
        <f>Table3[[#This Row],[Stock_on_hand]]/Table3[[#This Row],[ADS_Rate]]</f>
        <v>153.0514705882353</v>
      </c>
      <c r="V566" s="16">
        <f>_xlfn.XLOOKUP(F566,Pivot!E:E,Pivot!H:H)</f>
        <v>125.94279411764707</v>
      </c>
      <c r="W566" s="3">
        <f>IF(Table3[[#This Row],[Stock_on_hand]]&gt;Table3[[#This Row],[Reorder_point]],(Table3[[#This Row],[Stock_on_hand]]-Table3[[#This Row],[Reorder_point]])*Table3[[#This Row],[AverageCostPerUnit]],0)</f>
        <v>20528.67544117647</v>
      </c>
    </row>
    <row r="567" spans="1:23" x14ac:dyDescent="0.3">
      <c r="A567" s="1">
        <v>45727</v>
      </c>
      <c r="B567" t="str">
        <f>TEXT(Table3[[#This Row],[date]],"mmm")</f>
        <v>Mar</v>
      </c>
      <c r="C567" t="str">
        <f>TEXT(Table3[[#This Row],[date]],"ddd")</f>
        <v>Tue</v>
      </c>
      <c r="D567" s="2" t="s">
        <v>12</v>
      </c>
      <c r="E567" s="2" t="s">
        <v>283</v>
      </c>
      <c r="F567" s="2" t="s">
        <v>116</v>
      </c>
      <c r="G567" s="2" t="s">
        <v>117</v>
      </c>
      <c r="H567" s="2" t="s">
        <v>64</v>
      </c>
      <c r="I567" s="3">
        <v>387.15</v>
      </c>
      <c r="J567" s="5">
        <v>2</v>
      </c>
      <c r="K567" s="3">
        <v>774.3</v>
      </c>
      <c r="L567" s="3">
        <v>404.82</v>
      </c>
      <c r="M567" s="3">
        <v>369.48</v>
      </c>
      <c r="N567" s="10">
        <f>Table3[[#This Row],[profit]]/Table3[[#This Row],[revenue]]</f>
        <v>0.47717938783417285</v>
      </c>
      <c r="O567" s="2" t="s">
        <v>8</v>
      </c>
      <c r="P567" s="2" t="str">
        <f>_xlfn.XLOOKUP(O567,Sales_reps!A:A,Sales_reps!B:B)</f>
        <v>Rep 3</v>
      </c>
      <c r="Q567" s="5">
        <f>_xlfn.XLOOKUP(F567,Inventory!A:A,Inventory!E:E)</f>
        <v>230</v>
      </c>
      <c r="R567" s="5">
        <f>_xlfn.XLOOKUP(F567,Inventory!A:A,Inventory!F:F)</f>
        <v>70</v>
      </c>
      <c r="S567" t="str">
        <f>IF(Table3[[#This Row],[Reorder_point]]&gt;=Table3[[#This Row],[Stock_on_hand]],"Reorder","Sufficient Stock")</f>
        <v>Sufficient Stock</v>
      </c>
      <c r="T567" s="4">
        <f>_xlfn.XLOOKUP(F567,Pivot!A:A,Pivot!C:C)</f>
        <v>1.4419889502762431</v>
      </c>
      <c r="U567" s="5">
        <f>Table3[[#This Row],[Stock_on_hand]]/Table3[[#This Row],[ADS_Rate]]</f>
        <v>159.50191570881228</v>
      </c>
      <c r="V567" s="16">
        <f>_xlfn.XLOOKUP(F567,Pivot!E:E,Pivot!H:H)</f>
        <v>196.03318007662833</v>
      </c>
      <c r="W567" s="3">
        <f>IF(Table3[[#This Row],[Stock_on_hand]]&gt;Table3[[#This Row],[Reorder_point]],(Table3[[#This Row],[Stock_on_hand]]-Table3[[#This Row],[Reorder_point]])*Table3[[#This Row],[AverageCostPerUnit]],0)</f>
        <v>31365.308812260533</v>
      </c>
    </row>
    <row r="568" spans="1:23" x14ac:dyDescent="0.3">
      <c r="A568" s="1">
        <v>45728</v>
      </c>
      <c r="B568" t="str">
        <f>TEXT(Table3[[#This Row],[date]],"mmm")</f>
        <v>Mar</v>
      </c>
      <c r="C568" t="str">
        <f>TEXT(Table3[[#This Row],[date]],"ddd")</f>
        <v>Wed</v>
      </c>
      <c r="D568" s="2" t="s">
        <v>5</v>
      </c>
      <c r="E568" s="2" t="s">
        <v>276</v>
      </c>
      <c r="F568" s="2" t="s">
        <v>66</v>
      </c>
      <c r="G568" s="2" t="s">
        <v>67</v>
      </c>
      <c r="H568" s="2" t="s">
        <v>60</v>
      </c>
      <c r="I568" s="3">
        <v>455.74</v>
      </c>
      <c r="J568" s="5">
        <v>18</v>
      </c>
      <c r="K568" s="3">
        <v>8203.32</v>
      </c>
      <c r="L568" s="3">
        <v>6337.57</v>
      </c>
      <c r="M568" s="3">
        <v>1865.75</v>
      </c>
      <c r="N568" s="10">
        <f>Table3[[#This Row],[profit]]/Table3[[#This Row],[revenue]]</f>
        <v>0.22743840298805851</v>
      </c>
      <c r="O568" s="2" t="s">
        <v>44</v>
      </c>
      <c r="P568" s="2" t="str">
        <f>_xlfn.XLOOKUP(O568,Sales_reps!A:A,Sales_reps!B:B)</f>
        <v>Rep 19</v>
      </c>
      <c r="Q568" s="5">
        <f>_xlfn.XLOOKUP(F568,Inventory!A:A,Inventory!E:E)</f>
        <v>331</v>
      </c>
      <c r="R568" s="5">
        <f>_xlfn.XLOOKUP(F568,Inventory!A:A,Inventory!F:F)</f>
        <v>142</v>
      </c>
      <c r="S568" t="str">
        <f>IF(Table3[[#This Row],[Reorder_point]]&gt;=Table3[[#This Row],[Stock_on_hand]],"Reorder","Sufficient Stock")</f>
        <v>Sufficient Stock</v>
      </c>
      <c r="T568" s="4">
        <f>_xlfn.XLOOKUP(F568,Pivot!A:A,Pivot!C:C)</f>
        <v>3.5745856353591159</v>
      </c>
      <c r="U568" s="5">
        <f>Table3[[#This Row],[Stock_on_hand]]/Table3[[#This Row],[ADS_Rate]]</f>
        <v>92.59814528593509</v>
      </c>
      <c r="V568" s="16">
        <f>_xlfn.XLOOKUP(F568,Pivot!E:E,Pivot!H:H)</f>
        <v>209.60302936630598</v>
      </c>
      <c r="W568" s="3">
        <f>IF(Table3[[#This Row],[Stock_on_hand]]&gt;Table3[[#This Row],[Reorder_point]],(Table3[[#This Row],[Stock_on_hand]]-Table3[[#This Row],[Reorder_point]])*Table3[[#This Row],[AverageCostPerUnit]],0)</f>
        <v>39614.972550231832</v>
      </c>
    </row>
    <row r="569" spans="1:23" x14ac:dyDescent="0.3">
      <c r="A569" s="1">
        <v>45728</v>
      </c>
      <c r="B569" t="str">
        <f>TEXT(Table3[[#This Row],[date]],"mmm")</f>
        <v>Mar</v>
      </c>
      <c r="C569" t="str">
        <f>TEXT(Table3[[#This Row],[date]],"ddd")</f>
        <v>Wed</v>
      </c>
      <c r="D569" s="2" t="s">
        <v>12</v>
      </c>
      <c r="E569" s="2" t="s">
        <v>278</v>
      </c>
      <c r="F569" s="2" t="s">
        <v>93</v>
      </c>
      <c r="G569" s="2" t="s">
        <v>94</v>
      </c>
      <c r="H569" s="2" t="s">
        <v>73</v>
      </c>
      <c r="I569" s="3">
        <v>358.66</v>
      </c>
      <c r="J569" s="5">
        <v>3</v>
      </c>
      <c r="K569" s="3">
        <v>1075.98</v>
      </c>
      <c r="L569" s="3">
        <v>557.26</v>
      </c>
      <c r="M569" s="3">
        <v>518.72</v>
      </c>
      <c r="N569" s="10">
        <f>Table3[[#This Row],[profit]]/Table3[[#This Row],[revenue]]</f>
        <v>0.4820907451811372</v>
      </c>
      <c r="O569" s="2" t="s">
        <v>28</v>
      </c>
      <c r="P569" s="2" t="str">
        <f>_xlfn.XLOOKUP(O569,Sales_reps!A:A,Sales_reps!B:B)</f>
        <v>Rep 11</v>
      </c>
      <c r="Q569" s="5">
        <f>_xlfn.XLOOKUP(F569,Inventory!A:A,Inventory!E:E)</f>
        <v>472</v>
      </c>
      <c r="R569" s="5">
        <f>_xlfn.XLOOKUP(F569,Inventory!A:A,Inventory!F:F)</f>
        <v>64</v>
      </c>
      <c r="S569" t="str">
        <f>IF(Table3[[#This Row],[Reorder_point]]&gt;=Table3[[#This Row],[Stock_on_hand]],"Reorder","Sufficient Stock")</f>
        <v>Sufficient Stock</v>
      </c>
      <c r="T569" s="4">
        <f>_xlfn.XLOOKUP(F569,Pivot!A:A,Pivot!C:C)</f>
        <v>2.1381215469613259</v>
      </c>
      <c r="U569" s="5">
        <f>Table3[[#This Row],[Stock_on_hand]]/Table3[[#This Row],[ADS_Rate]]</f>
        <v>220.75452196382429</v>
      </c>
      <c r="V569" s="16">
        <f>_xlfn.XLOOKUP(F569,Pivot!E:E,Pivot!H:H)</f>
        <v>200.95503875968993</v>
      </c>
      <c r="W569" s="3">
        <f>IF(Table3[[#This Row],[Stock_on_hand]]&gt;Table3[[#This Row],[Reorder_point]],(Table3[[#This Row],[Stock_on_hand]]-Table3[[#This Row],[Reorder_point]])*Table3[[#This Row],[AverageCostPerUnit]],0)</f>
        <v>81989.65581395349</v>
      </c>
    </row>
    <row r="570" spans="1:23" x14ac:dyDescent="0.3">
      <c r="A570" s="1">
        <v>45728</v>
      </c>
      <c r="B570" t="str">
        <f>TEXT(Table3[[#This Row],[date]],"mmm")</f>
        <v>Mar</v>
      </c>
      <c r="C570" t="str">
        <f>TEXT(Table3[[#This Row],[date]],"ddd")</f>
        <v>Wed</v>
      </c>
      <c r="D570" s="2" t="s">
        <v>12</v>
      </c>
      <c r="E570" s="2" t="s">
        <v>279</v>
      </c>
      <c r="F570" s="2" t="s">
        <v>83</v>
      </c>
      <c r="G570" s="2" t="s">
        <v>84</v>
      </c>
      <c r="H570" s="2" t="s">
        <v>56</v>
      </c>
      <c r="I570" s="3">
        <v>43.99</v>
      </c>
      <c r="J570" s="5">
        <v>47</v>
      </c>
      <c r="K570" s="3">
        <v>2067.5300000000002</v>
      </c>
      <c r="L570" s="3">
        <v>1086.21</v>
      </c>
      <c r="M570" s="3">
        <v>981.32</v>
      </c>
      <c r="N570" s="10">
        <f>Table3[[#This Row],[profit]]/Table3[[#This Row],[revenue]]</f>
        <v>0.47463398354558334</v>
      </c>
      <c r="O570" s="2" t="s">
        <v>28</v>
      </c>
      <c r="P570" s="2" t="str">
        <f>_xlfn.XLOOKUP(O570,Sales_reps!A:A,Sales_reps!B:B)</f>
        <v>Rep 11</v>
      </c>
      <c r="Q570" s="5">
        <f>_xlfn.XLOOKUP(F570,Inventory!A:A,Inventory!E:E)</f>
        <v>227</v>
      </c>
      <c r="R570" s="5">
        <f>_xlfn.XLOOKUP(F570,Inventory!A:A,Inventory!F:F)</f>
        <v>124</v>
      </c>
      <c r="S570" t="str">
        <f>IF(Table3[[#This Row],[Reorder_point]]&gt;=Table3[[#This Row],[Stock_on_hand]],"Reorder","Sufficient Stock")</f>
        <v>Sufficient Stock</v>
      </c>
      <c r="T570" s="4">
        <f>_xlfn.XLOOKUP(F570,Pivot!A:A,Pivot!C:C)</f>
        <v>2.0883977900552488</v>
      </c>
      <c r="U570" s="5">
        <f>Table3[[#This Row],[Stock_on_hand]]/Table3[[#This Row],[ADS_Rate]]</f>
        <v>108.69576719576719</v>
      </c>
      <c r="V570" s="16">
        <f>_xlfn.XLOOKUP(F570,Pivot!E:E,Pivot!H:H)</f>
        <v>176.40235449735448</v>
      </c>
      <c r="W570" s="3">
        <f>IF(Table3[[#This Row],[Stock_on_hand]]&gt;Table3[[#This Row],[Reorder_point]],(Table3[[#This Row],[Stock_on_hand]]-Table3[[#This Row],[Reorder_point]])*Table3[[#This Row],[AverageCostPerUnit]],0)</f>
        <v>18169.44251322751</v>
      </c>
    </row>
    <row r="571" spans="1:23" x14ac:dyDescent="0.3">
      <c r="A571" s="1">
        <v>45728</v>
      </c>
      <c r="B571" t="str">
        <f>TEXT(Table3[[#This Row],[date]],"mmm")</f>
        <v>Mar</v>
      </c>
      <c r="C571" t="str">
        <f>TEXT(Table3[[#This Row],[date]],"ddd")</f>
        <v>Wed</v>
      </c>
      <c r="D571" s="2" t="s">
        <v>27</v>
      </c>
      <c r="E571" s="2" t="s">
        <v>271</v>
      </c>
      <c r="F571" s="2" t="s">
        <v>150</v>
      </c>
      <c r="G571" s="2" t="s">
        <v>151</v>
      </c>
      <c r="H571" s="2" t="s">
        <v>73</v>
      </c>
      <c r="I571" s="3">
        <v>309.89999999999998</v>
      </c>
      <c r="J571" s="5">
        <v>24</v>
      </c>
      <c r="K571" s="3">
        <v>7437.6</v>
      </c>
      <c r="L571" s="3">
        <v>3852.01</v>
      </c>
      <c r="M571" s="3">
        <v>3585.59</v>
      </c>
      <c r="N571" s="10">
        <f>Table3[[#This Row],[profit]]/Table3[[#This Row],[revenue]]</f>
        <v>0.48208965257609981</v>
      </c>
      <c r="O571" s="2" t="s">
        <v>44</v>
      </c>
      <c r="P571" s="2" t="str">
        <f>_xlfn.XLOOKUP(O571,Sales_reps!A:A,Sales_reps!B:B)</f>
        <v>Rep 19</v>
      </c>
      <c r="Q571" s="5">
        <f>_xlfn.XLOOKUP(F571,Inventory!A:A,Inventory!E:E)</f>
        <v>268</v>
      </c>
      <c r="R571" s="5">
        <f>_xlfn.XLOOKUP(F571,Inventory!A:A,Inventory!F:F)</f>
        <v>131</v>
      </c>
      <c r="S571" t="str">
        <f>IF(Table3[[#This Row],[Reorder_point]]&gt;=Table3[[#This Row],[Stock_on_hand]],"Reorder","Sufficient Stock")</f>
        <v>Sufficient Stock</v>
      </c>
      <c r="T571" s="4">
        <f>_xlfn.XLOOKUP(F571,Pivot!A:A,Pivot!C:C)</f>
        <v>1.701657458563536</v>
      </c>
      <c r="U571" s="5">
        <f>Table3[[#This Row],[Stock_on_hand]]/Table3[[#This Row],[ADS_Rate]]</f>
        <v>157.49350649350649</v>
      </c>
      <c r="V571" s="16">
        <f>_xlfn.XLOOKUP(F571,Pivot!E:E,Pivot!H:H)</f>
        <v>155.16857142857143</v>
      </c>
      <c r="W571" s="3">
        <f>IF(Table3[[#This Row],[Stock_on_hand]]&gt;Table3[[#This Row],[Reorder_point]],(Table3[[#This Row],[Stock_on_hand]]-Table3[[#This Row],[Reorder_point]])*Table3[[#This Row],[AverageCostPerUnit]],0)</f>
        <v>21258.094285714284</v>
      </c>
    </row>
    <row r="572" spans="1:23" x14ac:dyDescent="0.3">
      <c r="A572" s="1">
        <v>45728</v>
      </c>
      <c r="B572" t="str">
        <f>TEXT(Table3[[#This Row],[date]],"mmm")</f>
        <v>Mar</v>
      </c>
      <c r="C572" t="str">
        <f>TEXT(Table3[[#This Row],[date]],"ddd")</f>
        <v>Wed</v>
      </c>
      <c r="D572" s="2" t="s">
        <v>27</v>
      </c>
      <c r="E572" s="2" t="s">
        <v>274</v>
      </c>
      <c r="F572" s="2" t="s">
        <v>97</v>
      </c>
      <c r="G572" s="2" t="s">
        <v>98</v>
      </c>
      <c r="H572" s="2" t="s">
        <v>60</v>
      </c>
      <c r="I572" s="3">
        <v>23.33</v>
      </c>
      <c r="J572" s="5">
        <v>15</v>
      </c>
      <c r="K572" s="3">
        <v>349.95</v>
      </c>
      <c r="L572" s="3">
        <v>288.95999999999998</v>
      </c>
      <c r="M572" s="3">
        <v>60.99</v>
      </c>
      <c r="N572" s="10">
        <f>Table3[[#This Row],[profit]]/Table3[[#This Row],[revenue]]</f>
        <v>0.17428204029147021</v>
      </c>
      <c r="O572" s="2" t="s">
        <v>3</v>
      </c>
      <c r="P572" s="2" t="str">
        <f>_xlfn.XLOOKUP(O572,Sales_reps!A:A,Sales_reps!B:B)</f>
        <v>Rep 1</v>
      </c>
      <c r="Q572" s="5">
        <f>_xlfn.XLOOKUP(F572,Inventory!A:A,Inventory!E:E)</f>
        <v>404</v>
      </c>
      <c r="R572" s="5">
        <f>_xlfn.XLOOKUP(F572,Inventory!A:A,Inventory!F:F)</f>
        <v>57</v>
      </c>
      <c r="S572" t="str">
        <f>IF(Table3[[#This Row],[Reorder_point]]&gt;=Table3[[#This Row],[Stock_on_hand]],"Reorder","Sufficient Stock")</f>
        <v>Sufficient Stock</v>
      </c>
      <c r="T572" s="4">
        <f>_xlfn.XLOOKUP(F572,Pivot!A:A,Pivot!C:C)</f>
        <v>1.5303867403314917</v>
      </c>
      <c r="U572" s="5">
        <f>Table3[[#This Row],[Stock_on_hand]]/Table3[[#This Row],[ADS_Rate]]</f>
        <v>263.985559566787</v>
      </c>
      <c r="V572" s="16">
        <f>_xlfn.XLOOKUP(F572,Pivot!E:E,Pivot!H:H)</f>
        <v>112.46043321299639</v>
      </c>
      <c r="W572" s="3">
        <f>IF(Table3[[#This Row],[Stock_on_hand]]&gt;Table3[[#This Row],[Reorder_point]],(Table3[[#This Row],[Stock_on_hand]]-Table3[[#This Row],[Reorder_point]])*Table3[[#This Row],[AverageCostPerUnit]],0)</f>
        <v>39023.770324909747</v>
      </c>
    </row>
    <row r="573" spans="1:23" x14ac:dyDescent="0.3">
      <c r="A573" s="1">
        <v>45728</v>
      </c>
      <c r="B573" t="str">
        <f>TEXT(Table3[[#This Row],[date]],"mmm")</f>
        <v>Mar</v>
      </c>
      <c r="C573" t="str">
        <f>TEXT(Table3[[#This Row],[date]],"ddd")</f>
        <v>Wed</v>
      </c>
      <c r="D573" s="2" t="s">
        <v>12</v>
      </c>
      <c r="E573" s="2" t="s">
        <v>272</v>
      </c>
      <c r="F573" s="2" t="s">
        <v>69</v>
      </c>
      <c r="G573" s="2" t="s">
        <v>70</v>
      </c>
      <c r="H573" s="2" t="s">
        <v>60</v>
      </c>
      <c r="I573" s="3">
        <v>409.08</v>
      </c>
      <c r="J573" s="5">
        <v>41</v>
      </c>
      <c r="K573" s="3">
        <v>16772.28</v>
      </c>
      <c r="L573" s="3">
        <v>9987.32</v>
      </c>
      <c r="M573" s="3">
        <v>6784.96</v>
      </c>
      <c r="N573" s="10">
        <f>Table3[[#This Row],[profit]]/Table3[[#This Row],[revenue]]</f>
        <v>0.40453414801088466</v>
      </c>
      <c r="O573" s="2" t="s">
        <v>32</v>
      </c>
      <c r="P573" s="2" t="str">
        <f>_xlfn.XLOOKUP(O573,Sales_reps!A:A,Sales_reps!B:B)</f>
        <v>Rep 13</v>
      </c>
      <c r="Q573" s="5">
        <f>_xlfn.XLOOKUP(F573,Inventory!A:A,Inventory!E:E)</f>
        <v>350</v>
      </c>
      <c r="R573" s="5">
        <f>_xlfn.XLOOKUP(F573,Inventory!A:A,Inventory!F:F)</f>
        <v>160</v>
      </c>
      <c r="S573" t="str">
        <f>IF(Table3[[#This Row],[Reorder_point]]&gt;=Table3[[#This Row],[Stock_on_hand]],"Reorder","Sufficient Stock")</f>
        <v>Sufficient Stock</v>
      </c>
      <c r="T573" s="4">
        <f>_xlfn.XLOOKUP(F573,Pivot!A:A,Pivot!C:C)</f>
        <v>2.2651933701657461</v>
      </c>
      <c r="U573" s="5">
        <f>Table3[[#This Row],[Stock_on_hand]]/Table3[[#This Row],[ADS_Rate]]</f>
        <v>154.51219512195121</v>
      </c>
      <c r="V573" s="16">
        <f>_xlfn.XLOOKUP(F573,Pivot!E:E,Pivot!H:H)</f>
        <v>169.51268292682926</v>
      </c>
      <c r="W573" s="3">
        <f>IF(Table3[[#This Row],[Stock_on_hand]]&gt;Table3[[#This Row],[Reorder_point]],(Table3[[#This Row],[Stock_on_hand]]-Table3[[#This Row],[Reorder_point]])*Table3[[#This Row],[AverageCostPerUnit]],0)</f>
        <v>32207.409756097557</v>
      </c>
    </row>
    <row r="574" spans="1:23" x14ac:dyDescent="0.3">
      <c r="A574" s="1">
        <v>45728</v>
      </c>
      <c r="B574" t="str">
        <f>TEXT(Table3[[#This Row],[date]],"mmm")</f>
        <v>Mar</v>
      </c>
      <c r="C574" t="str">
        <f>TEXT(Table3[[#This Row],[date]],"ddd")</f>
        <v>Wed</v>
      </c>
      <c r="D574" s="2" t="s">
        <v>12</v>
      </c>
      <c r="E574" s="2" t="s">
        <v>275</v>
      </c>
      <c r="F574" s="2" t="s">
        <v>210</v>
      </c>
      <c r="G574" s="2" t="s">
        <v>211</v>
      </c>
      <c r="H574" s="2" t="s">
        <v>73</v>
      </c>
      <c r="I574" s="3">
        <v>393.67</v>
      </c>
      <c r="J574" s="5">
        <v>11</v>
      </c>
      <c r="K574" s="3">
        <v>4330.37</v>
      </c>
      <c r="L574" s="3">
        <v>3496.4</v>
      </c>
      <c r="M574" s="3">
        <v>833.97</v>
      </c>
      <c r="N574" s="10">
        <f>Table3[[#This Row],[profit]]/Table3[[#This Row],[revenue]]</f>
        <v>0.19258631479527155</v>
      </c>
      <c r="O574" s="2" t="s">
        <v>38</v>
      </c>
      <c r="P574" s="2" t="str">
        <f>_xlfn.XLOOKUP(O574,Sales_reps!A:A,Sales_reps!B:B)</f>
        <v>Rep 16</v>
      </c>
      <c r="Q574" s="5">
        <f>_xlfn.XLOOKUP(F574,Inventory!A:A,Inventory!E:E)</f>
        <v>170</v>
      </c>
      <c r="R574" s="5">
        <f>_xlfn.XLOOKUP(F574,Inventory!A:A,Inventory!F:F)</f>
        <v>85</v>
      </c>
      <c r="S574" t="str">
        <f>IF(Table3[[#This Row],[Reorder_point]]&gt;=Table3[[#This Row],[Stock_on_hand]],"Reorder","Sufficient Stock")</f>
        <v>Sufficient Stock</v>
      </c>
      <c r="T574" s="4">
        <f>_xlfn.XLOOKUP(F574,Pivot!A:A,Pivot!C:C)</f>
        <v>1.5966850828729282</v>
      </c>
      <c r="U574" s="5">
        <f>Table3[[#This Row],[Stock_on_hand]]/Table3[[#This Row],[ADS_Rate]]</f>
        <v>106.47058823529412</v>
      </c>
      <c r="V574" s="16">
        <f>_xlfn.XLOOKUP(F574,Pivot!E:E,Pivot!H:H)</f>
        <v>206.92532871972318</v>
      </c>
      <c r="W574" s="3">
        <f>IF(Table3[[#This Row],[Stock_on_hand]]&gt;Table3[[#This Row],[Reorder_point]],(Table3[[#This Row],[Stock_on_hand]]-Table3[[#This Row],[Reorder_point]])*Table3[[#This Row],[AverageCostPerUnit]],0)</f>
        <v>17588.652941176471</v>
      </c>
    </row>
    <row r="575" spans="1:23" x14ac:dyDescent="0.3">
      <c r="A575" s="1">
        <v>45728</v>
      </c>
      <c r="B575" t="str">
        <f>TEXT(Table3[[#This Row],[date]],"mmm")</f>
        <v>Mar</v>
      </c>
      <c r="C575" t="str">
        <f>TEXT(Table3[[#This Row],[date]],"ddd")</f>
        <v>Wed</v>
      </c>
      <c r="D575" s="2" t="s">
        <v>27</v>
      </c>
      <c r="E575" s="2" t="s">
        <v>274</v>
      </c>
      <c r="F575" s="2" t="s">
        <v>242</v>
      </c>
      <c r="G575" s="2" t="s">
        <v>243</v>
      </c>
      <c r="H575" s="2" t="s">
        <v>64</v>
      </c>
      <c r="I575" s="3">
        <v>308.5</v>
      </c>
      <c r="J575" s="5">
        <v>31</v>
      </c>
      <c r="K575" s="3">
        <v>9563.5</v>
      </c>
      <c r="L575" s="3">
        <v>7691.34</v>
      </c>
      <c r="M575" s="3">
        <v>1872.16</v>
      </c>
      <c r="N575" s="10">
        <f>Table3[[#This Row],[profit]]/Table3[[#This Row],[revenue]]</f>
        <v>0.19576096617347205</v>
      </c>
      <c r="O575" s="2" t="s">
        <v>30</v>
      </c>
      <c r="P575" s="2" t="str">
        <f>_xlfn.XLOOKUP(O575,Sales_reps!A:A,Sales_reps!B:B)</f>
        <v>Rep 12</v>
      </c>
      <c r="Q575" s="5">
        <f>_xlfn.XLOOKUP(F575,Inventory!A:A,Inventory!E:E)</f>
        <v>56</v>
      </c>
      <c r="R575" s="5">
        <f>_xlfn.XLOOKUP(F575,Inventory!A:A,Inventory!F:F)</f>
        <v>105</v>
      </c>
      <c r="S575" t="str">
        <f>IF(Table3[[#This Row],[Reorder_point]]&gt;=Table3[[#This Row],[Stock_on_hand]],"Reorder","Sufficient Stock")</f>
        <v>Reorder</v>
      </c>
      <c r="T575" s="4">
        <f>_xlfn.XLOOKUP(F575,Pivot!A:A,Pivot!C:C)</f>
        <v>2</v>
      </c>
      <c r="U575" s="5">
        <f>Table3[[#This Row],[Stock_on_hand]]/Table3[[#This Row],[ADS_Rate]]</f>
        <v>28</v>
      </c>
      <c r="V575" s="16">
        <f>_xlfn.XLOOKUP(F575,Pivot!E:E,Pivot!H:H)</f>
        <v>186.10955801104973</v>
      </c>
      <c r="W575" s="3">
        <f>IF(Table3[[#This Row],[Stock_on_hand]]&gt;Table3[[#This Row],[Reorder_point]],(Table3[[#This Row],[Stock_on_hand]]-Table3[[#This Row],[Reorder_point]])*Table3[[#This Row],[AverageCostPerUnit]],0)</f>
        <v>0</v>
      </c>
    </row>
    <row r="576" spans="1:23" x14ac:dyDescent="0.3">
      <c r="A576" s="1">
        <v>45728</v>
      </c>
      <c r="B576" t="str">
        <f>TEXT(Table3[[#This Row],[date]],"mmm")</f>
        <v>Mar</v>
      </c>
      <c r="C576" t="str">
        <f>TEXT(Table3[[#This Row],[date]],"ddd")</f>
        <v>Wed</v>
      </c>
      <c r="D576" s="2" t="s">
        <v>24</v>
      </c>
      <c r="E576" s="2" t="s">
        <v>276</v>
      </c>
      <c r="F576" s="2" t="s">
        <v>208</v>
      </c>
      <c r="G576" s="2" t="s">
        <v>209</v>
      </c>
      <c r="H576" s="2" t="s">
        <v>60</v>
      </c>
      <c r="I576" s="3">
        <v>118.01</v>
      </c>
      <c r="J576" s="5">
        <v>20</v>
      </c>
      <c r="K576" s="3">
        <v>2360.1999999999998</v>
      </c>
      <c r="L576" s="3">
        <v>1514.42</v>
      </c>
      <c r="M576" s="3">
        <v>845.78</v>
      </c>
      <c r="N576" s="10">
        <f>Table3[[#This Row],[profit]]/Table3[[#This Row],[revenue]]</f>
        <v>0.35835098720447423</v>
      </c>
      <c r="O576" s="2" t="s">
        <v>6</v>
      </c>
      <c r="P576" s="2" t="str">
        <f>_xlfn.XLOOKUP(O576,Sales_reps!A:A,Sales_reps!B:B)</f>
        <v>Rep 2</v>
      </c>
      <c r="Q576" s="5">
        <f>_xlfn.XLOOKUP(F576,Inventory!A:A,Inventory!E:E)</f>
        <v>51</v>
      </c>
      <c r="R576" s="5">
        <f>_xlfn.XLOOKUP(F576,Inventory!A:A,Inventory!F:F)</f>
        <v>71</v>
      </c>
      <c r="S576" t="str">
        <f>IF(Table3[[#This Row],[Reorder_point]]&gt;=Table3[[#This Row],[Stock_on_hand]],"Reorder","Sufficient Stock")</f>
        <v>Reorder</v>
      </c>
      <c r="T576" s="4">
        <f>_xlfn.XLOOKUP(F576,Pivot!A:A,Pivot!C:C)</f>
        <v>2.6077348066298343</v>
      </c>
      <c r="U576" s="5">
        <f>Table3[[#This Row],[Stock_on_hand]]/Table3[[#This Row],[ADS_Rate]]</f>
        <v>19.557203389830509</v>
      </c>
      <c r="V576" s="16">
        <f>_xlfn.XLOOKUP(F576,Pivot!E:E,Pivot!H:H)</f>
        <v>223.37980932203388</v>
      </c>
      <c r="W576" s="3">
        <f>IF(Table3[[#This Row],[Stock_on_hand]]&gt;Table3[[#This Row],[Reorder_point]],(Table3[[#This Row],[Stock_on_hand]]-Table3[[#This Row],[Reorder_point]])*Table3[[#This Row],[AverageCostPerUnit]],0)</f>
        <v>0</v>
      </c>
    </row>
    <row r="577" spans="1:23" x14ac:dyDescent="0.3">
      <c r="A577" s="1">
        <v>45728</v>
      </c>
      <c r="B577" t="str">
        <f>TEXT(Table3[[#This Row],[date]],"mmm")</f>
        <v>Mar</v>
      </c>
      <c r="C577" t="str">
        <f>TEXT(Table3[[#This Row],[date]],"ddd")</f>
        <v>Wed</v>
      </c>
      <c r="D577" s="2" t="s">
        <v>12</v>
      </c>
      <c r="E577" s="2" t="s">
        <v>282</v>
      </c>
      <c r="F577" s="2" t="s">
        <v>124</v>
      </c>
      <c r="G577" s="2" t="s">
        <v>125</v>
      </c>
      <c r="H577" s="2" t="s">
        <v>64</v>
      </c>
      <c r="I577" s="3">
        <v>446.78</v>
      </c>
      <c r="J577" s="5">
        <v>19</v>
      </c>
      <c r="K577" s="3">
        <v>8488.82</v>
      </c>
      <c r="L577" s="3">
        <v>6152.8</v>
      </c>
      <c r="M577" s="3">
        <v>2336.02</v>
      </c>
      <c r="N577" s="10">
        <f>Table3[[#This Row],[profit]]/Table3[[#This Row],[revenue]]</f>
        <v>0.27518783529395136</v>
      </c>
      <c r="O577" s="2" t="s">
        <v>13</v>
      </c>
      <c r="P577" s="2" t="str">
        <f>_xlfn.XLOOKUP(O577,Sales_reps!A:A,Sales_reps!B:B)</f>
        <v>Rep 5</v>
      </c>
      <c r="Q577" s="5">
        <f>_xlfn.XLOOKUP(F577,Inventory!A:A,Inventory!E:E)</f>
        <v>7</v>
      </c>
      <c r="R577" s="5">
        <f>_xlfn.XLOOKUP(F577,Inventory!A:A,Inventory!F:F)</f>
        <v>182</v>
      </c>
      <c r="S577" t="str">
        <f>IF(Table3[[#This Row],[Reorder_point]]&gt;=Table3[[#This Row],[Stock_on_hand]],"Reorder","Sufficient Stock")</f>
        <v>Reorder</v>
      </c>
      <c r="T577" s="4">
        <f>_xlfn.XLOOKUP(F577,Pivot!A:A,Pivot!C:C)</f>
        <v>1.8729281767955801</v>
      </c>
      <c r="U577" s="5">
        <f>Table3[[#This Row],[Stock_on_hand]]/Table3[[#This Row],[ADS_Rate]]</f>
        <v>3.7374631268436578</v>
      </c>
      <c r="V577" s="16">
        <f>_xlfn.XLOOKUP(F577,Pivot!E:E,Pivot!H:H)</f>
        <v>201.74427728613568</v>
      </c>
      <c r="W577" s="3">
        <f>IF(Table3[[#This Row],[Stock_on_hand]]&gt;Table3[[#This Row],[Reorder_point]],(Table3[[#This Row],[Stock_on_hand]]-Table3[[#This Row],[Reorder_point]])*Table3[[#This Row],[AverageCostPerUnit]],0)</f>
        <v>0</v>
      </c>
    </row>
    <row r="578" spans="1:23" x14ac:dyDescent="0.3">
      <c r="A578" s="1">
        <v>45728</v>
      </c>
      <c r="B578" t="str">
        <f>TEXT(Table3[[#This Row],[date]],"mmm")</f>
        <v>Mar</v>
      </c>
      <c r="C578" t="str">
        <f>TEXT(Table3[[#This Row],[date]],"ddd")</f>
        <v>Wed</v>
      </c>
      <c r="D578" s="2" t="s">
        <v>5</v>
      </c>
      <c r="E578" s="2" t="s">
        <v>273</v>
      </c>
      <c r="F578" s="2" t="s">
        <v>168</v>
      </c>
      <c r="G578" s="2" t="s">
        <v>169</v>
      </c>
      <c r="H578" s="2" t="s">
        <v>56</v>
      </c>
      <c r="I578" s="3">
        <v>221.23</v>
      </c>
      <c r="J578" s="5">
        <v>23</v>
      </c>
      <c r="K578" s="3">
        <v>5088.29</v>
      </c>
      <c r="L578" s="3">
        <v>3575.36</v>
      </c>
      <c r="M578" s="3">
        <v>1512.93</v>
      </c>
      <c r="N578" s="10">
        <f>Table3[[#This Row],[profit]]/Table3[[#This Row],[revenue]]</f>
        <v>0.29733564714275329</v>
      </c>
      <c r="O578" s="2" t="s">
        <v>28</v>
      </c>
      <c r="P578" s="2" t="str">
        <f>_xlfn.XLOOKUP(O578,Sales_reps!A:A,Sales_reps!B:B)</f>
        <v>Rep 11</v>
      </c>
      <c r="Q578" s="5">
        <f>_xlfn.XLOOKUP(F578,Inventory!A:A,Inventory!E:E)</f>
        <v>433</v>
      </c>
      <c r="R578" s="5">
        <f>_xlfn.XLOOKUP(F578,Inventory!A:A,Inventory!F:F)</f>
        <v>151</v>
      </c>
      <c r="S578" t="str">
        <f>IF(Table3[[#This Row],[Reorder_point]]&gt;=Table3[[#This Row],[Stock_on_hand]],"Reorder","Sufficient Stock")</f>
        <v>Sufficient Stock</v>
      </c>
      <c r="T578" s="4">
        <f>_xlfn.XLOOKUP(F578,Pivot!A:A,Pivot!C:C)</f>
        <v>2.0718232044198897</v>
      </c>
      <c r="U578" s="5">
        <f>Table3[[#This Row],[Stock_on_hand]]/Table3[[#This Row],[ADS_Rate]]</f>
        <v>208.99466666666666</v>
      </c>
      <c r="V578" s="16">
        <f>_xlfn.XLOOKUP(F578,Pivot!E:E,Pivot!H:H)</f>
        <v>166.13485333333333</v>
      </c>
      <c r="W578" s="3">
        <f>IF(Table3[[#This Row],[Stock_on_hand]]&gt;Table3[[#This Row],[Reorder_point]],(Table3[[#This Row],[Stock_on_hand]]-Table3[[#This Row],[Reorder_point]])*Table3[[#This Row],[AverageCostPerUnit]],0)</f>
        <v>46850.028639999997</v>
      </c>
    </row>
    <row r="579" spans="1:23" x14ac:dyDescent="0.3">
      <c r="A579" s="1">
        <v>45728</v>
      </c>
      <c r="B579" t="str">
        <f>TEXT(Table3[[#This Row],[date]],"mmm")</f>
        <v>Mar</v>
      </c>
      <c r="C579" t="str">
        <f>TEXT(Table3[[#This Row],[date]],"ddd")</f>
        <v>Wed</v>
      </c>
      <c r="D579" s="2" t="s">
        <v>24</v>
      </c>
      <c r="E579" s="2" t="s">
        <v>273</v>
      </c>
      <c r="F579" s="2" t="s">
        <v>118</v>
      </c>
      <c r="G579" s="2" t="s">
        <v>119</v>
      </c>
      <c r="H579" s="2" t="s">
        <v>73</v>
      </c>
      <c r="I579" s="3">
        <v>84.48</v>
      </c>
      <c r="J579" s="5">
        <v>10</v>
      </c>
      <c r="K579" s="3">
        <v>844.8</v>
      </c>
      <c r="L579" s="3">
        <v>684.79</v>
      </c>
      <c r="M579" s="3">
        <v>160.01</v>
      </c>
      <c r="N579" s="10">
        <f>Table3[[#This Row],[profit]]/Table3[[#This Row],[revenue]]</f>
        <v>0.1894057765151515</v>
      </c>
      <c r="O579" s="2" t="s">
        <v>10</v>
      </c>
      <c r="P579" s="2" t="str">
        <f>_xlfn.XLOOKUP(O579,Sales_reps!A:A,Sales_reps!B:B)</f>
        <v>Rep 4</v>
      </c>
      <c r="Q579" s="5">
        <f>_xlfn.XLOOKUP(F579,Inventory!A:A,Inventory!E:E)</f>
        <v>365</v>
      </c>
      <c r="R579" s="5">
        <f>_xlfn.XLOOKUP(F579,Inventory!A:A,Inventory!F:F)</f>
        <v>53</v>
      </c>
      <c r="S579" t="str">
        <f>IF(Table3[[#This Row],[Reorder_point]]&gt;=Table3[[#This Row],[Stock_on_hand]],"Reorder","Sufficient Stock")</f>
        <v>Sufficient Stock</v>
      </c>
      <c r="T579" s="4">
        <f>_xlfn.XLOOKUP(F579,Pivot!A:A,Pivot!C:C)</f>
        <v>1.3922651933701657</v>
      </c>
      <c r="U579" s="5">
        <f>Table3[[#This Row],[Stock_on_hand]]/Table3[[#This Row],[ADS_Rate]]</f>
        <v>262.16269841269843</v>
      </c>
      <c r="V579" s="16">
        <f>_xlfn.XLOOKUP(F579,Pivot!E:E,Pivot!H:H)</f>
        <v>124.21837301587303</v>
      </c>
      <c r="W579" s="3">
        <f>IF(Table3[[#This Row],[Stock_on_hand]]&gt;Table3[[#This Row],[Reorder_point]],(Table3[[#This Row],[Stock_on_hand]]-Table3[[#This Row],[Reorder_point]])*Table3[[#This Row],[AverageCostPerUnit]],0)</f>
        <v>38756.132380952382</v>
      </c>
    </row>
    <row r="580" spans="1:23" x14ac:dyDescent="0.3">
      <c r="A580" s="1">
        <v>45728</v>
      </c>
      <c r="B580" t="str">
        <f>TEXT(Table3[[#This Row],[date]],"mmm")</f>
        <v>Mar</v>
      </c>
      <c r="C580" t="str">
        <f>TEXT(Table3[[#This Row],[date]],"ddd")</f>
        <v>Wed</v>
      </c>
      <c r="D580" s="2" t="s">
        <v>12</v>
      </c>
      <c r="E580" s="2" t="s">
        <v>280</v>
      </c>
      <c r="F580" s="2" t="s">
        <v>258</v>
      </c>
      <c r="G580" s="2" t="s">
        <v>259</v>
      </c>
      <c r="H580" s="2" t="s">
        <v>73</v>
      </c>
      <c r="I580" s="3">
        <v>52.22</v>
      </c>
      <c r="J580" s="5">
        <v>38</v>
      </c>
      <c r="K580" s="3">
        <v>1984.36</v>
      </c>
      <c r="L580" s="3">
        <v>1331</v>
      </c>
      <c r="M580" s="3">
        <v>653.36</v>
      </c>
      <c r="N580" s="10">
        <f>Table3[[#This Row],[profit]]/Table3[[#This Row],[revenue]]</f>
        <v>0.32925477231953881</v>
      </c>
      <c r="O580" s="2" t="s">
        <v>32</v>
      </c>
      <c r="P580" s="2" t="str">
        <f>_xlfn.XLOOKUP(O580,Sales_reps!A:A,Sales_reps!B:B)</f>
        <v>Rep 13</v>
      </c>
      <c r="Q580" s="5">
        <f>_xlfn.XLOOKUP(F580,Inventory!A:A,Inventory!E:E)</f>
        <v>296</v>
      </c>
      <c r="R580" s="5">
        <f>_xlfn.XLOOKUP(F580,Inventory!A:A,Inventory!F:F)</f>
        <v>116</v>
      </c>
      <c r="S580" t="str">
        <f>IF(Table3[[#This Row],[Reorder_point]]&gt;=Table3[[#This Row],[Stock_on_hand]],"Reorder","Sufficient Stock")</f>
        <v>Sufficient Stock</v>
      </c>
      <c r="T580" s="4">
        <f>_xlfn.XLOOKUP(F580,Pivot!A:A,Pivot!C:C)</f>
        <v>1.729281767955801</v>
      </c>
      <c r="U580" s="5">
        <f>Table3[[#This Row],[Stock_on_hand]]/Table3[[#This Row],[ADS_Rate]]</f>
        <v>171.16932907348243</v>
      </c>
      <c r="V580" s="16">
        <f>_xlfn.XLOOKUP(F580,Pivot!E:E,Pivot!H:H)</f>
        <v>207.01076677316297</v>
      </c>
      <c r="W580" s="3">
        <f>IF(Table3[[#This Row],[Stock_on_hand]]&gt;Table3[[#This Row],[Reorder_point]],(Table3[[#This Row],[Stock_on_hand]]-Table3[[#This Row],[Reorder_point]])*Table3[[#This Row],[AverageCostPerUnit]],0)</f>
        <v>37261.938019169334</v>
      </c>
    </row>
    <row r="581" spans="1:23" x14ac:dyDescent="0.3">
      <c r="A581" s="1">
        <v>45728</v>
      </c>
      <c r="B581" t="str">
        <f>TEXT(Table3[[#This Row],[date]],"mmm")</f>
        <v>Mar</v>
      </c>
      <c r="C581" t="str">
        <f>TEXT(Table3[[#This Row],[date]],"ddd")</f>
        <v>Wed</v>
      </c>
      <c r="D581" s="2" t="s">
        <v>5</v>
      </c>
      <c r="E581" s="2" t="s">
        <v>282</v>
      </c>
      <c r="F581" s="2" t="s">
        <v>188</v>
      </c>
      <c r="G581" s="2" t="s">
        <v>189</v>
      </c>
      <c r="H581" s="2" t="s">
        <v>60</v>
      </c>
      <c r="I581" s="3">
        <v>25.56</v>
      </c>
      <c r="J581" s="5">
        <v>1</v>
      </c>
      <c r="K581" s="3">
        <v>25.56</v>
      </c>
      <c r="L581" s="3">
        <v>19.239999999999998</v>
      </c>
      <c r="M581" s="3">
        <v>6.32</v>
      </c>
      <c r="N581" s="10">
        <f>Table3[[#This Row],[profit]]/Table3[[#This Row],[revenue]]</f>
        <v>0.24726134585289516</v>
      </c>
      <c r="O581" s="2" t="s">
        <v>20</v>
      </c>
      <c r="P581" s="2" t="str">
        <f>_xlfn.XLOOKUP(O581,Sales_reps!A:A,Sales_reps!B:B)</f>
        <v>Rep 8</v>
      </c>
      <c r="Q581" s="5">
        <f>_xlfn.XLOOKUP(F581,Inventory!A:A,Inventory!E:E)</f>
        <v>232</v>
      </c>
      <c r="R581" s="5">
        <f>_xlfn.XLOOKUP(F581,Inventory!A:A,Inventory!F:F)</f>
        <v>63</v>
      </c>
      <c r="S581" t="str">
        <f>IF(Table3[[#This Row],[Reorder_point]]&gt;=Table3[[#This Row],[Stock_on_hand]],"Reorder","Sufficient Stock")</f>
        <v>Sufficient Stock</v>
      </c>
      <c r="T581" s="4">
        <f>_xlfn.XLOOKUP(F581,Pivot!A:A,Pivot!C:C)</f>
        <v>2.4917127071823204</v>
      </c>
      <c r="U581" s="5">
        <f>Table3[[#This Row],[Stock_on_hand]]/Table3[[#This Row],[ADS_Rate]]</f>
        <v>93.108647450110865</v>
      </c>
      <c r="V581" s="16">
        <f>_xlfn.XLOOKUP(F581,Pivot!E:E,Pivot!H:H)</f>
        <v>147.25665188470066</v>
      </c>
      <c r="W581" s="3">
        <f>IF(Table3[[#This Row],[Stock_on_hand]]&gt;Table3[[#This Row],[Reorder_point]],(Table3[[#This Row],[Stock_on_hand]]-Table3[[#This Row],[Reorder_point]])*Table3[[#This Row],[AverageCostPerUnit]],0)</f>
        <v>24886.374168514412</v>
      </c>
    </row>
    <row r="582" spans="1:23" x14ac:dyDescent="0.3">
      <c r="A582" s="1">
        <v>45728</v>
      </c>
      <c r="B582" t="str">
        <f>TEXT(Table3[[#This Row],[date]],"mmm")</f>
        <v>Mar</v>
      </c>
      <c r="C582" t="str">
        <f>TEXT(Table3[[#This Row],[date]],"ddd")</f>
        <v>Wed</v>
      </c>
      <c r="D582" s="2" t="s">
        <v>24</v>
      </c>
      <c r="E582" s="2" t="s">
        <v>282</v>
      </c>
      <c r="F582" s="2" t="s">
        <v>198</v>
      </c>
      <c r="G582" s="2" t="s">
        <v>199</v>
      </c>
      <c r="H582" s="2" t="s">
        <v>73</v>
      </c>
      <c r="I582" s="3">
        <v>377.14</v>
      </c>
      <c r="J582" s="5">
        <v>20</v>
      </c>
      <c r="K582" s="3">
        <v>7542.8</v>
      </c>
      <c r="L582" s="3">
        <v>3876.86</v>
      </c>
      <c r="M582" s="3">
        <v>3665.94</v>
      </c>
      <c r="N582" s="10">
        <f>Table3[[#This Row],[profit]]/Table3[[#This Row],[revenue]]</f>
        <v>0.48601845468526278</v>
      </c>
      <c r="O582" s="2" t="s">
        <v>44</v>
      </c>
      <c r="P582" s="2" t="str">
        <f>_xlfn.XLOOKUP(O582,Sales_reps!A:A,Sales_reps!B:B)</f>
        <v>Rep 19</v>
      </c>
      <c r="Q582" s="5">
        <f>_xlfn.XLOOKUP(F582,Inventory!A:A,Inventory!E:E)</f>
        <v>162</v>
      </c>
      <c r="R582" s="5">
        <f>_xlfn.XLOOKUP(F582,Inventory!A:A,Inventory!F:F)</f>
        <v>178</v>
      </c>
      <c r="S582" t="str">
        <f>IF(Table3[[#This Row],[Reorder_point]]&gt;=Table3[[#This Row],[Stock_on_hand]],"Reorder","Sufficient Stock")</f>
        <v>Reorder</v>
      </c>
      <c r="T582" s="4">
        <f>_xlfn.XLOOKUP(F582,Pivot!A:A,Pivot!C:C)</f>
        <v>1.6408839779005524</v>
      </c>
      <c r="U582" s="5">
        <f>Table3[[#This Row],[Stock_on_hand]]/Table3[[#This Row],[ADS_Rate]]</f>
        <v>98.727272727272734</v>
      </c>
      <c r="V582" s="16">
        <f>_xlfn.XLOOKUP(F582,Pivot!E:E,Pivot!H:H)</f>
        <v>127.32447811447813</v>
      </c>
      <c r="W582" s="3">
        <f>IF(Table3[[#This Row],[Stock_on_hand]]&gt;Table3[[#This Row],[Reorder_point]],(Table3[[#This Row],[Stock_on_hand]]-Table3[[#This Row],[Reorder_point]])*Table3[[#This Row],[AverageCostPerUnit]],0)</f>
        <v>0</v>
      </c>
    </row>
    <row r="583" spans="1:23" x14ac:dyDescent="0.3">
      <c r="A583" s="1">
        <v>45729</v>
      </c>
      <c r="B583" t="str">
        <f>TEXT(Table3[[#This Row],[date]],"mmm")</f>
        <v>Mar</v>
      </c>
      <c r="C583" t="str">
        <f>TEXT(Table3[[#This Row],[date]],"ddd")</f>
        <v>Thu</v>
      </c>
      <c r="D583" s="2" t="s">
        <v>27</v>
      </c>
      <c r="E583" s="2" t="s">
        <v>271</v>
      </c>
      <c r="F583" s="2" t="s">
        <v>226</v>
      </c>
      <c r="G583" s="2" t="s">
        <v>227</v>
      </c>
      <c r="H583" s="2" t="s">
        <v>101</v>
      </c>
      <c r="I583" s="3">
        <v>453.95</v>
      </c>
      <c r="J583" s="5">
        <v>45</v>
      </c>
      <c r="K583" s="3">
        <v>20427.75</v>
      </c>
      <c r="L583" s="3">
        <v>12618.59</v>
      </c>
      <c r="M583" s="3">
        <v>7809.16</v>
      </c>
      <c r="N583" s="10">
        <f>Table3[[#This Row],[profit]]/Table3[[#This Row],[revenue]]</f>
        <v>0.38228194490337897</v>
      </c>
      <c r="O583" s="2" t="s">
        <v>3</v>
      </c>
      <c r="P583" s="2" t="str">
        <f>_xlfn.XLOOKUP(O583,Sales_reps!A:A,Sales_reps!B:B)</f>
        <v>Rep 1</v>
      </c>
      <c r="Q583" s="5">
        <f>_xlfn.XLOOKUP(F583,Inventory!A:A,Inventory!E:E)</f>
        <v>188</v>
      </c>
      <c r="R583" s="5">
        <f>_xlfn.XLOOKUP(F583,Inventory!A:A,Inventory!F:F)</f>
        <v>156</v>
      </c>
      <c r="S583" t="str">
        <f>IF(Table3[[#This Row],[Reorder_point]]&gt;=Table3[[#This Row],[Stock_on_hand]],"Reorder","Sufficient Stock")</f>
        <v>Sufficient Stock</v>
      </c>
      <c r="T583" s="4">
        <f>_xlfn.XLOOKUP(F583,Pivot!A:A,Pivot!C:C)</f>
        <v>1.9281767955801106</v>
      </c>
      <c r="U583" s="5">
        <f>Table3[[#This Row],[Stock_on_hand]]/Table3[[#This Row],[ADS_Rate]]</f>
        <v>97.50143266475645</v>
      </c>
      <c r="V583" s="16">
        <f>_xlfn.XLOOKUP(F583,Pivot!E:E,Pivot!H:H)</f>
        <v>201.583553008596</v>
      </c>
      <c r="W583" s="3">
        <f>IF(Table3[[#This Row],[Stock_on_hand]]&gt;Table3[[#This Row],[Reorder_point]],(Table3[[#This Row],[Stock_on_hand]]-Table3[[#This Row],[Reorder_point]])*Table3[[#This Row],[AverageCostPerUnit]],0)</f>
        <v>6450.673696275072</v>
      </c>
    </row>
    <row r="584" spans="1:23" x14ac:dyDescent="0.3">
      <c r="A584" s="1">
        <v>45729</v>
      </c>
      <c r="B584" t="str">
        <f>TEXT(Table3[[#This Row],[date]],"mmm")</f>
        <v>Mar</v>
      </c>
      <c r="C584" t="str">
        <f>TEXT(Table3[[#This Row],[date]],"ddd")</f>
        <v>Thu</v>
      </c>
      <c r="D584" s="2" t="s">
        <v>27</v>
      </c>
      <c r="E584" s="2" t="s">
        <v>272</v>
      </c>
      <c r="F584" s="2" t="s">
        <v>236</v>
      </c>
      <c r="G584" s="2" t="s">
        <v>237</v>
      </c>
      <c r="H584" s="2" t="s">
        <v>101</v>
      </c>
      <c r="I584" s="3">
        <v>231.47</v>
      </c>
      <c r="J584" s="5">
        <v>31</v>
      </c>
      <c r="K584" s="3">
        <v>7175.57</v>
      </c>
      <c r="L584" s="3">
        <v>5793.88</v>
      </c>
      <c r="M584" s="3">
        <v>1381.69</v>
      </c>
      <c r="N584" s="10">
        <f>Table3[[#This Row],[profit]]/Table3[[#This Row],[revenue]]</f>
        <v>0.19255473781176968</v>
      </c>
      <c r="O584" s="2" t="s">
        <v>40</v>
      </c>
      <c r="P584" s="2" t="str">
        <f>_xlfn.XLOOKUP(O584,Sales_reps!A:A,Sales_reps!B:B)</f>
        <v>Rep 17</v>
      </c>
      <c r="Q584" s="5">
        <f>_xlfn.XLOOKUP(F584,Inventory!A:A,Inventory!E:E)</f>
        <v>32</v>
      </c>
      <c r="R584" s="5">
        <f>_xlfn.XLOOKUP(F584,Inventory!A:A,Inventory!F:F)</f>
        <v>194</v>
      </c>
      <c r="S584" t="str">
        <f>IF(Table3[[#This Row],[Reorder_point]]&gt;=Table3[[#This Row],[Stock_on_hand]],"Reorder","Sufficient Stock")</f>
        <v>Reorder</v>
      </c>
      <c r="T584" s="4">
        <f>_xlfn.XLOOKUP(F584,Pivot!A:A,Pivot!C:C)</f>
        <v>2.0220994475138121</v>
      </c>
      <c r="U584" s="5">
        <f>Table3[[#This Row],[Stock_on_hand]]/Table3[[#This Row],[ADS_Rate]]</f>
        <v>15.825136612021858</v>
      </c>
      <c r="V584" s="16">
        <f>_xlfn.XLOOKUP(F584,Pivot!E:E,Pivot!H:H)</f>
        <v>188.49956284153004</v>
      </c>
      <c r="W584" s="3">
        <f>IF(Table3[[#This Row],[Stock_on_hand]]&gt;Table3[[#This Row],[Reorder_point]],(Table3[[#This Row],[Stock_on_hand]]-Table3[[#This Row],[Reorder_point]])*Table3[[#This Row],[AverageCostPerUnit]],0)</f>
        <v>0</v>
      </c>
    </row>
    <row r="585" spans="1:23" x14ac:dyDescent="0.3">
      <c r="A585" s="1">
        <v>45729</v>
      </c>
      <c r="B585" t="str">
        <f>TEXT(Table3[[#This Row],[date]],"mmm")</f>
        <v>Mar</v>
      </c>
      <c r="C585" t="str">
        <f>TEXT(Table3[[#This Row],[date]],"ddd")</f>
        <v>Thu</v>
      </c>
      <c r="D585" s="2" t="s">
        <v>27</v>
      </c>
      <c r="E585" s="2" t="s">
        <v>275</v>
      </c>
      <c r="F585" s="2" t="s">
        <v>158</v>
      </c>
      <c r="G585" s="2" t="s">
        <v>159</v>
      </c>
      <c r="H585" s="2" t="s">
        <v>60</v>
      </c>
      <c r="I585" s="3">
        <v>132.05000000000001</v>
      </c>
      <c r="J585" s="5">
        <v>36</v>
      </c>
      <c r="K585" s="3">
        <v>4753.8</v>
      </c>
      <c r="L585" s="3">
        <v>3345.91</v>
      </c>
      <c r="M585" s="3">
        <v>1407.89</v>
      </c>
      <c r="N585" s="10">
        <f>Table3[[#This Row],[profit]]/Table3[[#This Row],[revenue]]</f>
        <v>0.29616096596407088</v>
      </c>
      <c r="O585" s="2" t="s">
        <v>3</v>
      </c>
      <c r="P585" s="2" t="str">
        <f>_xlfn.XLOOKUP(O585,Sales_reps!A:A,Sales_reps!B:B)</f>
        <v>Rep 1</v>
      </c>
      <c r="Q585" s="5">
        <f>_xlfn.XLOOKUP(F585,Inventory!A:A,Inventory!E:E)</f>
        <v>315</v>
      </c>
      <c r="R585" s="5">
        <f>_xlfn.XLOOKUP(F585,Inventory!A:A,Inventory!F:F)</f>
        <v>149</v>
      </c>
      <c r="S585" t="str">
        <f>IF(Table3[[#This Row],[Reorder_point]]&gt;=Table3[[#This Row],[Stock_on_hand]],"Reorder","Sufficient Stock")</f>
        <v>Sufficient Stock</v>
      </c>
      <c r="T585" s="4">
        <f>_xlfn.XLOOKUP(F585,Pivot!A:A,Pivot!C:C)</f>
        <v>2.5193370165745854</v>
      </c>
      <c r="U585" s="5">
        <f>Table3[[#This Row],[Stock_on_hand]]/Table3[[#This Row],[ADS_Rate]]</f>
        <v>125.03289473684211</v>
      </c>
      <c r="V585" s="16">
        <f>_xlfn.XLOOKUP(F585,Pivot!E:E,Pivot!H:H)</f>
        <v>200.06271929824564</v>
      </c>
      <c r="W585" s="3">
        <f>IF(Table3[[#This Row],[Stock_on_hand]]&gt;Table3[[#This Row],[Reorder_point]],(Table3[[#This Row],[Stock_on_hand]]-Table3[[#This Row],[Reorder_point]])*Table3[[#This Row],[AverageCostPerUnit]],0)</f>
        <v>33210.411403508777</v>
      </c>
    </row>
    <row r="586" spans="1:23" x14ac:dyDescent="0.3">
      <c r="A586" s="1">
        <v>45729</v>
      </c>
      <c r="B586" t="str">
        <f>TEXT(Table3[[#This Row],[date]],"mmm")</f>
        <v>Mar</v>
      </c>
      <c r="C586" t="str">
        <f>TEXT(Table3[[#This Row],[date]],"ddd")</f>
        <v>Thu</v>
      </c>
      <c r="D586" s="2" t="s">
        <v>27</v>
      </c>
      <c r="E586" s="2" t="s">
        <v>282</v>
      </c>
      <c r="F586" s="2" t="s">
        <v>99</v>
      </c>
      <c r="G586" s="2" t="s">
        <v>100</v>
      </c>
      <c r="H586" s="2" t="s">
        <v>101</v>
      </c>
      <c r="I586" s="3">
        <v>121.93</v>
      </c>
      <c r="J586" s="5">
        <v>10</v>
      </c>
      <c r="K586" s="3">
        <v>1219.3</v>
      </c>
      <c r="L586" s="3">
        <v>691.33</v>
      </c>
      <c r="M586" s="3">
        <v>527.97</v>
      </c>
      <c r="N586" s="10">
        <f>Table3[[#This Row],[profit]]/Table3[[#This Row],[revenue]]</f>
        <v>0.43301074386943333</v>
      </c>
      <c r="O586" s="2" t="s">
        <v>3</v>
      </c>
      <c r="P586" s="2" t="str">
        <f>_xlfn.XLOOKUP(O586,Sales_reps!A:A,Sales_reps!B:B)</f>
        <v>Rep 1</v>
      </c>
      <c r="Q586" s="5">
        <f>_xlfn.XLOOKUP(F586,Inventory!A:A,Inventory!E:E)</f>
        <v>380</v>
      </c>
      <c r="R586" s="5">
        <f>_xlfn.XLOOKUP(F586,Inventory!A:A,Inventory!F:F)</f>
        <v>192</v>
      </c>
      <c r="S586" t="str">
        <f>IF(Table3[[#This Row],[Reorder_point]]&gt;=Table3[[#This Row],[Stock_on_hand]],"Reorder","Sufficient Stock")</f>
        <v>Sufficient Stock</v>
      </c>
      <c r="T586" s="4">
        <f>_xlfn.XLOOKUP(F586,Pivot!A:A,Pivot!C:C)</f>
        <v>1.5359116022099448</v>
      </c>
      <c r="U586" s="5">
        <f>Table3[[#This Row],[Stock_on_hand]]/Table3[[#This Row],[ADS_Rate]]</f>
        <v>247.41007194244602</v>
      </c>
      <c r="V586" s="16">
        <f>_xlfn.XLOOKUP(F586,Pivot!E:E,Pivot!H:H)</f>
        <v>131.15615107913669</v>
      </c>
      <c r="W586" s="3">
        <f>IF(Table3[[#This Row],[Stock_on_hand]]&gt;Table3[[#This Row],[Reorder_point]],(Table3[[#This Row],[Stock_on_hand]]-Table3[[#This Row],[Reorder_point]])*Table3[[#This Row],[AverageCostPerUnit]],0)</f>
        <v>24657.356402877696</v>
      </c>
    </row>
    <row r="587" spans="1:23" x14ac:dyDescent="0.3">
      <c r="A587" s="1">
        <v>45729</v>
      </c>
      <c r="B587" t="str">
        <f>TEXT(Table3[[#This Row],[date]],"mmm")</f>
        <v>Mar</v>
      </c>
      <c r="C587" t="str">
        <f>TEXT(Table3[[#This Row],[date]],"ddd")</f>
        <v>Thu</v>
      </c>
      <c r="D587" s="2" t="s">
        <v>17</v>
      </c>
      <c r="E587" s="2" t="s">
        <v>275</v>
      </c>
      <c r="F587" s="2" t="s">
        <v>252</v>
      </c>
      <c r="G587" s="2" t="s">
        <v>253</v>
      </c>
      <c r="H587" s="2" t="s">
        <v>101</v>
      </c>
      <c r="I587" s="3">
        <v>24.56</v>
      </c>
      <c r="J587" s="5">
        <v>13</v>
      </c>
      <c r="K587" s="3">
        <v>319.27999999999997</v>
      </c>
      <c r="L587" s="3">
        <v>159.78</v>
      </c>
      <c r="M587" s="3">
        <v>159.5</v>
      </c>
      <c r="N587" s="10">
        <f>Table3[[#This Row],[profit]]/Table3[[#This Row],[revenue]]</f>
        <v>0.49956151340516164</v>
      </c>
      <c r="O587" s="2" t="s">
        <v>44</v>
      </c>
      <c r="P587" s="2" t="str">
        <f>_xlfn.XLOOKUP(O587,Sales_reps!A:A,Sales_reps!B:B)</f>
        <v>Rep 19</v>
      </c>
      <c r="Q587" s="5">
        <f>_xlfn.XLOOKUP(F587,Inventory!A:A,Inventory!E:E)</f>
        <v>487</v>
      </c>
      <c r="R587" s="5">
        <f>_xlfn.XLOOKUP(F587,Inventory!A:A,Inventory!F:F)</f>
        <v>182</v>
      </c>
      <c r="S587" t="str">
        <f>IF(Table3[[#This Row],[Reorder_point]]&gt;=Table3[[#This Row],[Stock_on_hand]],"Reorder","Sufficient Stock")</f>
        <v>Sufficient Stock</v>
      </c>
      <c r="T587" s="4">
        <f>_xlfn.XLOOKUP(F587,Pivot!A:A,Pivot!C:C)</f>
        <v>2.0497237569060776</v>
      </c>
      <c r="U587" s="5">
        <f>Table3[[#This Row],[Stock_on_hand]]/Table3[[#This Row],[ADS_Rate]]</f>
        <v>237.5929919137466</v>
      </c>
      <c r="V587" s="16">
        <f>_xlfn.XLOOKUP(F587,Pivot!E:E,Pivot!H:H)</f>
        <v>142.78312668463613</v>
      </c>
      <c r="W587" s="3">
        <f>IF(Table3[[#This Row],[Stock_on_hand]]&gt;Table3[[#This Row],[Reorder_point]],(Table3[[#This Row],[Stock_on_hand]]-Table3[[#This Row],[Reorder_point]])*Table3[[#This Row],[AverageCostPerUnit]],0)</f>
        <v>43548.85363881402</v>
      </c>
    </row>
    <row r="588" spans="1:23" x14ac:dyDescent="0.3">
      <c r="A588" s="1">
        <v>45729</v>
      </c>
      <c r="B588" t="str">
        <f>TEXT(Table3[[#This Row],[date]],"mmm")</f>
        <v>Mar</v>
      </c>
      <c r="C588" t="str">
        <f>TEXT(Table3[[#This Row],[date]],"ddd")</f>
        <v>Thu</v>
      </c>
      <c r="D588" s="2" t="s">
        <v>5</v>
      </c>
      <c r="E588" s="2" t="s">
        <v>283</v>
      </c>
      <c r="F588" s="2" t="s">
        <v>138</v>
      </c>
      <c r="G588" s="2" t="s">
        <v>139</v>
      </c>
      <c r="H588" s="2" t="s">
        <v>60</v>
      </c>
      <c r="I588" s="3">
        <v>283.23</v>
      </c>
      <c r="J588" s="5">
        <v>43</v>
      </c>
      <c r="K588" s="3">
        <v>12178.89</v>
      </c>
      <c r="L588" s="3">
        <v>6468.18</v>
      </c>
      <c r="M588" s="3">
        <v>5710.71</v>
      </c>
      <c r="N588" s="10">
        <f>Table3[[#This Row],[profit]]/Table3[[#This Row],[revenue]]</f>
        <v>0.46890233839044448</v>
      </c>
      <c r="O588" s="2" t="s">
        <v>15</v>
      </c>
      <c r="P588" s="2" t="str">
        <f>_xlfn.XLOOKUP(O588,Sales_reps!A:A,Sales_reps!B:B)</f>
        <v>Rep 6</v>
      </c>
      <c r="Q588" s="5">
        <f>_xlfn.XLOOKUP(F588,Inventory!A:A,Inventory!E:E)</f>
        <v>78</v>
      </c>
      <c r="R588" s="5">
        <f>_xlfn.XLOOKUP(F588,Inventory!A:A,Inventory!F:F)</f>
        <v>150</v>
      </c>
      <c r="S588" t="str">
        <f>IF(Table3[[#This Row],[Reorder_point]]&gt;=Table3[[#This Row],[Stock_on_hand]],"Reorder","Sufficient Stock")</f>
        <v>Reorder</v>
      </c>
      <c r="T588" s="4">
        <f>_xlfn.XLOOKUP(F588,Pivot!A:A,Pivot!C:C)</f>
        <v>2.596685082872928</v>
      </c>
      <c r="U588" s="5">
        <f>Table3[[#This Row],[Stock_on_hand]]/Table3[[#This Row],[ADS_Rate]]</f>
        <v>30.038297872340429</v>
      </c>
      <c r="V588" s="16">
        <f>_xlfn.XLOOKUP(F588,Pivot!E:E,Pivot!H:H)</f>
        <v>177.40974468085105</v>
      </c>
      <c r="W588" s="3">
        <f>IF(Table3[[#This Row],[Stock_on_hand]]&gt;Table3[[#This Row],[Reorder_point]],(Table3[[#This Row],[Stock_on_hand]]-Table3[[#This Row],[Reorder_point]])*Table3[[#This Row],[AverageCostPerUnit]],0)</f>
        <v>0</v>
      </c>
    </row>
    <row r="589" spans="1:23" x14ac:dyDescent="0.3">
      <c r="A589" s="1">
        <v>45729</v>
      </c>
      <c r="B589" t="str">
        <f>TEXT(Table3[[#This Row],[date]],"mmm")</f>
        <v>Mar</v>
      </c>
      <c r="C589" t="str">
        <f>TEXT(Table3[[#This Row],[date]],"ddd")</f>
        <v>Thu</v>
      </c>
      <c r="D589" s="2" t="s">
        <v>17</v>
      </c>
      <c r="E589" s="2" t="s">
        <v>275</v>
      </c>
      <c r="F589" s="2" t="s">
        <v>102</v>
      </c>
      <c r="G589" s="2" t="s">
        <v>103</v>
      </c>
      <c r="H589" s="2" t="s">
        <v>56</v>
      </c>
      <c r="I589" s="3">
        <v>170.93</v>
      </c>
      <c r="J589" s="5">
        <v>37</v>
      </c>
      <c r="K589" s="3">
        <v>6324.41</v>
      </c>
      <c r="L589" s="3">
        <v>4090.18</v>
      </c>
      <c r="M589" s="3">
        <v>2234.23</v>
      </c>
      <c r="N589" s="10">
        <f>Table3[[#This Row],[profit]]/Table3[[#This Row],[revenue]]</f>
        <v>0.35327089799680922</v>
      </c>
      <c r="O589" s="2" t="s">
        <v>15</v>
      </c>
      <c r="P589" s="2" t="str">
        <f>_xlfn.XLOOKUP(O589,Sales_reps!A:A,Sales_reps!B:B)</f>
        <v>Rep 6</v>
      </c>
      <c r="Q589" s="5">
        <f>_xlfn.XLOOKUP(F589,Inventory!A:A,Inventory!E:E)</f>
        <v>258</v>
      </c>
      <c r="R589" s="5">
        <f>_xlfn.XLOOKUP(F589,Inventory!A:A,Inventory!F:F)</f>
        <v>155</v>
      </c>
      <c r="S589" t="str">
        <f>IF(Table3[[#This Row],[Reorder_point]]&gt;=Table3[[#This Row],[Stock_on_hand]],"Reorder","Sufficient Stock")</f>
        <v>Sufficient Stock</v>
      </c>
      <c r="T589" s="4">
        <f>_xlfn.XLOOKUP(F589,Pivot!A:A,Pivot!C:C)</f>
        <v>1.3646408839779005</v>
      </c>
      <c r="U589" s="5">
        <f>Table3[[#This Row],[Stock_on_hand]]/Table3[[#This Row],[ADS_Rate]]</f>
        <v>189.06072874493927</v>
      </c>
      <c r="V589" s="16">
        <f>_xlfn.XLOOKUP(F589,Pivot!E:E,Pivot!H:H)</f>
        <v>226.45655870445347</v>
      </c>
      <c r="W589" s="3">
        <f>IF(Table3[[#This Row],[Stock_on_hand]]&gt;Table3[[#This Row],[Reorder_point]],(Table3[[#This Row],[Stock_on_hand]]-Table3[[#This Row],[Reorder_point]])*Table3[[#This Row],[AverageCostPerUnit]],0)</f>
        <v>23325.025546558707</v>
      </c>
    </row>
    <row r="590" spans="1:23" x14ac:dyDescent="0.3">
      <c r="A590" s="1">
        <v>45730</v>
      </c>
      <c r="B590" t="str">
        <f>TEXT(Table3[[#This Row],[date]],"mmm")</f>
        <v>Mar</v>
      </c>
      <c r="C590" t="str">
        <f>TEXT(Table3[[#This Row],[date]],"ddd")</f>
        <v>Fri</v>
      </c>
      <c r="D590" s="2" t="s">
        <v>12</v>
      </c>
      <c r="E590" s="2" t="s">
        <v>282</v>
      </c>
      <c r="F590" s="2" t="s">
        <v>152</v>
      </c>
      <c r="G590" s="2" t="s">
        <v>153</v>
      </c>
      <c r="H590" s="2" t="s">
        <v>73</v>
      </c>
      <c r="I590" s="3">
        <v>306.94</v>
      </c>
      <c r="J590" s="5">
        <v>32</v>
      </c>
      <c r="K590" s="3">
        <v>9822.08</v>
      </c>
      <c r="L590" s="3">
        <v>5773.12</v>
      </c>
      <c r="M590" s="3">
        <v>4048.96</v>
      </c>
      <c r="N590" s="10">
        <f>Table3[[#This Row],[profit]]/Table3[[#This Row],[revenue]]</f>
        <v>0.4122304033361569</v>
      </c>
      <c r="O590" s="2" t="s">
        <v>22</v>
      </c>
      <c r="P590" s="2" t="str">
        <f>_xlfn.XLOOKUP(O590,Sales_reps!A:A,Sales_reps!B:B)</f>
        <v>Rep 9</v>
      </c>
      <c r="Q590" s="5">
        <f>_xlfn.XLOOKUP(F590,Inventory!A:A,Inventory!E:E)</f>
        <v>249</v>
      </c>
      <c r="R590" s="5">
        <f>_xlfn.XLOOKUP(F590,Inventory!A:A,Inventory!F:F)</f>
        <v>107</v>
      </c>
      <c r="S590" t="str">
        <f>IF(Table3[[#This Row],[Reorder_point]]&gt;=Table3[[#This Row],[Stock_on_hand]],"Reorder","Sufficient Stock")</f>
        <v>Sufficient Stock</v>
      </c>
      <c r="T590" s="4">
        <f>_xlfn.XLOOKUP(F590,Pivot!A:A,Pivot!C:C)</f>
        <v>1.0939226519337018</v>
      </c>
      <c r="U590" s="5">
        <f>Table3[[#This Row],[Stock_on_hand]]/Table3[[#This Row],[ADS_Rate]]</f>
        <v>227.6212121212121</v>
      </c>
      <c r="V590" s="16">
        <f>_xlfn.XLOOKUP(F590,Pivot!E:E,Pivot!H:H)</f>
        <v>127.59262626262628</v>
      </c>
      <c r="W590" s="3">
        <f>IF(Table3[[#This Row],[Stock_on_hand]]&gt;Table3[[#This Row],[Reorder_point]],(Table3[[#This Row],[Stock_on_hand]]-Table3[[#This Row],[Reorder_point]])*Table3[[#This Row],[AverageCostPerUnit]],0)</f>
        <v>18118.152929292934</v>
      </c>
    </row>
    <row r="591" spans="1:23" x14ac:dyDescent="0.3">
      <c r="A591" s="1">
        <v>45730</v>
      </c>
      <c r="B591" t="str">
        <f>TEXT(Table3[[#This Row],[date]],"mmm")</f>
        <v>Mar</v>
      </c>
      <c r="C591" t="str">
        <f>TEXT(Table3[[#This Row],[date]],"ddd")</f>
        <v>Fri</v>
      </c>
      <c r="D591" s="2" t="s">
        <v>12</v>
      </c>
      <c r="E591" s="2" t="s">
        <v>282</v>
      </c>
      <c r="F591" s="2" t="s">
        <v>108</v>
      </c>
      <c r="G591" s="2" t="s">
        <v>109</v>
      </c>
      <c r="H591" s="2" t="s">
        <v>56</v>
      </c>
      <c r="I591" s="3">
        <v>200.52</v>
      </c>
      <c r="J591" s="5">
        <v>13</v>
      </c>
      <c r="K591" s="3">
        <v>2606.7600000000002</v>
      </c>
      <c r="L591" s="3">
        <v>1452.89</v>
      </c>
      <c r="M591" s="3">
        <v>1153.8699999999999</v>
      </c>
      <c r="N591" s="10">
        <f>Table3[[#This Row],[profit]]/Table3[[#This Row],[revenue]]</f>
        <v>0.44264527612822041</v>
      </c>
      <c r="O591" s="2" t="s">
        <v>15</v>
      </c>
      <c r="P591" s="2" t="str">
        <f>_xlfn.XLOOKUP(O591,Sales_reps!A:A,Sales_reps!B:B)</f>
        <v>Rep 6</v>
      </c>
      <c r="Q591" s="5">
        <f>_xlfn.XLOOKUP(F591,Inventory!A:A,Inventory!E:E)</f>
        <v>188</v>
      </c>
      <c r="R591" s="5">
        <f>_xlfn.XLOOKUP(F591,Inventory!A:A,Inventory!F:F)</f>
        <v>173</v>
      </c>
      <c r="S591" t="str">
        <f>IF(Table3[[#This Row],[Reorder_point]]&gt;=Table3[[#This Row],[Stock_on_hand]],"Reorder","Sufficient Stock")</f>
        <v>Sufficient Stock</v>
      </c>
      <c r="T591" s="4">
        <f>_xlfn.XLOOKUP(F591,Pivot!A:A,Pivot!C:C)</f>
        <v>2.1491712707182322</v>
      </c>
      <c r="U591" s="5">
        <f>Table3[[#This Row],[Stock_on_hand]]/Table3[[#This Row],[ADS_Rate]]</f>
        <v>87.47557840616966</v>
      </c>
      <c r="V591" s="16">
        <f>_xlfn.XLOOKUP(F591,Pivot!E:E,Pivot!H:H)</f>
        <v>187.86791773778924</v>
      </c>
      <c r="W591" s="3">
        <f>IF(Table3[[#This Row],[Stock_on_hand]]&gt;Table3[[#This Row],[Reorder_point]],(Table3[[#This Row],[Stock_on_hand]]-Table3[[#This Row],[Reorder_point]])*Table3[[#This Row],[AverageCostPerUnit]],0)</f>
        <v>2818.0187660668385</v>
      </c>
    </row>
    <row r="592" spans="1:23" x14ac:dyDescent="0.3">
      <c r="A592" s="1">
        <v>45730</v>
      </c>
      <c r="B592" t="str">
        <f>TEXT(Table3[[#This Row],[date]],"mmm")</f>
        <v>Mar</v>
      </c>
      <c r="C592" t="str">
        <f>TEXT(Table3[[#This Row],[date]],"ddd")</f>
        <v>Fri</v>
      </c>
      <c r="D592" s="2" t="s">
        <v>12</v>
      </c>
      <c r="E592" s="2" t="s">
        <v>271</v>
      </c>
      <c r="F592" s="2" t="s">
        <v>146</v>
      </c>
      <c r="G592" s="2" t="s">
        <v>147</v>
      </c>
      <c r="H592" s="2" t="s">
        <v>101</v>
      </c>
      <c r="I592" s="3">
        <v>202.02</v>
      </c>
      <c r="J592" s="5">
        <v>27</v>
      </c>
      <c r="K592" s="3">
        <v>5454.54</v>
      </c>
      <c r="L592" s="3">
        <v>3411.45</v>
      </c>
      <c r="M592" s="3">
        <v>2043.09</v>
      </c>
      <c r="N592" s="10">
        <f>Table3[[#This Row],[profit]]/Table3[[#This Row],[revenue]]</f>
        <v>0.37456687456687454</v>
      </c>
      <c r="O592" s="2" t="s">
        <v>40</v>
      </c>
      <c r="P592" s="2" t="str">
        <f>_xlfn.XLOOKUP(O592,Sales_reps!A:A,Sales_reps!B:B)</f>
        <v>Rep 17</v>
      </c>
      <c r="Q592" s="5">
        <f>_xlfn.XLOOKUP(F592,Inventory!A:A,Inventory!E:E)</f>
        <v>347</v>
      </c>
      <c r="R592" s="5">
        <f>_xlfn.XLOOKUP(F592,Inventory!A:A,Inventory!F:F)</f>
        <v>110</v>
      </c>
      <c r="S592" t="str">
        <f>IF(Table3[[#This Row],[Reorder_point]]&gt;=Table3[[#This Row],[Stock_on_hand]],"Reorder","Sufficient Stock")</f>
        <v>Sufficient Stock</v>
      </c>
      <c r="T592" s="4">
        <f>_xlfn.XLOOKUP(F592,Pivot!A:A,Pivot!C:C)</f>
        <v>1.9116022099447514</v>
      </c>
      <c r="U592" s="5">
        <f>Table3[[#This Row],[Stock_on_hand]]/Table3[[#This Row],[ADS_Rate]]</f>
        <v>181.52312138728323</v>
      </c>
      <c r="V592" s="16">
        <f>_xlfn.XLOOKUP(F592,Pivot!E:E,Pivot!H:H)</f>
        <v>120.45384393063586</v>
      </c>
      <c r="W592" s="3">
        <f>IF(Table3[[#This Row],[Stock_on_hand]]&gt;Table3[[#This Row],[Reorder_point]],(Table3[[#This Row],[Stock_on_hand]]-Table3[[#This Row],[Reorder_point]])*Table3[[#This Row],[AverageCostPerUnit]],0)</f>
        <v>28547.561011560698</v>
      </c>
    </row>
    <row r="593" spans="1:23" x14ac:dyDescent="0.3">
      <c r="A593" s="1">
        <v>45730</v>
      </c>
      <c r="B593" t="str">
        <f>TEXT(Table3[[#This Row],[date]],"mmm")</f>
        <v>Mar</v>
      </c>
      <c r="C593" t="str">
        <f>TEXT(Table3[[#This Row],[date]],"ddd")</f>
        <v>Fri</v>
      </c>
      <c r="D593" s="2" t="s">
        <v>17</v>
      </c>
      <c r="E593" s="2" t="s">
        <v>275</v>
      </c>
      <c r="F593" s="2" t="s">
        <v>172</v>
      </c>
      <c r="G593" s="2" t="s">
        <v>173</v>
      </c>
      <c r="H593" s="2" t="s">
        <v>64</v>
      </c>
      <c r="I593" s="3">
        <v>91.45</v>
      </c>
      <c r="J593" s="5">
        <v>49</v>
      </c>
      <c r="K593" s="3">
        <v>4481.05</v>
      </c>
      <c r="L593" s="3">
        <v>2825.29</v>
      </c>
      <c r="M593" s="3">
        <v>1655.76</v>
      </c>
      <c r="N593" s="10">
        <f>Table3[[#This Row],[profit]]/Table3[[#This Row],[revenue]]</f>
        <v>0.36950268352283505</v>
      </c>
      <c r="O593" s="2" t="s">
        <v>30</v>
      </c>
      <c r="P593" s="2" t="str">
        <f>_xlfn.XLOOKUP(O593,Sales_reps!A:A,Sales_reps!B:B)</f>
        <v>Rep 12</v>
      </c>
      <c r="Q593" s="5">
        <f>_xlfn.XLOOKUP(F593,Inventory!A:A,Inventory!E:E)</f>
        <v>111</v>
      </c>
      <c r="R593" s="5">
        <f>_xlfn.XLOOKUP(F593,Inventory!A:A,Inventory!F:F)</f>
        <v>194</v>
      </c>
      <c r="S593" t="str">
        <f>IF(Table3[[#This Row],[Reorder_point]]&gt;=Table3[[#This Row],[Stock_on_hand]],"Reorder","Sufficient Stock")</f>
        <v>Reorder</v>
      </c>
      <c r="T593" s="4">
        <f>_xlfn.XLOOKUP(F593,Pivot!A:A,Pivot!C:C)</f>
        <v>3.5635359116022101</v>
      </c>
      <c r="U593" s="5">
        <f>Table3[[#This Row],[Stock_on_hand]]/Table3[[#This Row],[ADS_Rate]]</f>
        <v>31.148837209302325</v>
      </c>
      <c r="V593" s="16">
        <f>_xlfn.XLOOKUP(F593,Pivot!E:E,Pivot!H:H)</f>
        <v>147.48975193798449</v>
      </c>
      <c r="W593" s="3">
        <f>IF(Table3[[#This Row],[Stock_on_hand]]&gt;Table3[[#This Row],[Reorder_point]],(Table3[[#This Row],[Stock_on_hand]]-Table3[[#This Row],[Reorder_point]])*Table3[[#This Row],[AverageCostPerUnit]],0)</f>
        <v>0</v>
      </c>
    </row>
    <row r="594" spans="1:23" x14ac:dyDescent="0.3">
      <c r="A594" s="1">
        <v>45730</v>
      </c>
      <c r="B594" t="str">
        <f>TEXT(Table3[[#This Row],[date]],"mmm")</f>
        <v>Mar</v>
      </c>
      <c r="C594" t="str">
        <f>TEXT(Table3[[#This Row],[date]],"ddd")</f>
        <v>Fri</v>
      </c>
      <c r="D594" s="2" t="s">
        <v>27</v>
      </c>
      <c r="E594" s="2" t="s">
        <v>278</v>
      </c>
      <c r="F594" s="2" t="s">
        <v>170</v>
      </c>
      <c r="G594" s="2" t="s">
        <v>171</v>
      </c>
      <c r="H594" s="2" t="s">
        <v>60</v>
      </c>
      <c r="I594" s="3">
        <v>14.7</v>
      </c>
      <c r="J594" s="5">
        <v>19</v>
      </c>
      <c r="K594" s="3">
        <v>279.3</v>
      </c>
      <c r="L594" s="3">
        <v>191</v>
      </c>
      <c r="M594" s="3">
        <v>88.3</v>
      </c>
      <c r="N594" s="10">
        <f>Table3[[#This Row],[profit]]/Table3[[#This Row],[revenue]]</f>
        <v>0.31614751163623339</v>
      </c>
      <c r="O594" s="2" t="s">
        <v>20</v>
      </c>
      <c r="P594" s="2" t="str">
        <f>_xlfn.XLOOKUP(O594,Sales_reps!A:A,Sales_reps!B:B)</f>
        <v>Rep 8</v>
      </c>
      <c r="Q594" s="5">
        <f>_xlfn.XLOOKUP(F594,Inventory!A:A,Inventory!E:E)</f>
        <v>410</v>
      </c>
      <c r="R594" s="5">
        <f>_xlfn.XLOOKUP(F594,Inventory!A:A,Inventory!F:F)</f>
        <v>168</v>
      </c>
      <c r="S594" t="str">
        <f>IF(Table3[[#This Row],[Reorder_point]]&gt;=Table3[[#This Row],[Stock_on_hand]],"Reorder","Sufficient Stock")</f>
        <v>Sufficient Stock</v>
      </c>
      <c r="T594" s="4">
        <f>_xlfn.XLOOKUP(F594,Pivot!A:A,Pivot!C:C)</f>
        <v>1.9834254143646408</v>
      </c>
      <c r="U594" s="5">
        <f>Table3[[#This Row],[Stock_on_hand]]/Table3[[#This Row],[ADS_Rate]]</f>
        <v>206.71309192200559</v>
      </c>
      <c r="V594" s="16">
        <f>_xlfn.XLOOKUP(F594,Pivot!E:E,Pivot!H:H)</f>
        <v>222.89055710306405</v>
      </c>
      <c r="W594" s="3">
        <f>IF(Table3[[#This Row],[Stock_on_hand]]&gt;Table3[[#This Row],[Reorder_point]],(Table3[[#This Row],[Stock_on_hand]]-Table3[[#This Row],[Reorder_point]])*Table3[[#This Row],[AverageCostPerUnit]],0)</f>
        <v>53939.514818941498</v>
      </c>
    </row>
    <row r="595" spans="1:23" x14ac:dyDescent="0.3">
      <c r="A595" s="1">
        <v>45730</v>
      </c>
      <c r="B595" t="str">
        <f>TEXT(Table3[[#This Row],[date]],"mmm")</f>
        <v>Mar</v>
      </c>
      <c r="C595" t="str">
        <f>TEXT(Table3[[#This Row],[date]],"ddd")</f>
        <v>Fri</v>
      </c>
      <c r="D595" s="2" t="s">
        <v>5</v>
      </c>
      <c r="E595" s="2" t="s">
        <v>282</v>
      </c>
      <c r="F595" s="2" t="s">
        <v>126</v>
      </c>
      <c r="G595" s="2" t="s">
        <v>127</v>
      </c>
      <c r="H595" s="2" t="s">
        <v>56</v>
      </c>
      <c r="I595" s="3">
        <v>168.66</v>
      </c>
      <c r="J595" s="5">
        <v>19</v>
      </c>
      <c r="K595" s="3">
        <v>3204.54</v>
      </c>
      <c r="L595" s="3">
        <v>2564.8200000000002</v>
      </c>
      <c r="M595" s="3">
        <v>639.72</v>
      </c>
      <c r="N595" s="10">
        <f>Table3[[#This Row],[profit]]/Table3[[#This Row],[revenue]]</f>
        <v>0.19962927596472504</v>
      </c>
      <c r="O595" s="2" t="s">
        <v>38</v>
      </c>
      <c r="P595" s="2" t="str">
        <f>_xlfn.XLOOKUP(O595,Sales_reps!A:A,Sales_reps!B:B)</f>
        <v>Rep 16</v>
      </c>
      <c r="Q595" s="5">
        <f>_xlfn.XLOOKUP(F595,Inventory!A:A,Inventory!E:E)</f>
        <v>76</v>
      </c>
      <c r="R595" s="5">
        <f>_xlfn.XLOOKUP(F595,Inventory!A:A,Inventory!F:F)</f>
        <v>136</v>
      </c>
      <c r="S595" t="str">
        <f>IF(Table3[[#This Row],[Reorder_point]]&gt;=Table3[[#This Row],[Stock_on_hand]],"Reorder","Sufficient Stock")</f>
        <v>Reorder</v>
      </c>
      <c r="T595" s="4">
        <f>_xlfn.XLOOKUP(F595,Pivot!A:A,Pivot!C:C)</f>
        <v>2.3591160220994474</v>
      </c>
      <c r="U595" s="5">
        <f>Table3[[#This Row],[Stock_on_hand]]/Table3[[#This Row],[ADS_Rate]]</f>
        <v>32.215456674473067</v>
      </c>
      <c r="V595" s="16">
        <f>_xlfn.XLOOKUP(F595,Pivot!E:E,Pivot!H:H)</f>
        <v>164.18552693208429</v>
      </c>
      <c r="W595" s="3">
        <f>IF(Table3[[#This Row],[Stock_on_hand]]&gt;Table3[[#This Row],[Reorder_point]],(Table3[[#This Row],[Stock_on_hand]]-Table3[[#This Row],[Reorder_point]])*Table3[[#This Row],[AverageCostPerUnit]],0)</f>
        <v>0</v>
      </c>
    </row>
    <row r="596" spans="1:23" x14ac:dyDescent="0.3">
      <c r="A596" s="1">
        <v>45730</v>
      </c>
      <c r="B596" t="str">
        <f>TEXT(Table3[[#This Row],[date]],"mmm")</f>
        <v>Mar</v>
      </c>
      <c r="C596" t="str">
        <f>TEXT(Table3[[#This Row],[date]],"ddd")</f>
        <v>Fri</v>
      </c>
      <c r="D596" s="2" t="s">
        <v>5</v>
      </c>
      <c r="E596" s="2" t="s">
        <v>273</v>
      </c>
      <c r="F596" s="2" t="s">
        <v>236</v>
      </c>
      <c r="G596" s="2" t="s">
        <v>237</v>
      </c>
      <c r="H596" s="2" t="s">
        <v>101</v>
      </c>
      <c r="I596" s="3">
        <v>456.9</v>
      </c>
      <c r="J596" s="5">
        <v>5</v>
      </c>
      <c r="K596" s="3">
        <v>2284.5</v>
      </c>
      <c r="L596" s="3">
        <v>1790.1</v>
      </c>
      <c r="M596" s="3">
        <v>494.4</v>
      </c>
      <c r="N596" s="10">
        <f>Table3[[#This Row],[profit]]/Table3[[#This Row],[revenue]]</f>
        <v>0.21641497045305316</v>
      </c>
      <c r="O596" s="2" t="s">
        <v>30</v>
      </c>
      <c r="P596" s="2" t="str">
        <f>_xlfn.XLOOKUP(O596,Sales_reps!A:A,Sales_reps!B:B)</f>
        <v>Rep 12</v>
      </c>
      <c r="Q596" s="5">
        <f>_xlfn.XLOOKUP(F596,Inventory!A:A,Inventory!E:E)</f>
        <v>32</v>
      </c>
      <c r="R596" s="5">
        <f>_xlfn.XLOOKUP(F596,Inventory!A:A,Inventory!F:F)</f>
        <v>194</v>
      </c>
      <c r="S596" t="str">
        <f>IF(Table3[[#This Row],[Reorder_point]]&gt;=Table3[[#This Row],[Stock_on_hand]],"Reorder","Sufficient Stock")</f>
        <v>Reorder</v>
      </c>
      <c r="T596" s="4">
        <f>_xlfn.XLOOKUP(F596,Pivot!A:A,Pivot!C:C)</f>
        <v>2.0220994475138121</v>
      </c>
      <c r="U596" s="5">
        <f>Table3[[#This Row],[Stock_on_hand]]/Table3[[#This Row],[ADS_Rate]]</f>
        <v>15.825136612021858</v>
      </c>
      <c r="V596" s="16">
        <f>_xlfn.XLOOKUP(F596,Pivot!E:E,Pivot!H:H)</f>
        <v>188.49956284153004</v>
      </c>
      <c r="W596" s="3">
        <f>IF(Table3[[#This Row],[Stock_on_hand]]&gt;Table3[[#This Row],[Reorder_point]],(Table3[[#This Row],[Stock_on_hand]]-Table3[[#This Row],[Reorder_point]])*Table3[[#This Row],[AverageCostPerUnit]],0)</f>
        <v>0</v>
      </c>
    </row>
    <row r="597" spans="1:23" x14ac:dyDescent="0.3">
      <c r="A597" s="1">
        <v>45730</v>
      </c>
      <c r="B597" t="str">
        <f>TEXT(Table3[[#This Row],[date]],"mmm")</f>
        <v>Mar</v>
      </c>
      <c r="C597" t="str">
        <f>TEXT(Table3[[#This Row],[date]],"ddd")</f>
        <v>Fri</v>
      </c>
      <c r="D597" s="2" t="s">
        <v>27</v>
      </c>
      <c r="E597" s="2" t="s">
        <v>271</v>
      </c>
      <c r="F597" s="2" t="s">
        <v>81</v>
      </c>
      <c r="G597" s="2" t="s">
        <v>82</v>
      </c>
      <c r="H597" s="2" t="s">
        <v>60</v>
      </c>
      <c r="I597" s="3">
        <v>148.19</v>
      </c>
      <c r="J597" s="5">
        <v>32</v>
      </c>
      <c r="K597" s="3">
        <v>4742.08</v>
      </c>
      <c r="L597" s="3">
        <v>2972.43</v>
      </c>
      <c r="M597" s="3">
        <v>1769.65</v>
      </c>
      <c r="N597" s="10">
        <f>Table3[[#This Row],[profit]]/Table3[[#This Row],[revenue]]</f>
        <v>0.37318012349011409</v>
      </c>
      <c r="O597" s="2" t="s">
        <v>3</v>
      </c>
      <c r="P597" s="2" t="str">
        <f>_xlfn.XLOOKUP(O597,Sales_reps!A:A,Sales_reps!B:B)</f>
        <v>Rep 1</v>
      </c>
      <c r="Q597" s="5">
        <f>_xlfn.XLOOKUP(F597,Inventory!A:A,Inventory!E:E)</f>
        <v>400</v>
      </c>
      <c r="R597" s="5">
        <f>_xlfn.XLOOKUP(F597,Inventory!A:A,Inventory!F:F)</f>
        <v>67</v>
      </c>
      <c r="S597" t="str">
        <f>IF(Table3[[#This Row],[Reorder_point]]&gt;=Table3[[#This Row],[Stock_on_hand]],"Reorder","Sufficient Stock")</f>
        <v>Sufficient Stock</v>
      </c>
      <c r="T597" s="4">
        <f>_xlfn.XLOOKUP(F597,Pivot!A:A,Pivot!C:C)</f>
        <v>1.7790055248618784</v>
      </c>
      <c r="U597" s="5">
        <f>Table3[[#This Row],[Stock_on_hand]]/Table3[[#This Row],[ADS_Rate]]</f>
        <v>224.84472049689441</v>
      </c>
      <c r="V597" s="16">
        <f>_xlfn.XLOOKUP(F597,Pivot!E:E,Pivot!H:H)</f>
        <v>145.31583850931676</v>
      </c>
      <c r="W597" s="3">
        <f>IF(Table3[[#This Row],[Stock_on_hand]]&gt;Table3[[#This Row],[Reorder_point]],(Table3[[#This Row],[Stock_on_hand]]-Table3[[#This Row],[Reorder_point]])*Table3[[#This Row],[AverageCostPerUnit]],0)</f>
        <v>48390.17422360248</v>
      </c>
    </row>
    <row r="598" spans="1:23" x14ac:dyDescent="0.3">
      <c r="A598" s="1">
        <v>45731</v>
      </c>
      <c r="B598" t="str">
        <f>TEXT(Table3[[#This Row],[date]],"mmm")</f>
        <v>Mar</v>
      </c>
      <c r="C598" t="str">
        <f>TEXT(Table3[[#This Row],[date]],"ddd")</f>
        <v>Sat</v>
      </c>
      <c r="D598" s="2" t="s">
        <v>27</v>
      </c>
      <c r="E598" s="2" t="s">
        <v>274</v>
      </c>
      <c r="F598" s="2" t="s">
        <v>166</v>
      </c>
      <c r="G598" s="2" t="s">
        <v>167</v>
      </c>
      <c r="H598" s="2" t="s">
        <v>56</v>
      </c>
      <c r="I598" s="3">
        <v>141.35</v>
      </c>
      <c r="J598" s="5">
        <v>14</v>
      </c>
      <c r="K598" s="3">
        <v>1978.9</v>
      </c>
      <c r="L598" s="3">
        <v>1567.85</v>
      </c>
      <c r="M598" s="3">
        <v>411.05</v>
      </c>
      <c r="N598" s="10">
        <f>Table3[[#This Row],[profit]]/Table3[[#This Row],[revenue]]</f>
        <v>0.20771640810551317</v>
      </c>
      <c r="O598" s="2" t="s">
        <v>30</v>
      </c>
      <c r="P598" s="2" t="str">
        <f>_xlfn.XLOOKUP(O598,Sales_reps!A:A,Sales_reps!B:B)</f>
        <v>Rep 12</v>
      </c>
      <c r="Q598" s="5">
        <f>_xlfn.XLOOKUP(F598,Inventory!A:A,Inventory!E:E)</f>
        <v>359</v>
      </c>
      <c r="R598" s="5">
        <f>_xlfn.XLOOKUP(F598,Inventory!A:A,Inventory!F:F)</f>
        <v>83</v>
      </c>
      <c r="S598" t="str">
        <f>IF(Table3[[#This Row],[Reorder_point]]&gt;=Table3[[#This Row],[Stock_on_hand]],"Reorder","Sufficient Stock")</f>
        <v>Sufficient Stock</v>
      </c>
      <c r="T598" s="4">
        <f>_xlfn.XLOOKUP(F598,Pivot!A:A,Pivot!C:C)</f>
        <v>2.4198895027624308</v>
      </c>
      <c r="U598" s="5">
        <f>Table3[[#This Row],[Stock_on_hand]]/Table3[[#This Row],[ADS_Rate]]</f>
        <v>148.35388127853884</v>
      </c>
      <c r="V598" s="16">
        <f>_xlfn.XLOOKUP(F598,Pivot!E:E,Pivot!H:H)</f>
        <v>157.05917808219178</v>
      </c>
      <c r="W598" s="3">
        <f>IF(Table3[[#This Row],[Stock_on_hand]]&gt;Table3[[#This Row],[Reorder_point]],(Table3[[#This Row],[Stock_on_hand]]-Table3[[#This Row],[Reorder_point]])*Table3[[#This Row],[AverageCostPerUnit]],0)</f>
        <v>43348.333150684928</v>
      </c>
    </row>
    <row r="599" spans="1:23" x14ac:dyDescent="0.3">
      <c r="A599" s="1">
        <v>45731</v>
      </c>
      <c r="B599" t="str">
        <f>TEXT(Table3[[#This Row],[date]],"mmm")</f>
        <v>Mar</v>
      </c>
      <c r="C599" t="str">
        <f>TEXT(Table3[[#This Row],[date]],"ddd")</f>
        <v>Sat</v>
      </c>
      <c r="D599" s="2" t="s">
        <v>24</v>
      </c>
      <c r="E599" s="2" t="s">
        <v>275</v>
      </c>
      <c r="F599" s="2" t="s">
        <v>208</v>
      </c>
      <c r="G599" s="2" t="s">
        <v>209</v>
      </c>
      <c r="H599" s="2" t="s">
        <v>60</v>
      </c>
      <c r="I599" s="3">
        <v>137.43</v>
      </c>
      <c r="J599" s="5">
        <v>14</v>
      </c>
      <c r="K599" s="3">
        <v>1924.02</v>
      </c>
      <c r="L599" s="3">
        <v>1294.02</v>
      </c>
      <c r="M599" s="3">
        <v>630</v>
      </c>
      <c r="N599" s="10">
        <f>Table3[[#This Row],[profit]]/Table3[[#This Row],[revenue]]</f>
        <v>0.32743942370661427</v>
      </c>
      <c r="O599" s="2" t="s">
        <v>38</v>
      </c>
      <c r="P599" s="2" t="str">
        <f>_xlfn.XLOOKUP(O599,Sales_reps!A:A,Sales_reps!B:B)</f>
        <v>Rep 16</v>
      </c>
      <c r="Q599" s="5">
        <f>_xlfn.XLOOKUP(F599,Inventory!A:A,Inventory!E:E)</f>
        <v>51</v>
      </c>
      <c r="R599" s="5">
        <f>_xlfn.XLOOKUP(F599,Inventory!A:A,Inventory!F:F)</f>
        <v>71</v>
      </c>
      <c r="S599" t="str">
        <f>IF(Table3[[#This Row],[Reorder_point]]&gt;=Table3[[#This Row],[Stock_on_hand]],"Reorder","Sufficient Stock")</f>
        <v>Reorder</v>
      </c>
      <c r="T599" s="4">
        <f>_xlfn.XLOOKUP(F599,Pivot!A:A,Pivot!C:C)</f>
        <v>2.6077348066298343</v>
      </c>
      <c r="U599" s="5">
        <f>Table3[[#This Row],[Stock_on_hand]]/Table3[[#This Row],[ADS_Rate]]</f>
        <v>19.557203389830509</v>
      </c>
      <c r="V599" s="16">
        <f>_xlfn.XLOOKUP(F599,Pivot!E:E,Pivot!H:H)</f>
        <v>223.37980932203388</v>
      </c>
      <c r="W599" s="3">
        <f>IF(Table3[[#This Row],[Stock_on_hand]]&gt;Table3[[#This Row],[Reorder_point]],(Table3[[#This Row],[Stock_on_hand]]-Table3[[#This Row],[Reorder_point]])*Table3[[#This Row],[AverageCostPerUnit]],0)</f>
        <v>0</v>
      </c>
    </row>
    <row r="600" spans="1:23" x14ac:dyDescent="0.3">
      <c r="A600" s="1">
        <v>45732</v>
      </c>
      <c r="B600" t="str">
        <f>TEXT(Table3[[#This Row],[date]],"mmm")</f>
        <v>Mar</v>
      </c>
      <c r="C600" t="str">
        <f>TEXT(Table3[[#This Row],[date]],"ddd")</f>
        <v>Sun</v>
      </c>
      <c r="D600" s="2" t="s">
        <v>24</v>
      </c>
      <c r="E600" s="2" t="s">
        <v>282</v>
      </c>
      <c r="F600" s="2" t="s">
        <v>216</v>
      </c>
      <c r="G600" s="2" t="s">
        <v>217</v>
      </c>
      <c r="H600" s="2" t="s">
        <v>101</v>
      </c>
      <c r="I600" s="3">
        <v>287.39999999999998</v>
      </c>
      <c r="J600" s="5">
        <v>29</v>
      </c>
      <c r="K600" s="3">
        <v>8334.6</v>
      </c>
      <c r="L600" s="3">
        <v>5957</v>
      </c>
      <c r="M600" s="3">
        <v>2377.6</v>
      </c>
      <c r="N600" s="10">
        <f>Table3[[#This Row],[profit]]/Table3[[#This Row],[revenue]]</f>
        <v>0.28526863916684664</v>
      </c>
      <c r="O600" s="2" t="s">
        <v>15</v>
      </c>
      <c r="P600" s="2" t="str">
        <f>_xlfn.XLOOKUP(O600,Sales_reps!A:A,Sales_reps!B:B)</f>
        <v>Rep 6</v>
      </c>
      <c r="Q600" s="5">
        <f>_xlfn.XLOOKUP(F600,Inventory!A:A,Inventory!E:E)</f>
        <v>491</v>
      </c>
      <c r="R600" s="5">
        <f>_xlfn.XLOOKUP(F600,Inventory!A:A,Inventory!F:F)</f>
        <v>128</v>
      </c>
      <c r="S600" t="str">
        <f>IF(Table3[[#This Row],[Reorder_point]]&gt;=Table3[[#This Row],[Stock_on_hand]],"Reorder","Sufficient Stock")</f>
        <v>Sufficient Stock</v>
      </c>
      <c r="T600" s="4">
        <f>_xlfn.XLOOKUP(F600,Pivot!A:A,Pivot!C:C)</f>
        <v>1.580110497237569</v>
      </c>
      <c r="U600" s="5">
        <f>Table3[[#This Row],[Stock_on_hand]]/Table3[[#This Row],[ADS_Rate]]</f>
        <v>310.73776223776224</v>
      </c>
      <c r="V600" s="16">
        <f>_xlfn.XLOOKUP(F600,Pivot!E:E,Pivot!H:H)</f>
        <v>152.67353146853142</v>
      </c>
      <c r="W600" s="3">
        <f>IF(Table3[[#This Row],[Stock_on_hand]]&gt;Table3[[#This Row],[Reorder_point]],(Table3[[#This Row],[Stock_on_hand]]-Table3[[#This Row],[Reorder_point]])*Table3[[#This Row],[AverageCostPerUnit]],0)</f>
        <v>55420.491923076908</v>
      </c>
    </row>
    <row r="601" spans="1:23" x14ac:dyDescent="0.3">
      <c r="A601" s="1">
        <v>45732</v>
      </c>
      <c r="B601" t="str">
        <f>TEXT(Table3[[#This Row],[date]],"mmm")</f>
        <v>Mar</v>
      </c>
      <c r="C601" t="str">
        <f>TEXT(Table3[[#This Row],[date]],"ddd")</f>
        <v>Sun</v>
      </c>
      <c r="D601" s="2" t="s">
        <v>12</v>
      </c>
      <c r="E601" s="2" t="s">
        <v>280</v>
      </c>
      <c r="F601" s="2" t="s">
        <v>250</v>
      </c>
      <c r="G601" s="2" t="s">
        <v>251</v>
      </c>
      <c r="H601" s="2" t="s">
        <v>64</v>
      </c>
      <c r="I601" s="3">
        <v>456.77</v>
      </c>
      <c r="J601" s="5">
        <v>47</v>
      </c>
      <c r="K601" s="3">
        <v>21468.19</v>
      </c>
      <c r="L601" s="3">
        <v>17104.11</v>
      </c>
      <c r="M601" s="3">
        <v>4364.08</v>
      </c>
      <c r="N601" s="10">
        <f>Table3[[#This Row],[profit]]/Table3[[#This Row],[revenue]]</f>
        <v>0.2032812267825094</v>
      </c>
      <c r="O601" s="2" t="s">
        <v>13</v>
      </c>
      <c r="P601" s="2" t="str">
        <f>_xlfn.XLOOKUP(O601,Sales_reps!A:A,Sales_reps!B:B)</f>
        <v>Rep 5</v>
      </c>
      <c r="Q601" s="5">
        <f>_xlfn.XLOOKUP(F601,Inventory!A:A,Inventory!E:E)</f>
        <v>85</v>
      </c>
      <c r="R601" s="5">
        <f>_xlfn.XLOOKUP(F601,Inventory!A:A,Inventory!F:F)</f>
        <v>188</v>
      </c>
      <c r="S601" t="str">
        <f>IF(Table3[[#This Row],[Reorder_point]]&gt;=Table3[[#This Row],[Stock_on_hand]],"Reorder","Sufficient Stock")</f>
        <v>Reorder</v>
      </c>
      <c r="T601" s="4">
        <f>_xlfn.XLOOKUP(F601,Pivot!A:A,Pivot!C:C)</f>
        <v>2.6077348066298343</v>
      </c>
      <c r="U601" s="5">
        <f>Table3[[#This Row],[Stock_on_hand]]/Table3[[#This Row],[ADS_Rate]]</f>
        <v>32.595338983050844</v>
      </c>
      <c r="V601" s="16">
        <f>_xlfn.XLOOKUP(F601,Pivot!E:E,Pivot!H:H)</f>
        <v>158.14478813559322</v>
      </c>
      <c r="W601" s="3">
        <f>IF(Table3[[#This Row],[Stock_on_hand]]&gt;Table3[[#This Row],[Reorder_point]],(Table3[[#This Row],[Stock_on_hand]]-Table3[[#This Row],[Reorder_point]])*Table3[[#This Row],[AverageCostPerUnit]],0)</f>
        <v>0</v>
      </c>
    </row>
    <row r="602" spans="1:23" x14ac:dyDescent="0.3">
      <c r="A602" s="1">
        <v>45732</v>
      </c>
      <c r="B602" t="str">
        <f>TEXT(Table3[[#This Row],[date]],"mmm")</f>
        <v>Mar</v>
      </c>
      <c r="C602" t="str">
        <f>TEXT(Table3[[#This Row],[date]],"ddd")</f>
        <v>Sun</v>
      </c>
      <c r="D602" s="2" t="s">
        <v>17</v>
      </c>
      <c r="E602" s="2" t="s">
        <v>281</v>
      </c>
      <c r="F602" s="2" t="s">
        <v>256</v>
      </c>
      <c r="G602" s="2" t="s">
        <v>257</v>
      </c>
      <c r="H602" s="2" t="s">
        <v>60</v>
      </c>
      <c r="I602" s="3">
        <v>359.51</v>
      </c>
      <c r="J602" s="5">
        <v>46</v>
      </c>
      <c r="K602" s="3">
        <v>16537.46</v>
      </c>
      <c r="L602" s="3">
        <v>9239.3799999999992</v>
      </c>
      <c r="M602" s="3">
        <v>7298.08</v>
      </c>
      <c r="N602" s="10">
        <f>Table3[[#This Row],[profit]]/Table3[[#This Row],[revenue]]</f>
        <v>0.44130598048309716</v>
      </c>
      <c r="O602" s="2" t="s">
        <v>20</v>
      </c>
      <c r="P602" s="2" t="str">
        <f>_xlfn.XLOOKUP(O602,Sales_reps!A:A,Sales_reps!B:B)</f>
        <v>Rep 8</v>
      </c>
      <c r="Q602" s="5">
        <f>_xlfn.XLOOKUP(F602,Inventory!A:A,Inventory!E:E)</f>
        <v>214</v>
      </c>
      <c r="R602" s="5">
        <f>_xlfn.XLOOKUP(F602,Inventory!A:A,Inventory!F:F)</f>
        <v>83</v>
      </c>
      <c r="S602" t="str">
        <f>IF(Table3[[#This Row],[Reorder_point]]&gt;=Table3[[#This Row],[Stock_on_hand]],"Reorder","Sufficient Stock")</f>
        <v>Sufficient Stock</v>
      </c>
      <c r="T602" s="4">
        <f>_xlfn.XLOOKUP(F602,Pivot!A:A,Pivot!C:C)</f>
        <v>2.2872928176795582</v>
      </c>
      <c r="U602" s="5">
        <f>Table3[[#This Row],[Stock_on_hand]]/Table3[[#This Row],[ADS_Rate]]</f>
        <v>93.560386473429944</v>
      </c>
      <c r="V602" s="16">
        <f>_xlfn.XLOOKUP(F602,Pivot!E:E,Pivot!H:H)</f>
        <v>128.51939613526571</v>
      </c>
      <c r="W602" s="3">
        <f>IF(Table3[[#This Row],[Stock_on_hand]]&gt;Table3[[#This Row],[Reorder_point]],(Table3[[#This Row],[Stock_on_hand]]-Table3[[#This Row],[Reorder_point]])*Table3[[#This Row],[AverageCostPerUnit]],0)</f>
        <v>16836.040893719808</v>
      </c>
    </row>
    <row r="603" spans="1:23" x14ac:dyDescent="0.3">
      <c r="A603" s="1">
        <v>45732</v>
      </c>
      <c r="B603" t="str">
        <f>TEXT(Table3[[#This Row],[date]],"mmm")</f>
        <v>Mar</v>
      </c>
      <c r="C603" t="str">
        <f>TEXT(Table3[[#This Row],[date]],"ddd")</f>
        <v>Sun</v>
      </c>
      <c r="D603" s="2" t="s">
        <v>27</v>
      </c>
      <c r="E603" s="2" t="s">
        <v>282</v>
      </c>
      <c r="F603" s="2" t="s">
        <v>172</v>
      </c>
      <c r="G603" s="2" t="s">
        <v>173</v>
      </c>
      <c r="H603" s="2" t="s">
        <v>64</v>
      </c>
      <c r="I603" s="3">
        <v>258.19</v>
      </c>
      <c r="J603" s="5">
        <v>21</v>
      </c>
      <c r="K603" s="3">
        <v>5421.99</v>
      </c>
      <c r="L603" s="3">
        <v>2820.33</v>
      </c>
      <c r="M603" s="3">
        <v>2601.66</v>
      </c>
      <c r="N603" s="10">
        <f>Table3[[#This Row],[profit]]/Table3[[#This Row],[revenue]]</f>
        <v>0.47983489456823047</v>
      </c>
      <c r="O603" s="2" t="s">
        <v>3</v>
      </c>
      <c r="P603" s="2" t="str">
        <f>_xlfn.XLOOKUP(O603,Sales_reps!A:A,Sales_reps!B:B)</f>
        <v>Rep 1</v>
      </c>
      <c r="Q603" s="5">
        <f>_xlfn.XLOOKUP(F603,Inventory!A:A,Inventory!E:E)</f>
        <v>111</v>
      </c>
      <c r="R603" s="5">
        <f>_xlfn.XLOOKUP(F603,Inventory!A:A,Inventory!F:F)</f>
        <v>194</v>
      </c>
      <c r="S603" t="str">
        <f>IF(Table3[[#This Row],[Reorder_point]]&gt;=Table3[[#This Row],[Stock_on_hand]],"Reorder","Sufficient Stock")</f>
        <v>Reorder</v>
      </c>
      <c r="T603" s="4">
        <f>_xlfn.XLOOKUP(F603,Pivot!A:A,Pivot!C:C)</f>
        <v>3.5635359116022101</v>
      </c>
      <c r="U603" s="5">
        <f>Table3[[#This Row],[Stock_on_hand]]/Table3[[#This Row],[ADS_Rate]]</f>
        <v>31.148837209302325</v>
      </c>
      <c r="V603" s="16">
        <f>_xlfn.XLOOKUP(F603,Pivot!E:E,Pivot!H:H)</f>
        <v>147.48975193798449</v>
      </c>
      <c r="W603" s="3">
        <f>IF(Table3[[#This Row],[Stock_on_hand]]&gt;Table3[[#This Row],[Reorder_point]],(Table3[[#This Row],[Stock_on_hand]]-Table3[[#This Row],[Reorder_point]])*Table3[[#This Row],[AverageCostPerUnit]],0)</f>
        <v>0</v>
      </c>
    </row>
    <row r="604" spans="1:23" x14ac:dyDescent="0.3">
      <c r="A604" s="1">
        <v>45732</v>
      </c>
      <c r="B604" t="str">
        <f>TEXT(Table3[[#This Row],[date]],"mmm")</f>
        <v>Mar</v>
      </c>
      <c r="C604" t="str">
        <f>TEXT(Table3[[#This Row],[date]],"ddd")</f>
        <v>Sun</v>
      </c>
      <c r="D604" s="2" t="s">
        <v>24</v>
      </c>
      <c r="E604" s="2" t="s">
        <v>271</v>
      </c>
      <c r="F604" s="2" t="s">
        <v>89</v>
      </c>
      <c r="G604" s="2" t="s">
        <v>90</v>
      </c>
      <c r="H604" s="2" t="s">
        <v>73</v>
      </c>
      <c r="I604" s="3">
        <v>216</v>
      </c>
      <c r="J604" s="5">
        <v>22</v>
      </c>
      <c r="K604" s="3">
        <v>4752</v>
      </c>
      <c r="L604" s="3">
        <v>3316.72</v>
      </c>
      <c r="M604" s="3">
        <v>1435.28</v>
      </c>
      <c r="N604" s="10">
        <f>Table3[[#This Row],[profit]]/Table3[[#This Row],[revenue]]</f>
        <v>0.30203703703703705</v>
      </c>
      <c r="O604" s="2" t="s">
        <v>6</v>
      </c>
      <c r="P604" s="2" t="str">
        <f>_xlfn.XLOOKUP(O604,Sales_reps!A:A,Sales_reps!B:B)</f>
        <v>Rep 2</v>
      </c>
      <c r="Q604" s="5">
        <f>_xlfn.XLOOKUP(F604,Inventory!A:A,Inventory!E:E)</f>
        <v>482</v>
      </c>
      <c r="R604" s="5">
        <f>_xlfn.XLOOKUP(F604,Inventory!A:A,Inventory!F:F)</f>
        <v>131</v>
      </c>
      <c r="S604" t="str">
        <f>IF(Table3[[#This Row],[Reorder_point]]&gt;=Table3[[#This Row],[Stock_on_hand]],"Reorder","Sufficient Stock")</f>
        <v>Sufficient Stock</v>
      </c>
      <c r="T604" s="4">
        <f>_xlfn.XLOOKUP(F604,Pivot!A:A,Pivot!C:C)</f>
        <v>2.0718232044198897</v>
      </c>
      <c r="U604" s="5">
        <f>Table3[[#This Row],[Stock_on_hand]]/Table3[[#This Row],[ADS_Rate]]</f>
        <v>232.64533333333333</v>
      </c>
      <c r="V604" s="16">
        <f>_xlfn.XLOOKUP(F604,Pivot!E:E,Pivot!H:H)</f>
        <v>136.04730666666669</v>
      </c>
      <c r="W604" s="3">
        <f>IF(Table3[[#This Row],[Stock_on_hand]]&gt;Table3[[#This Row],[Reorder_point]],(Table3[[#This Row],[Stock_on_hand]]-Table3[[#This Row],[Reorder_point]])*Table3[[#This Row],[AverageCostPerUnit]],0)</f>
        <v>47752.604640000005</v>
      </c>
    </row>
    <row r="605" spans="1:23" x14ac:dyDescent="0.3">
      <c r="A605" s="1">
        <v>45732</v>
      </c>
      <c r="B605" t="str">
        <f>TEXT(Table3[[#This Row],[date]],"mmm")</f>
        <v>Mar</v>
      </c>
      <c r="C605" t="str">
        <f>TEXT(Table3[[#This Row],[date]],"ddd")</f>
        <v>Sun</v>
      </c>
      <c r="D605" s="2" t="s">
        <v>17</v>
      </c>
      <c r="E605" s="2" t="s">
        <v>277</v>
      </c>
      <c r="F605" s="2" t="s">
        <v>132</v>
      </c>
      <c r="G605" s="2" t="s">
        <v>133</v>
      </c>
      <c r="H605" s="2" t="s">
        <v>64</v>
      </c>
      <c r="I605" s="3">
        <v>57.56</v>
      </c>
      <c r="J605" s="5">
        <v>45</v>
      </c>
      <c r="K605" s="3">
        <v>2590.1999999999998</v>
      </c>
      <c r="L605" s="3">
        <v>1768.17</v>
      </c>
      <c r="M605" s="3">
        <v>822.03</v>
      </c>
      <c r="N605" s="10">
        <f>Table3[[#This Row],[profit]]/Table3[[#This Row],[revenue]]</f>
        <v>0.31736159369932826</v>
      </c>
      <c r="O605" s="2" t="s">
        <v>42</v>
      </c>
      <c r="P605" s="2" t="str">
        <f>_xlfn.XLOOKUP(O605,Sales_reps!A:A,Sales_reps!B:B)</f>
        <v>Rep 18</v>
      </c>
      <c r="Q605" s="5">
        <f>_xlfn.XLOOKUP(F605,Inventory!A:A,Inventory!E:E)</f>
        <v>178</v>
      </c>
      <c r="R605" s="5">
        <f>_xlfn.XLOOKUP(F605,Inventory!A:A,Inventory!F:F)</f>
        <v>183</v>
      </c>
      <c r="S605" t="str">
        <f>IF(Table3[[#This Row],[Reorder_point]]&gt;=Table3[[#This Row],[Stock_on_hand]],"Reorder","Sufficient Stock")</f>
        <v>Reorder</v>
      </c>
      <c r="T605" s="4">
        <f>_xlfn.XLOOKUP(F605,Pivot!A:A,Pivot!C:C)</f>
        <v>3.2596685082872927</v>
      </c>
      <c r="U605" s="5">
        <f>Table3[[#This Row],[Stock_on_hand]]/Table3[[#This Row],[ADS_Rate]]</f>
        <v>54.606779661016951</v>
      </c>
      <c r="V605" s="16">
        <f>_xlfn.XLOOKUP(F605,Pivot!E:E,Pivot!H:H)</f>
        <v>150.7550338983051</v>
      </c>
      <c r="W605" s="3">
        <f>IF(Table3[[#This Row],[Stock_on_hand]]&gt;Table3[[#This Row],[Reorder_point]],(Table3[[#This Row],[Stock_on_hand]]-Table3[[#This Row],[Reorder_point]])*Table3[[#This Row],[AverageCostPerUnit]],0)</f>
        <v>0</v>
      </c>
    </row>
    <row r="606" spans="1:23" x14ac:dyDescent="0.3">
      <c r="A606" s="1">
        <v>45733</v>
      </c>
      <c r="B606" t="str">
        <f>TEXT(Table3[[#This Row],[date]],"mmm")</f>
        <v>Mar</v>
      </c>
      <c r="C606" t="str">
        <f>TEXT(Table3[[#This Row],[date]],"ddd")</f>
        <v>Mon</v>
      </c>
      <c r="D606" s="2" t="s">
        <v>24</v>
      </c>
      <c r="E606" s="2" t="s">
        <v>281</v>
      </c>
      <c r="F606" s="2" t="s">
        <v>222</v>
      </c>
      <c r="G606" s="2" t="s">
        <v>223</v>
      </c>
      <c r="H606" s="2" t="s">
        <v>56</v>
      </c>
      <c r="I606" s="3">
        <v>406.12</v>
      </c>
      <c r="J606" s="5">
        <v>49</v>
      </c>
      <c r="K606" s="3">
        <v>19899.88</v>
      </c>
      <c r="L606" s="3">
        <v>14460.39</v>
      </c>
      <c r="M606" s="3">
        <v>5439.49</v>
      </c>
      <c r="N606" s="10">
        <f>Table3[[#This Row],[profit]]/Table3[[#This Row],[revenue]]</f>
        <v>0.27334285432876981</v>
      </c>
      <c r="O606" s="2" t="s">
        <v>34</v>
      </c>
      <c r="P606" s="2" t="str">
        <f>_xlfn.XLOOKUP(O606,Sales_reps!A:A,Sales_reps!B:B)</f>
        <v>Rep 14</v>
      </c>
      <c r="Q606" s="5">
        <f>_xlfn.XLOOKUP(F606,Inventory!A:A,Inventory!E:E)</f>
        <v>429</v>
      </c>
      <c r="R606" s="5">
        <f>_xlfn.XLOOKUP(F606,Inventory!A:A,Inventory!F:F)</f>
        <v>117</v>
      </c>
      <c r="S606" t="str">
        <f>IF(Table3[[#This Row],[Reorder_point]]&gt;=Table3[[#This Row],[Stock_on_hand]],"Reorder","Sufficient Stock")</f>
        <v>Sufficient Stock</v>
      </c>
      <c r="T606" s="4">
        <f>_xlfn.XLOOKUP(F606,Pivot!A:A,Pivot!C:C)</f>
        <v>1.7403314917127073</v>
      </c>
      <c r="U606" s="5">
        <f>Table3[[#This Row],[Stock_on_hand]]/Table3[[#This Row],[ADS_Rate]]</f>
        <v>246.50476190476189</v>
      </c>
      <c r="V606" s="16">
        <f>_xlfn.XLOOKUP(F606,Pivot!E:E,Pivot!H:H)</f>
        <v>227.47676190476187</v>
      </c>
      <c r="W606" s="3">
        <f>IF(Table3[[#This Row],[Stock_on_hand]]&gt;Table3[[#This Row],[Reorder_point]],(Table3[[#This Row],[Stock_on_hand]]-Table3[[#This Row],[Reorder_point]])*Table3[[#This Row],[AverageCostPerUnit]],0)</f>
        <v>70972.749714285703</v>
      </c>
    </row>
    <row r="607" spans="1:23" x14ac:dyDescent="0.3">
      <c r="A607" s="1">
        <v>45733</v>
      </c>
      <c r="B607" t="str">
        <f>TEXT(Table3[[#This Row],[date]],"mmm")</f>
        <v>Mar</v>
      </c>
      <c r="C607" t="str">
        <f>TEXT(Table3[[#This Row],[date]],"ddd")</f>
        <v>Mon</v>
      </c>
      <c r="D607" s="2" t="s">
        <v>24</v>
      </c>
      <c r="E607" s="2" t="s">
        <v>285</v>
      </c>
      <c r="F607" s="2" t="s">
        <v>226</v>
      </c>
      <c r="G607" s="2" t="s">
        <v>227</v>
      </c>
      <c r="H607" s="2" t="s">
        <v>101</v>
      </c>
      <c r="I607" s="3">
        <v>252.77</v>
      </c>
      <c r="J607" s="5">
        <v>1</v>
      </c>
      <c r="K607" s="3">
        <v>252.77</v>
      </c>
      <c r="L607" s="3">
        <v>154.08000000000001</v>
      </c>
      <c r="M607" s="3">
        <v>98.69</v>
      </c>
      <c r="N607" s="10">
        <f>Table3[[#This Row],[profit]]/Table3[[#This Row],[revenue]]</f>
        <v>0.39043399137555879</v>
      </c>
      <c r="O607" s="2" t="s">
        <v>8</v>
      </c>
      <c r="P607" s="2" t="str">
        <f>_xlfn.XLOOKUP(O607,Sales_reps!A:A,Sales_reps!B:B)</f>
        <v>Rep 3</v>
      </c>
      <c r="Q607" s="5">
        <f>_xlfn.XLOOKUP(F607,Inventory!A:A,Inventory!E:E)</f>
        <v>188</v>
      </c>
      <c r="R607" s="5">
        <f>_xlfn.XLOOKUP(F607,Inventory!A:A,Inventory!F:F)</f>
        <v>156</v>
      </c>
      <c r="S607" t="str">
        <f>IF(Table3[[#This Row],[Reorder_point]]&gt;=Table3[[#This Row],[Stock_on_hand]],"Reorder","Sufficient Stock")</f>
        <v>Sufficient Stock</v>
      </c>
      <c r="T607" s="4">
        <f>_xlfn.XLOOKUP(F607,Pivot!A:A,Pivot!C:C)</f>
        <v>1.9281767955801106</v>
      </c>
      <c r="U607" s="5">
        <f>Table3[[#This Row],[Stock_on_hand]]/Table3[[#This Row],[ADS_Rate]]</f>
        <v>97.50143266475645</v>
      </c>
      <c r="V607" s="16">
        <f>_xlfn.XLOOKUP(F607,Pivot!E:E,Pivot!H:H)</f>
        <v>201.583553008596</v>
      </c>
      <c r="W607" s="3">
        <f>IF(Table3[[#This Row],[Stock_on_hand]]&gt;Table3[[#This Row],[Reorder_point]],(Table3[[#This Row],[Stock_on_hand]]-Table3[[#This Row],[Reorder_point]])*Table3[[#This Row],[AverageCostPerUnit]],0)</f>
        <v>6450.673696275072</v>
      </c>
    </row>
    <row r="608" spans="1:23" x14ac:dyDescent="0.3">
      <c r="A608" s="1">
        <v>45733</v>
      </c>
      <c r="B608" t="str">
        <f>TEXT(Table3[[#This Row],[date]],"mmm")</f>
        <v>Mar</v>
      </c>
      <c r="C608" t="str">
        <f>TEXT(Table3[[#This Row],[date]],"ddd")</f>
        <v>Mon</v>
      </c>
      <c r="D608" s="2" t="s">
        <v>27</v>
      </c>
      <c r="E608" s="2" t="s">
        <v>285</v>
      </c>
      <c r="F608" s="2" t="s">
        <v>260</v>
      </c>
      <c r="G608" s="2" t="s">
        <v>261</v>
      </c>
      <c r="H608" s="2" t="s">
        <v>73</v>
      </c>
      <c r="I608" s="3">
        <v>57.54</v>
      </c>
      <c r="J608" s="5">
        <v>32</v>
      </c>
      <c r="K608" s="3">
        <v>1841.28</v>
      </c>
      <c r="L608" s="3">
        <v>1114.3</v>
      </c>
      <c r="M608" s="3">
        <v>726.98</v>
      </c>
      <c r="N608" s="10">
        <f>Table3[[#This Row],[profit]]/Table3[[#This Row],[revenue]]</f>
        <v>0.39482316649287452</v>
      </c>
      <c r="O608" s="2" t="s">
        <v>46</v>
      </c>
      <c r="P608" s="2" t="str">
        <f>_xlfn.XLOOKUP(O608,Sales_reps!A:A,Sales_reps!B:B)</f>
        <v>Rep 20</v>
      </c>
      <c r="Q608" s="5">
        <f>_xlfn.XLOOKUP(F608,Inventory!A:A,Inventory!E:E)</f>
        <v>159</v>
      </c>
      <c r="R608" s="5">
        <f>_xlfn.XLOOKUP(F608,Inventory!A:A,Inventory!F:F)</f>
        <v>87</v>
      </c>
      <c r="S608" t="str">
        <f>IF(Table3[[#This Row],[Reorder_point]]&gt;=Table3[[#This Row],[Stock_on_hand]],"Reorder","Sufficient Stock")</f>
        <v>Sufficient Stock</v>
      </c>
      <c r="T608" s="4">
        <f>_xlfn.XLOOKUP(F608,Pivot!A:A,Pivot!C:C)</f>
        <v>3.3204419889502761</v>
      </c>
      <c r="U608" s="5">
        <f>Table3[[#This Row],[Stock_on_hand]]/Table3[[#This Row],[ADS_Rate]]</f>
        <v>47.885191347753747</v>
      </c>
      <c r="V608" s="16">
        <f>_xlfn.XLOOKUP(F608,Pivot!E:E,Pivot!H:H)</f>
        <v>126.12717138103163</v>
      </c>
      <c r="W608" s="3">
        <f>IF(Table3[[#This Row],[Stock_on_hand]]&gt;Table3[[#This Row],[Reorder_point]],(Table3[[#This Row],[Stock_on_hand]]-Table3[[#This Row],[Reorder_point]])*Table3[[#This Row],[AverageCostPerUnit]],0)</f>
        <v>9081.1563394342775</v>
      </c>
    </row>
    <row r="609" spans="1:23" x14ac:dyDescent="0.3">
      <c r="A609" s="1">
        <v>45733</v>
      </c>
      <c r="B609" t="str">
        <f>TEXT(Table3[[#This Row],[date]],"mmm")</f>
        <v>Mar</v>
      </c>
      <c r="C609" t="str">
        <f>TEXT(Table3[[#This Row],[date]],"ddd")</f>
        <v>Mon</v>
      </c>
      <c r="D609" s="2" t="s">
        <v>17</v>
      </c>
      <c r="E609" s="2" t="s">
        <v>279</v>
      </c>
      <c r="F609" s="2" t="s">
        <v>104</v>
      </c>
      <c r="G609" s="2" t="s">
        <v>105</v>
      </c>
      <c r="H609" s="2" t="s">
        <v>73</v>
      </c>
      <c r="I609" s="3">
        <v>100.93</v>
      </c>
      <c r="J609" s="5">
        <v>48</v>
      </c>
      <c r="K609" s="3">
        <v>4844.6400000000003</v>
      </c>
      <c r="L609" s="3">
        <v>3960.36</v>
      </c>
      <c r="M609" s="3">
        <v>884.28</v>
      </c>
      <c r="N609" s="10">
        <f>Table3[[#This Row],[profit]]/Table3[[#This Row],[revenue]]</f>
        <v>0.18252749430298223</v>
      </c>
      <c r="O609" s="2" t="s">
        <v>38</v>
      </c>
      <c r="P609" s="2" t="str">
        <f>_xlfn.XLOOKUP(O609,Sales_reps!A:A,Sales_reps!B:B)</f>
        <v>Rep 16</v>
      </c>
      <c r="Q609" s="5">
        <f>_xlfn.XLOOKUP(F609,Inventory!A:A,Inventory!E:E)</f>
        <v>239</v>
      </c>
      <c r="R609" s="5">
        <f>_xlfn.XLOOKUP(F609,Inventory!A:A,Inventory!F:F)</f>
        <v>143</v>
      </c>
      <c r="S609" t="str">
        <f>IF(Table3[[#This Row],[Reorder_point]]&gt;=Table3[[#This Row],[Stock_on_hand]],"Reorder","Sufficient Stock")</f>
        <v>Sufficient Stock</v>
      </c>
      <c r="T609" s="4">
        <f>_xlfn.XLOOKUP(F609,Pivot!A:A,Pivot!C:C)</f>
        <v>1.7071823204419889</v>
      </c>
      <c r="U609" s="5">
        <f>Table3[[#This Row],[Stock_on_hand]]/Table3[[#This Row],[ADS_Rate]]</f>
        <v>139.9967637540453</v>
      </c>
      <c r="V609" s="16">
        <f>_xlfn.XLOOKUP(F609,Pivot!E:E,Pivot!H:H)</f>
        <v>194.15064724919091</v>
      </c>
      <c r="W609" s="3">
        <f>IF(Table3[[#This Row],[Stock_on_hand]]&gt;Table3[[#This Row],[Reorder_point]],(Table3[[#This Row],[Stock_on_hand]]-Table3[[#This Row],[Reorder_point]])*Table3[[#This Row],[AverageCostPerUnit]],0)</f>
        <v>18638.462135922327</v>
      </c>
    </row>
    <row r="610" spans="1:23" x14ac:dyDescent="0.3">
      <c r="A610" s="1">
        <v>45733</v>
      </c>
      <c r="B610" t="str">
        <f>TEXT(Table3[[#This Row],[date]],"mmm")</f>
        <v>Mar</v>
      </c>
      <c r="C610" t="str">
        <f>TEXT(Table3[[#This Row],[date]],"ddd")</f>
        <v>Mon</v>
      </c>
      <c r="D610" s="2" t="s">
        <v>24</v>
      </c>
      <c r="E610" s="2" t="s">
        <v>271</v>
      </c>
      <c r="F610" s="2" t="s">
        <v>256</v>
      </c>
      <c r="G610" s="2" t="s">
        <v>257</v>
      </c>
      <c r="H610" s="2" t="s">
        <v>60</v>
      </c>
      <c r="I610" s="3">
        <v>208.94</v>
      </c>
      <c r="J610" s="5">
        <v>33</v>
      </c>
      <c r="K610" s="3">
        <v>6895.02</v>
      </c>
      <c r="L610" s="3">
        <v>4727.9799999999996</v>
      </c>
      <c r="M610" s="3">
        <v>2167.04</v>
      </c>
      <c r="N610" s="10">
        <f>Table3[[#This Row],[profit]]/Table3[[#This Row],[revenue]]</f>
        <v>0.31429060394313574</v>
      </c>
      <c r="O610" s="2" t="s">
        <v>40</v>
      </c>
      <c r="P610" s="2" t="str">
        <f>_xlfn.XLOOKUP(O610,Sales_reps!A:A,Sales_reps!B:B)</f>
        <v>Rep 17</v>
      </c>
      <c r="Q610" s="5">
        <f>_xlfn.XLOOKUP(F610,Inventory!A:A,Inventory!E:E)</f>
        <v>214</v>
      </c>
      <c r="R610" s="5">
        <f>_xlfn.XLOOKUP(F610,Inventory!A:A,Inventory!F:F)</f>
        <v>83</v>
      </c>
      <c r="S610" t="str">
        <f>IF(Table3[[#This Row],[Reorder_point]]&gt;=Table3[[#This Row],[Stock_on_hand]],"Reorder","Sufficient Stock")</f>
        <v>Sufficient Stock</v>
      </c>
      <c r="T610" s="4">
        <f>_xlfn.XLOOKUP(F610,Pivot!A:A,Pivot!C:C)</f>
        <v>2.2872928176795582</v>
      </c>
      <c r="U610" s="5">
        <f>Table3[[#This Row],[Stock_on_hand]]/Table3[[#This Row],[ADS_Rate]]</f>
        <v>93.560386473429944</v>
      </c>
      <c r="V610" s="16">
        <f>_xlfn.XLOOKUP(F610,Pivot!E:E,Pivot!H:H)</f>
        <v>128.51939613526571</v>
      </c>
      <c r="W610" s="3">
        <f>IF(Table3[[#This Row],[Stock_on_hand]]&gt;Table3[[#This Row],[Reorder_point]],(Table3[[#This Row],[Stock_on_hand]]-Table3[[#This Row],[Reorder_point]])*Table3[[#This Row],[AverageCostPerUnit]],0)</f>
        <v>16836.040893719808</v>
      </c>
    </row>
    <row r="611" spans="1:23" x14ac:dyDescent="0.3">
      <c r="A611" s="1">
        <v>45733</v>
      </c>
      <c r="B611" t="str">
        <f>TEXT(Table3[[#This Row],[date]],"mmm")</f>
        <v>Mar</v>
      </c>
      <c r="C611" t="str">
        <f>TEXT(Table3[[#This Row],[date]],"ddd")</f>
        <v>Mon</v>
      </c>
      <c r="D611" s="2" t="s">
        <v>12</v>
      </c>
      <c r="E611" s="2" t="s">
        <v>276</v>
      </c>
      <c r="F611" s="2" t="s">
        <v>120</v>
      </c>
      <c r="G611" s="2" t="s">
        <v>121</v>
      </c>
      <c r="H611" s="2" t="s">
        <v>56</v>
      </c>
      <c r="I611" s="3">
        <v>426.34</v>
      </c>
      <c r="J611" s="5">
        <v>30</v>
      </c>
      <c r="K611" s="3">
        <v>12790.2</v>
      </c>
      <c r="L611" s="3">
        <v>10589.78</v>
      </c>
      <c r="M611" s="3">
        <v>2200.42</v>
      </c>
      <c r="N611" s="10">
        <f>Table3[[#This Row],[profit]]/Table3[[#This Row],[revenue]]</f>
        <v>0.17203953026535942</v>
      </c>
      <c r="O611" s="2" t="s">
        <v>6</v>
      </c>
      <c r="P611" s="2" t="str">
        <f>_xlfn.XLOOKUP(O611,Sales_reps!A:A,Sales_reps!B:B)</f>
        <v>Rep 2</v>
      </c>
      <c r="Q611" s="5">
        <f>_xlfn.XLOOKUP(F611,Inventory!A:A,Inventory!E:E)</f>
        <v>163</v>
      </c>
      <c r="R611" s="5">
        <f>_xlfn.XLOOKUP(F611,Inventory!A:A,Inventory!F:F)</f>
        <v>70</v>
      </c>
      <c r="S611" t="str">
        <f>IF(Table3[[#This Row],[Reorder_point]]&gt;=Table3[[#This Row],[Stock_on_hand]],"Reorder","Sufficient Stock")</f>
        <v>Sufficient Stock</v>
      </c>
      <c r="T611" s="4">
        <f>_xlfn.XLOOKUP(F611,Pivot!A:A,Pivot!C:C)</f>
        <v>2.7679558011049723</v>
      </c>
      <c r="U611" s="5">
        <f>Table3[[#This Row],[Stock_on_hand]]/Table3[[#This Row],[ADS_Rate]]</f>
        <v>58.88822355289421</v>
      </c>
      <c r="V611" s="16">
        <f>_xlfn.XLOOKUP(F611,Pivot!E:E,Pivot!H:H)</f>
        <v>213.25538922155687</v>
      </c>
      <c r="W611" s="3">
        <f>IF(Table3[[#This Row],[Stock_on_hand]]&gt;Table3[[#This Row],[Reorder_point]],(Table3[[#This Row],[Stock_on_hand]]-Table3[[#This Row],[Reorder_point]])*Table3[[#This Row],[AverageCostPerUnit]],0)</f>
        <v>19832.75119760479</v>
      </c>
    </row>
    <row r="612" spans="1:23" x14ac:dyDescent="0.3">
      <c r="A612" s="1">
        <v>45734</v>
      </c>
      <c r="B612" t="str">
        <f>TEXT(Table3[[#This Row],[date]],"mmm")</f>
        <v>Mar</v>
      </c>
      <c r="C612" t="str">
        <f>TEXT(Table3[[#This Row],[date]],"ddd")</f>
        <v>Tue</v>
      </c>
      <c r="D612" s="2" t="s">
        <v>24</v>
      </c>
      <c r="E612" s="2" t="s">
        <v>280</v>
      </c>
      <c r="F612" s="2" t="s">
        <v>186</v>
      </c>
      <c r="G612" s="2" t="s">
        <v>187</v>
      </c>
      <c r="H612" s="2" t="s">
        <v>56</v>
      </c>
      <c r="I612" s="3">
        <v>471.63</v>
      </c>
      <c r="J612" s="5">
        <v>28</v>
      </c>
      <c r="K612" s="3">
        <v>13205.64</v>
      </c>
      <c r="L612" s="3">
        <v>10923.86</v>
      </c>
      <c r="M612" s="3">
        <v>2281.7800000000002</v>
      </c>
      <c r="N612" s="10">
        <f>Table3[[#This Row],[profit]]/Table3[[#This Row],[revenue]]</f>
        <v>0.17278829348672237</v>
      </c>
      <c r="O612" s="2" t="s">
        <v>30</v>
      </c>
      <c r="P612" s="2" t="str">
        <f>_xlfn.XLOOKUP(O612,Sales_reps!A:A,Sales_reps!B:B)</f>
        <v>Rep 12</v>
      </c>
      <c r="Q612" s="5">
        <f>_xlfn.XLOOKUP(F612,Inventory!A:A,Inventory!E:E)</f>
        <v>269</v>
      </c>
      <c r="R612" s="5">
        <f>_xlfn.XLOOKUP(F612,Inventory!A:A,Inventory!F:F)</f>
        <v>137</v>
      </c>
      <c r="S612" t="str">
        <f>IF(Table3[[#This Row],[Reorder_point]]&gt;=Table3[[#This Row],[Stock_on_hand]],"Reorder","Sufficient Stock")</f>
        <v>Sufficient Stock</v>
      </c>
      <c r="T612" s="4">
        <f>_xlfn.XLOOKUP(F612,Pivot!A:A,Pivot!C:C)</f>
        <v>3.3149171270718232</v>
      </c>
      <c r="U612" s="5">
        <f>Table3[[#This Row],[Stock_on_hand]]/Table3[[#This Row],[ADS_Rate]]</f>
        <v>81.148333333333341</v>
      </c>
      <c r="V612" s="16">
        <f>_xlfn.XLOOKUP(F612,Pivot!E:E,Pivot!H:H)</f>
        <v>202.9247</v>
      </c>
      <c r="W612" s="3">
        <f>IF(Table3[[#This Row],[Stock_on_hand]]&gt;Table3[[#This Row],[Reorder_point]],(Table3[[#This Row],[Stock_on_hand]]-Table3[[#This Row],[Reorder_point]])*Table3[[#This Row],[AverageCostPerUnit]],0)</f>
        <v>26786.060399999998</v>
      </c>
    </row>
    <row r="613" spans="1:23" x14ac:dyDescent="0.3">
      <c r="A613" s="1">
        <v>45734</v>
      </c>
      <c r="B613" t="str">
        <f>TEXT(Table3[[#This Row],[date]],"mmm")</f>
        <v>Mar</v>
      </c>
      <c r="C613" t="str">
        <f>TEXT(Table3[[#This Row],[date]],"ddd")</f>
        <v>Tue</v>
      </c>
      <c r="D613" s="2" t="s">
        <v>24</v>
      </c>
      <c r="E613" s="2" t="s">
        <v>273</v>
      </c>
      <c r="F613" s="2" t="s">
        <v>142</v>
      </c>
      <c r="G613" s="2" t="s">
        <v>143</v>
      </c>
      <c r="H613" s="2" t="s">
        <v>73</v>
      </c>
      <c r="I613" s="3">
        <v>328.05</v>
      </c>
      <c r="J613" s="5">
        <v>5</v>
      </c>
      <c r="K613" s="3">
        <v>1640.25</v>
      </c>
      <c r="L613" s="3">
        <v>1126.04</v>
      </c>
      <c r="M613" s="3">
        <v>514.21</v>
      </c>
      <c r="N613" s="10">
        <f>Table3[[#This Row],[profit]]/Table3[[#This Row],[revenue]]</f>
        <v>0.31349489407102576</v>
      </c>
      <c r="O613" s="2" t="s">
        <v>3</v>
      </c>
      <c r="P613" s="2" t="str">
        <f>_xlfn.XLOOKUP(O613,Sales_reps!A:A,Sales_reps!B:B)</f>
        <v>Rep 1</v>
      </c>
      <c r="Q613" s="5">
        <f>_xlfn.XLOOKUP(F613,Inventory!A:A,Inventory!E:E)</f>
        <v>4</v>
      </c>
      <c r="R613" s="5">
        <f>_xlfn.XLOOKUP(F613,Inventory!A:A,Inventory!F:F)</f>
        <v>151</v>
      </c>
      <c r="S613" t="str">
        <f>IF(Table3[[#This Row],[Reorder_point]]&gt;=Table3[[#This Row],[Stock_on_hand]],"Reorder","Sufficient Stock")</f>
        <v>Reorder</v>
      </c>
      <c r="T613" s="4">
        <f>_xlfn.XLOOKUP(F613,Pivot!A:A,Pivot!C:C)</f>
        <v>2.8508287292817678</v>
      </c>
      <c r="U613" s="5">
        <f>Table3[[#This Row],[Stock_on_hand]]/Table3[[#This Row],[ADS_Rate]]</f>
        <v>1.4031007751937985</v>
      </c>
      <c r="V613" s="16">
        <f>_xlfn.XLOOKUP(F613,Pivot!E:E,Pivot!H:H)</f>
        <v>141.50271317829458</v>
      </c>
      <c r="W613" s="3">
        <f>IF(Table3[[#This Row],[Stock_on_hand]]&gt;Table3[[#This Row],[Reorder_point]],(Table3[[#This Row],[Stock_on_hand]]-Table3[[#This Row],[Reorder_point]])*Table3[[#This Row],[AverageCostPerUnit]],0)</f>
        <v>0</v>
      </c>
    </row>
    <row r="614" spans="1:23" x14ac:dyDescent="0.3">
      <c r="A614" s="1">
        <v>45734</v>
      </c>
      <c r="B614" t="str">
        <f>TEXT(Table3[[#This Row],[date]],"mmm")</f>
        <v>Mar</v>
      </c>
      <c r="C614" t="str">
        <f>TEXT(Table3[[#This Row],[date]],"ddd")</f>
        <v>Tue</v>
      </c>
      <c r="D614" s="2" t="s">
        <v>12</v>
      </c>
      <c r="E614" s="2" t="s">
        <v>277</v>
      </c>
      <c r="F614" s="2" t="s">
        <v>148</v>
      </c>
      <c r="G614" s="2" t="s">
        <v>149</v>
      </c>
      <c r="H614" s="2" t="s">
        <v>56</v>
      </c>
      <c r="I614" s="3">
        <v>252.6</v>
      </c>
      <c r="J614" s="5">
        <v>32</v>
      </c>
      <c r="K614" s="3">
        <v>8083.2</v>
      </c>
      <c r="L614" s="3">
        <v>5434.54</v>
      </c>
      <c r="M614" s="3">
        <v>2648.66</v>
      </c>
      <c r="N614" s="10">
        <f>Table3[[#This Row],[profit]]/Table3[[#This Row],[revenue]]</f>
        <v>0.32767468329374505</v>
      </c>
      <c r="O614" s="2" t="s">
        <v>18</v>
      </c>
      <c r="P614" s="2" t="str">
        <f>_xlfn.XLOOKUP(O614,Sales_reps!A:A,Sales_reps!B:B)</f>
        <v>Rep 7</v>
      </c>
      <c r="Q614" s="5">
        <f>_xlfn.XLOOKUP(F614,Inventory!A:A,Inventory!E:E)</f>
        <v>333</v>
      </c>
      <c r="R614" s="5">
        <f>_xlfn.XLOOKUP(F614,Inventory!A:A,Inventory!F:F)</f>
        <v>160</v>
      </c>
      <c r="S614" t="str">
        <f>IF(Table3[[#This Row],[Reorder_point]]&gt;=Table3[[#This Row],[Stock_on_hand]],"Reorder","Sufficient Stock")</f>
        <v>Sufficient Stock</v>
      </c>
      <c r="T614" s="4">
        <f>_xlfn.XLOOKUP(F614,Pivot!A:A,Pivot!C:C)</f>
        <v>1.2928176795580111</v>
      </c>
      <c r="U614" s="5">
        <f>Table3[[#This Row],[Stock_on_hand]]/Table3[[#This Row],[ADS_Rate]]</f>
        <v>257.57692307692309</v>
      </c>
      <c r="V614" s="16">
        <f>_xlfn.XLOOKUP(F614,Pivot!E:E,Pivot!H:H)</f>
        <v>189.53205128205127</v>
      </c>
      <c r="W614" s="3">
        <f>IF(Table3[[#This Row],[Stock_on_hand]]&gt;Table3[[#This Row],[Reorder_point]],(Table3[[#This Row],[Stock_on_hand]]-Table3[[#This Row],[Reorder_point]])*Table3[[#This Row],[AverageCostPerUnit]],0)</f>
        <v>32789.044871794868</v>
      </c>
    </row>
    <row r="615" spans="1:23" x14ac:dyDescent="0.3">
      <c r="A615" s="1">
        <v>45734</v>
      </c>
      <c r="B615" t="str">
        <f>TEXT(Table3[[#This Row],[date]],"mmm")</f>
        <v>Mar</v>
      </c>
      <c r="C615" t="str">
        <f>TEXT(Table3[[#This Row],[date]],"ddd")</f>
        <v>Tue</v>
      </c>
      <c r="D615" s="2" t="s">
        <v>24</v>
      </c>
      <c r="E615" s="2" t="s">
        <v>277</v>
      </c>
      <c r="F615" s="2" t="s">
        <v>97</v>
      </c>
      <c r="G615" s="2" t="s">
        <v>98</v>
      </c>
      <c r="H615" s="2" t="s">
        <v>60</v>
      </c>
      <c r="I615" s="3">
        <v>335.98</v>
      </c>
      <c r="J615" s="5">
        <v>34</v>
      </c>
      <c r="K615" s="3">
        <v>11423.32</v>
      </c>
      <c r="L615" s="3">
        <v>7616.38</v>
      </c>
      <c r="M615" s="3">
        <v>3806.94</v>
      </c>
      <c r="N615" s="10">
        <f>Table3[[#This Row],[profit]]/Table3[[#This Row],[revenue]]</f>
        <v>0.33326038314605561</v>
      </c>
      <c r="O615" s="2" t="s">
        <v>30</v>
      </c>
      <c r="P615" s="2" t="str">
        <f>_xlfn.XLOOKUP(O615,Sales_reps!A:A,Sales_reps!B:B)</f>
        <v>Rep 12</v>
      </c>
      <c r="Q615" s="5">
        <f>_xlfn.XLOOKUP(F615,Inventory!A:A,Inventory!E:E)</f>
        <v>404</v>
      </c>
      <c r="R615" s="5">
        <f>_xlfn.XLOOKUP(F615,Inventory!A:A,Inventory!F:F)</f>
        <v>57</v>
      </c>
      <c r="S615" t="str">
        <f>IF(Table3[[#This Row],[Reorder_point]]&gt;=Table3[[#This Row],[Stock_on_hand]],"Reorder","Sufficient Stock")</f>
        <v>Sufficient Stock</v>
      </c>
      <c r="T615" s="4">
        <f>_xlfn.XLOOKUP(F615,Pivot!A:A,Pivot!C:C)</f>
        <v>1.5303867403314917</v>
      </c>
      <c r="U615" s="5">
        <f>Table3[[#This Row],[Stock_on_hand]]/Table3[[#This Row],[ADS_Rate]]</f>
        <v>263.985559566787</v>
      </c>
      <c r="V615" s="16">
        <f>_xlfn.XLOOKUP(F615,Pivot!E:E,Pivot!H:H)</f>
        <v>112.46043321299639</v>
      </c>
      <c r="W615" s="3">
        <f>IF(Table3[[#This Row],[Stock_on_hand]]&gt;Table3[[#This Row],[Reorder_point]],(Table3[[#This Row],[Stock_on_hand]]-Table3[[#This Row],[Reorder_point]])*Table3[[#This Row],[AverageCostPerUnit]],0)</f>
        <v>39023.770324909747</v>
      </c>
    </row>
    <row r="616" spans="1:23" x14ac:dyDescent="0.3">
      <c r="A616" s="1">
        <v>45734</v>
      </c>
      <c r="B616" t="str">
        <f>TEXT(Table3[[#This Row],[date]],"mmm")</f>
        <v>Mar</v>
      </c>
      <c r="C616" t="str">
        <f>TEXT(Table3[[#This Row],[date]],"ddd")</f>
        <v>Tue</v>
      </c>
      <c r="D616" s="2" t="s">
        <v>12</v>
      </c>
      <c r="E616" s="2" t="s">
        <v>279</v>
      </c>
      <c r="F616" s="2" t="s">
        <v>252</v>
      </c>
      <c r="G616" s="2" t="s">
        <v>253</v>
      </c>
      <c r="H616" s="2" t="s">
        <v>101</v>
      </c>
      <c r="I616" s="3">
        <v>255.45</v>
      </c>
      <c r="J616" s="5">
        <v>31</v>
      </c>
      <c r="K616" s="3">
        <v>7918.95</v>
      </c>
      <c r="L616" s="3">
        <v>5469.42</v>
      </c>
      <c r="M616" s="3">
        <v>2449.5300000000002</v>
      </c>
      <c r="N616" s="10">
        <f>Table3[[#This Row],[profit]]/Table3[[#This Row],[revenue]]</f>
        <v>0.30932509991854984</v>
      </c>
      <c r="O616" s="2" t="s">
        <v>25</v>
      </c>
      <c r="P616" s="2" t="str">
        <f>_xlfn.XLOOKUP(O616,Sales_reps!A:A,Sales_reps!B:B)</f>
        <v>Rep 10</v>
      </c>
      <c r="Q616" s="5">
        <f>_xlfn.XLOOKUP(F616,Inventory!A:A,Inventory!E:E)</f>
        <v>487</v>
      </c>
      <c r="R616" s="5">
        <f>_xlfn.XLOOKUP(F616,Inventory!A:A,Inventory!F:F)</f>
        <v>182</v>
      </c>
      <c r="S616" t="str">
        <f>IF(Table3[[#This Row],[Reorder_point]]&gt;=Table3[[#This Row],[Stock_on_hand]],"Reorder","Sufficient Stock")</f>
        <v>Sufficient Stock</v>
      </c>
      <c r="T616" s="4">
        <f>_xlfn.XLOOKUP(F616,Pivot!A:A,Pivot!C:C)</f>
        <v>2.0497237569060776</v>
      </c>
      <c r="U616" s="5">
        <f>Table3[[#This Row],[Stock_on_hand]]/Table3[[#This Row],[ADS_Rate]]</f>
        <v>237.5929919137466</v>
      </c>
      <c r="V616" s="16">
        <f>_xlfn.XLOOKUP(F616,Pivot!E:E,Pivot!H:H)</f>
        <v>142.78312668463613</v>
      </c>
      <c r="W616" s="3">
        <f>IF(Table3[[#This Row],[Stock_on_hand]]&gt;Table3[[#This Row],[Reorder_point]],(Table3[[#This Row],[Stock_on_hand]]-Table3[[#This Row],[Reorder_point]])*Table3[[#This Row],[AverageCostPerUnit]],0)</f>
        <v>43548.85363881402</v>
      </c>
    </row>
    <row r="617" spans="1:23" x14ac:dyDescent="0.3">
      <c r="A617" s="1">
        <v>45734</v>
      </c>
      <c r="B617" t="str">
        <f>TEXT(Table3[[#This Row],[date]],"mmm")</f>
        <v>Mar</v>
      </c>
      <c r="C617" t="str">
        <f>TEXT(Table3[[#This Row],[date]],"ddd")</f>
        <v>Tue</v>
      </c>
      <c r="D617" s="2" t="s">
        <v>24</v>
      </c>
      <c r="E617" s="2" t="s">
        <v>284</v>
      </c>
      <c r="F617" s="2" t="s">
        <v>254</v>
      </c>
      <c r="G617" s="2" t="s">
        <v>255</v>
      </c>
      <c r="H617" s="2" t="s">
        <v>64</v>
      </c>
      <c r="I617" s="3">
        <v>162.76</v>
      </c>
      <c r="J617" s="5">
        <v>25</v>
      </c>
      <c r="K617" s="3">
        <v>4069</v>
      </c>
      <c r="L617" s="3">
        <v>3125.51</v>
      </c>
      <c r="M617" s="3">
        <v>943.49</v>
      </c>
      <c r="N617" s="10">
        <f>Table3[[#This Row],[profit]]/Table3[[#This Row],[revenue]]</f>
        <v>0.23187269599410174</v>
      </c>
      <c r="O617" s="2" t="s">
        <v>10</v>
      </c>
      <c r="P617" s="2" t="str">
        <f>_xlfn.XLOOKUP(O617,Sales_reps!A:A,Sales_reps!B:B)</f>
        <v>Rep 4</v>
      </c>
      <c r="Q617" s="5">
        <f>_xlfn.XLOOKUP(F617,Inventory!A:A,Inventory!E:E)</f>
        <v>228</v>
      </c>
      <c r="R617" s="5">
        <f>_xlfn.XLOOKUP(F617,Inventory!A:A,Inventory!F:F)</f>
        <v>179</v>
      </c>
      <c r="S617" t="str">
        <f>IF(Table3[[#This Row],[Reorder_point]]&gt;=Table3[[#This Row],[Stock_on_hand]],"Reorder","Sufficient Stock")</f>
        <v>Sufficient Stock</v>
      </c>
      <c r="T617" s="4">
        <f>_xlfn.XLOOKUP(F617,Pivot!A:A,Pivot!C:C)</f>
        <v>3.6353591160220993</v>
      </c>
      <c r="U617" s="5">
        <f>Table3[[#This Row],[Stock_on_hand]]/Table3[[#This Row],[ADS_Rate]]</f>
        <v>62.717325227963528</v>
      </c>
      <c r="V617" s="16">
        <f>_xlfn.XLOOKUP(F617,Pivot!E:E,Pivot!H:H)</f>
        <v>194.48913373860182</v>
      </c>
      <c r="W617" s="3">
        <f>IF(Table3[[#This Row],[Stock_on_hand]]&gt;Table3[[#This Row],[Reorder_point]],(Table3[[#This Row],[Stock_on_hand]]-Table3[[#This Row],[Reorder_point]])*Table3[[#This Row],[AverageCostPerUnit]],0)</f>
        <v>9529.9675531914891</v>
      </c>
    </row>
    <row r="618" spans="1:23" x14ac:dyDescent="0.3">
      <c r="A618" s="1">
        <v>45734</v>
      </c>
      <c r="B618" t="str">
        <f>TEXT(Table3[[#This Row],[date]],"mmm")</f>
        <v>Mar</v>
      </c>
      <c r="C618" t="str">
        <f>TEXT(Table3[[#This Row],[date]],"ddd")</f>
        <v>Tue</v>
      </c>
      <c r="D618" s="2" t="s">
        <v>27</v>
      </c>
      <c r="E618" s="2" t="s">
        <v>273</v>
      </c>
      <c r="F618" s="2" t="s">
        <v>83</v>
      </c>
      <c r="G618" s="2" t="s">
        <v>84</v>
      </c>
      <c r="H618" s="2" t="s">
        <v>56</v>
      </c>
      <c r="I618" s="3">
        <v>410.28</v>
      </c>
      <c r="J618" s="5">
        <v>2</v>
      </c>
      <c r="K618" s="3">
        <v>820.56</v>
      </c>
      <c r="L618" s="3">
        <v>559.28</v>
      </c>
      <c r="M618" s="3">
        <v>261.27999999999997</v>
      </c>
      <c r="N618" s="10">
        <f>Table3[[#This Row],[profit]]/Table3[[#This Row],[revenue]]</f>
        <v>0.31841669104026515</v>
      </c>
      <c r="O618" s="2" t="s">
        <v>32</v>
      </c>
      <c r="P618" s="2" t="str">
        <f>_xlfn.XLOOKUP(O618,Sales_reps!A:A,Sales_reps!B:B)</f>
        <v>Rep 13</v>
      </c>
      <c r="Q618" s="5">
        <f>_xlfn.XLOOKUP(F618,Inventory!A:A,Inventory!E:E)</f>
        <v>227</v>
      </c>
      <c r="R618" s="5">
        <f>_xlfn.XLOOKUP(F618,Inventory!A:A,Inventory!F:F)</f>
        <v>124</v>
      </c>
      <c r="S618" t="str">
        <f>IF(Table3[[#This Row],[Reorder_point]]&gt;=Table3[[#This Row],[Stock_on_hand]],"Reorder","Sufficient Stock")</f>
        <v>Sufficient Stock</v>
      </c>
      <c r="T618" s="4">
        <f>_xlfn.XLOOKUP(F618,Pivot!A:A,Pivot!C:C)</f>
        <v>2.0883977900552488</v>
      </c>
      <c r="U618" s="5">
        <f>Table3[[#This Row],[Stock_on_hand]]/Table3[[#This Row],[ADS_Rate]]</f>
        <v>108.69576719576719</v>
      </c>
      <c r="V618" s="16">
        <f>_xlfn.XLOOKUP(F618,Pivot!E:E,Pivot!H:H)</f>
        <v>176.40235449735448</v>
      </c>
      <c r="W618" s="3">
        <f>IF(Table3[[#This Row],[Stock_on_hand]]&gt;Table3[[#This Row],[Reorder_point]],(Table3[[#This Row],[Stock_on_hand]]-Table3[[#This Row],[Reorder_point]])*Table3[[#This Row],[AverageCostPerUnit]],0)</f>
        <v>18169.44251322751</v>
      </c>
    </row>
    <row r="619" spans="1:23" x14ac:dyDescent="0.3">
      <c r="A619" s="1">
        <v>45734</v>
      </c>
      <c r="B619" t="str">
        <f>TEXT(Table3[[#This Row],[date]],"mmm")</f>
        <v>Mar</v>
      </c>
      <c r="C619" t="str">
        <f>TEXT(Table3[[#This Row],[date]],"ddd")</f>
        <v>Tue</v>
      </c>
      <c r="D619" s="2" t="s">
        <v>27</v>
      </c>
      <c r="E619" s="2" t="s">
        <v>279</v>
      </c>
      <c r="F619" s="2" t="s">
        <v>214</v>
      </c>
      <c r="G619" s="2" t="s">
        <v>215</v>
      </c>
      <c r="H619" s="2" t="s">
        <v>73</v>
      </c>
      <c r="I619" s="3">
        <v>336.82</v>
      </c>
      <c r="J619" s="5">
        <v>20</v>
      </c>
      <c r="K619" s="3">
        <v>6736.4</v>
      </c>
      <c r="L619" s="3">
        <v>5562.06</v>
      </c>
      <c r="M619" s="3">
        <v>1174.3399999999999</v>
      </c>
      <c r="N619" s="10">
        <f>Table3[[#This Row],[profit]]/Table3[[#This Row],[revenue]]</f>
        <v>0.17432753399441839</v>
      </c>
      <c r="O619" s="2" t="s">
        <v>42</v>
      </c>
      <c r="P619" s="2" t="str">
        <f>_xlfn.XLOOKUP(O619,Sales_reps!A:A,Sales_reps!B:B)</f>
        <v>Rep 18</v>
      </c>
      <c r="Q619" s="5">
        <f>_xlfn.XLOOKUP(F619,Inventory!A:A,Inventory!E:E)</f>
        <v>154</v>
      </c>
      <c r="R619" s="5">
        <f>_xlfn.XLOOKUP(F619,Inventory!A:A,Inventory!F:F)</f>
        <v>171</v>
      </c>
      <c r="S619" t="str">
        <f>IF(Table3[[#This Row],[Reorder_point]]&gt;=Table3[[#This Row],[Stock_on_hand]],"Reorder","Sufficient Stock")</f>
        <v>Reorder</v>
      </c>
      <c r="T619" s="4">
        <f>_xlfn.XLOOKUP(F619,Pivot!A:A,Pivot!C:C)</f>
        <v>1.5193370165745856</v>
      </c>
      <c r="U619" s="5">
        <f>Table3[[#This Row],[Stock_on_hand]]/Table3[[#This Row],[ADS_Rate]]</f>
        <v>101.36</v>
      </c>
      <c r="V619" s="16">
        <f>_xlfn.XLOOKUP(F619,Pivot!E:E,Pivot!H:H)</f>
        <v>185.58029090909088</v>
      </c>
      <c r="W619" s="3">
        <f>IF(Table3[[#This Row],[Stock_on_hand]]&gt;Table3[[#This Row],[Reorder_point]],(Table3[[#This Row],[Stock_on_hand]]-Table3[[#This Row],[Reorder_point]])*Table3[[#This Row],[AverageCostPerUnit]],0)</f>
        <v>0</v>
      </c>
    </row>
    <row r="620" spans="1:23" x14ac:dyDescent="0.3">
      <c r="A620" s="1">
        <v>45735</v>
      </c>
      <c r="B620" t="str">
        <f>TEXT(Table3[[#This Row],[date]],"mmm")</f>
        <v>Mar</v>
      </c>
      <c r="C620" t="str">
        <f>TEXT(Table3[[#This Row],[date]],"ddd")</f>
        <v>Wed</v>
      </c>
      <c r="D620" s="2" t="s">
        <v>24</v>
      </c>
      <c r="E620" s="2" t="s">
        <v>283</v>
      </c>
      <c r="F620" s="2" t="s">
        <v>246</v>
      </c>
      <c r="G620" s="2" t="s">
        <v>247</v>
      </c>
      <c r="H620" s="2" t="s">
        <v>101</v>
      </c>
      <c r="I620" s="3">
        <v>410.62</v>
      </c>
      <c r="J620" s="5">
        <v>48</v>
      </c>
      <c r="K620" s="3">
        <v>19709.759999999998</v>
      </c>
      <c r="L620" s="3">
        <v>10681.03</v>
      </c>
      <c r="M620" s="3">
        <v>9028.73</v>
      </c>
      <c r="N620" s="10">
        <f>Table3[[#This Row],[profit]]/Table3[[#This Row],[revenue]]</f>
        <v>0.45808421817414319</v>
      </c>
      <c r="O620" s="2" t="s">
        <v>42</v>
      </c>
      <c r="P620" s="2" t="str">
        <f>_xlfn.XLOOKUP(O620,Sales_reps!A:A,Sales_reps!B:B)</f>
        <v>Rep 18</v>
      </c>
      <c r="Q620" s="5">
        <f>_xlfn.XLOOKUP(F620,Inventory!A:A,Inventory!E:E)</f>
        <v>431</v>
      </c>
      <c r="R620" s="5">
        <f>_xlfn.XLOOKUP(F620,Inventory!A:A,Inventory!F:F)</f>
        <v>97</v>
      </c>
      <c r="S620" t="str">
        <f>IF(Table3[[#This Row],[Reorder_point]]&gt;=Table3[[#This Row],[Stock_on_hand]],"Reorder","Sufficient Stock")</f>
        <v>Sufficient Stock</v>
      </c>
      <c r="T620" s="4">
        <f>_xlfn.XLOOKUP(F620,Pivot!A:A,Pivot!C:C)</f>
        <v>2.7127071823204418</v>
      </c>
      <c r="U620" s="5">
        <f>Table3[[#This Row],[Stock_on_hand]]/Table3[[#This Row],[ADS_Rate]]</f>
        <v>158.88187372708759</v>
      </c>
      <c r="V620" s="16">
        <f>_xlfn.XLOOKUP(F620,Pivot!E:E,Pivot!H:H)</f>
        <v>146.11568228105907</v>
      </c>
      <c r="W620" s="3">
        <f>IF(Table3[[#This Row],[Stock_on_hand]]&gt;Table3[[#This Row],[Reorder_point]],(Table3[[#This Row],[Stock_on_hand]]-Table3[[#This Row],[Reorder_point]])*Table3[[#This Row],[AverageCostPerUnit]],0)</f>
        <v>48802.637881873728</v>
      </c>
    </row>
    <row r="621" spans="1:23" x14ac:dyDescent="0.3">
      <c r="A621" s="1">
        <v>45735</v>
      </c>
      <c r="B621" t="str">
        <f>TEXT(Table3[[#This Row],[date]],"mmm")</f>
        <v>Mar</v>
      </c>
      <c r="C621" t="str">
        <f>TEXT(Table3[[#This Row],[date]],"ddd")</f>
        <v>Wed</v>
      </c>
      <c r="D621" s="2" t="s">
        <v>27</v>
      </c>
      <c r="E621" s="2" t="s">
        <v>276</v>
      </c>
      <c r="F621" s="2" t="s">
        <v>146</v>
      </c>
      <c r="G621" s="2" t="s">
        <v>147</v>
      </c>
      <c r="H621" s="2" t="s">
        <v>101</v>
      </c>
      <c r="I621" s="3">
        <v>469.34</v>
      </c>
      <c r="J621" s="5">
        <v>11</v>
      </c>
      <c r="K621" s="3">
        <v>5162.74</v>
      </c>
      <c r="L621" s="3">
        <v>3970.82</v>
      </c>
      <c r="M621" s="3">
        <v>1191.92</v>
      </c>
      <c r="N621" s="10">
        <f>Table3[[#This Row],[profit]]/Table3[[#This Row],[revenue]]</f>
        <v>0.23086965448579633</v>
      </c>
      <c r="O621" s="2" t="s">
        <v>18</v>
      </c>
      <c r="P621" s="2" t="str">
        <f>_xlfn.XLOOKUP(O621,Sales_reps!A:A,Sales_reps!B:B)</f>
        <v>Rep 7</v>
      </c>
      <c r="Q621" s="5">
        <f>_xlfn.XLOOKUP(F621,Inventory!A:A,Inventory!E:E)</f>
        <v>347</v>
      </c>
      <c r="R621" s="5">
        <f>_xlfn.XLOOKUP(F621,Inventory!A:A,Inventory!F:F)</f>
        <v>110</v>
      </c>
      <c r="S621" t="str">
        <f>IF(Table3[[#This Row],[Reorder_point]]&gt;=Table3[[#This Row],[Stock_on_hand]],"Reorder","Sufficient Stock")</f>
        <v>Sufficient Stock</v>
      </c>
      <c r="T621" s="4">
        <f>_xlfn.XLOOKUP(F621,Pivot!A:A,Pivot!C:C)</f>
        <v>1.9116022099447514</v>
      </c>
      <c r="U621" s="5">
        <f>Table3[[#This Row],[Stock_on_hand]]/Table3[[#This Row],[ADS_Rate]]</f>
        <v>181.52312138728323</v>
      </c>
      <c r="V621" s="16">
        <f>_xlfn.XLOOKUP(F621,Pivot!E:E,Pivot!H:H)</f>
        <v>120.45384393063586</v>
      </c>
      <c r="W621" s="3">
        <f>IF(Table3[[#This Row],[Stock_on_hand]]&gt;Table3[[#This Row],[Reorder_point]],(Table3[[#This Row],[Stock_on_hand]]-Table3[[#This Row],[Reorder_point]])*Table3[[#This Row],[AverageCostPerUnit]],0)</f>
        <v>28547.561011560698</v>
      </c>
    </row>
    <row r="622" spans="1:23" x14ac:dyDescent="0.3">
      <c r="A622" s="1">
        <v>45736</v>
      </c>
      <c r="B622" t="str">
        <f>TEXT(Table3[[#This Row],[date]],"mmm")</f>
        <v>Mar</v>
      </c>
      <c r="C622" t="str">
        <f>TEXT(Table3[[#This Row],[date]],"ddd")</f>
        <v>Thu</v>
      </c>
      <c r="D622" s="2" t="s">
        <v>12</v>
      </c>
      <c r="E622" s="2" t="s">
        <v>272</v>
      </c>
      <c r="F622" s="2" t="s">
        <v>246</v>
      </c>
      <c r="G622" s="2" t="s">
        <v>247</v>
      </c>
      <c r="H622" s="2" t="s">
        <v>101</v>
      </c>
      <c r="I622" s="3">
        <v>178.97</v>
      </c>
      <c r="J622" s="5">
        <v>16</v>
      </c>
      <c r="K622" s="3">
        <v>2863.52</v>
      </c>
      <c r="L622" s="3">
        <v>1787.31</v>
      </c>
      <c r="M622" s="3">
        <v>1076.21</v>
      </c>
      <c r="N622" s="10">
        <f>Table3[[#This Row],[profit]]/Table3[[#This Row],[revenue]]</f>
        <v>0.37583463709001508</v>
      </c>
      <c r="O622" s="2" t="s">
        <v>22</v>
      </c>
      <c r="P622" s="2" t="str">
        <f>_xlfn.XLOOKUP(O622,Sales_reps!A:A,Sales_reps!B:B)</f>
        <v>Rep 9</v>
      </c>
      <c r="Q622" s="5">
        <f>_xlfn.XLOOKUP(F622,Inventory!A:A,Inventory!E:E)</f>
        <v>431</v>
      </c>
      <c r="R622" s="5">
        <f>_xlfn.XLOOKUP(F622,Inventory!A:A,Inventory!F:F)</f>
        <v>97</v>
      </c>
      <c r="S622" t="str">
        <f>IF(Table3[[#This Row],[Reorder_point]]&gt;=Table3[[#This Row],[Stock_on_hand]],"Reorder","Sufficient Stock")</f>
        <v>Sufficient Stock</v>
      </c>
      <c r="T622" s="4">
        <f>_xlfn.XLOOKUP(F622,Pivot!A:A,Pivot!C:C)</f>
        <v>2.7127071823204418</v>
      </c>
      <c r="U622" s="5">
        <f>Table3[[#This Row],[Stock_on_hand]]/Table3[[#This Row],[ADS_Rate]]</f>
        <v>158.88187372708759</v>
      </c>
      <c r="V622" s="16">
        <f>_xlfn.XLOOKUP(F622,Pivot!E:E,Pivot!H:H)</f>
        <v>146.11568228105907</v>
      </c>
      <c r="W622" s="3">
        <f>IF(Table3[[#This Row],[Stock_on_hand]]&gt;Table3[[#This Row],[Reorder_point]],(Table3[[#This Row],[Stock_on_hand]]-Table3[[#This Row],[Reorder_point]])*Table3[[#This Row],[AverageCostPerUnit]],0)</f>
        <v>48802.637881873728</v>
      </c>
    </row>
    <row r="623" spans="1:23" x14ac:dyDescent="0.3">
      <c r="A623" s="1">
        <v>45736</v>
      </c>
      <c r="B623" t="str">
        <f>TEXT(Table3[[#This Row],[date]],"mmm")</f>
        <v>Mar</v>
      </c>
      <c r="C623" t="str">
        <f>TEXT(Table3[[#This Row],[date]],"ddd")</f>
        <v>Thu</v>
      </c>
      <c r="D623" s="2" t="s">
        <v>24</v>
      </c>
      <c r="E623" s="2" t="s">
        <v>276</v>
      </c>
      <c r="F623" s="2" t="s">
        <v>174</v>
      </c>
      <c r="G623" s="2" t="s">
        <v>175</v>
      </c>
      <c r="H623" s="2" t="s">
        <v>101</v>
      </c>
      <c r="I623" s="3">
        <v>447.93</v>
      </c>
      <c r="J623" s="5">
        <v>4</v>
      </c>
      <c r="K623" s="3">
        <v>1791.72</v>
      </c>
      <c r="L623" s="3">
        <v>1270.54</v>
      </c>
      <c r="M623" s="3">
        <v>521.17999999999995</v>
      </c>
      <c r="N623" s="10">
        <f>Table3[[#This Row],[profit]]/Table3[[#This Row],[revenue]]</f>
        <v>0.29088250396267273</v>
      </c>
      <c r="O623" s="2" t="s">
        <v>8</v>
      </c>
      <c r="P623" s="2" t="str">
        <f>_xlfn.XLOOKUP(O623,Sales_reps!A:A,Sales_reps!B:B)</f>
        <v>Rep 3</v>
      </c>
      <c r="Q623" s="5">
        <f>_xlfn.XLOOKUP(F623,Inventory!A:A,Inventory!E:E)</f>
        <v>455</v>
      </c>
      <c r="R623" s="5">
        <f>_xlfn.XLOOKUP(F623,Inventory!A:A,Inventory!F:F)</f>
        <v>66</v>
      </c>
      <c r="S623" t="str">
        <f>IF(Table3[[#This Row],[Reorder_point]]&gt;=Table3[[#This Row],[Stock_on_hand]],"Reorder","Sufficient Stock")</f>
        <v>Sufficient Stock</v>
      </c>
      <c r="T623" s="4">
        <f>_xlfn.XLOOKUP(F623,Pivot!A:A,Pivot!C:C)</f>
        <v>1.9060773480662982</v>
      </c>
      <c r="U623" s="5">
        <f>Table3[[#This Row],[Stock_on_hand]]/Table3[[#This Row],[ADS_Rate]]</f>
        <v>238.71014492753625</v>
      </c>
      <c r="V623" s="16">
        <f>_xlfn.XLOOKUP(F623,Pivot!E:E,Pivot!H:H)</f>
        <v>187.19002898550721</v>
      </c>
      <c r="W623" s="3">
        <f>IF(Table3[[#This Row],[Stock_on_hand]]&gt;Table3[[#This Row],[Reorder_point]],(Table3[[#This Row],[Stock_on_hand]]-Table3[[#This Row],[Reorder_point]])*Table3[[#This Row],[AverageCostPerUnit]],0)</f>
        <v>72816.9212753623</v>
      </c>
    </row>
    <row r="624" spans="1:23" x14ac:dyDescent="0.3">
      <c r="A624" s="1">
        <v>45736</v>
      </c>
      <c r="B624" t="str">
        <f>TEXT(Table3[[#This Row],[date]],"mmm")</f>
        <v>Mar</v>
      </c>
      <c r="C624" t="str">
        <f>TEXT(Table3[[#This Row],[date]],"ddd")</f>
        <v>Thu</v>
      </c>
      <c r="D624" s="2" t="s">
        <v>27</v>
      </c>
      <c r="E624" s="2" t="s">
        <v>285</v>
      </c>
      <c r="F624" s="2" t="s">
        <v>168</v>
      </c>
      <c r="G624" s="2" t="s">
        <v>169</v>
      </c>
      <c r="H624" s="2" t="s">
        <v>56</v>
      </c>
      <c r="I624" s="3">
        <v>418.93</v>
      </c>
      <c r="J624" s="5">
        <v>29</v>
      </c>
      <c r="K624" s="3">
        <v>12148.97</v>
      </c>
      <c r="L624" s="3">
        <v>10026.799999999999</v>
      </c>
      <c r="M624" s="3">
        <v>2122.17</v>
      </c>
      <c r="N624" s="10">
        <f>Table3[[#This Row],[profit]]/Table3[[#This Row],[revenue]]</f>
        <v>0.1746790057099491</v>
      </c>
      <c r="O624" s="2" t="s">
        <v>42</v>
      </c>
      <c r="P624" s="2" t="str">
        <f>_xlfn.XLOOKUP(O624,Sales_reps!A:A,Sales_reps!B:B)</f>
        <v>Rep 18</v>
      </c>
      <c r="Q624" s="5">
        <f>_xlfn.XLOOKUP(F624,Inventory!A:A,Inventory!E:E)</f>
        <v>433</v>
      </c>
      <c r="R624" s="5">
        <f>_xlfn.XLOOKUP(F624,Inventory!A:A,Inventory!F:F)</f>
        <v>151</v>
      </c>
      <c r="S624" t="str">
        <f>IF(Table3[[#This Row],[Reorder_point]]&gt;=Table3[[#This Row],[Stock_on_hand]],"Reorder","Sufficient Stock")</f>
        <v>Sufficient Stock</v>
      </c>
      <c r="T624" s="4">
        <f>_xlfn.XLOOKUP(F624,Pivot!A:A,Pivot!C:C)</f>
        <v>2.0718232044198897</v>
      </c>
      <c r="U624" s="5">
        <f>Table3[[#This Row],[Stock_on_hand]]/Table3[[#This Row],[ADS_Rate]]</f>
        <v>208.99466666666666</v>
      </c>
      <c r="V624" s="16">
        <f>_xlfn.XLOOKUP(F624,Pivot!E:E,Pivot!H:H)</f>
        <v>166.13485333333333</v>
      </c>
      <c r="W624" s="3">
        <f>IF(Table3[[#This Row],[Stock_on_hand]]&gt;Table3[[#This Row],[Reorder_point]],(Table3[[#This Row],[Stock_on_hand]]-Table3[[#This Row],[Reorder_point]])*Table3[[#This Row],[AverageCostPerUnit]],0)</f>
        <v>46850.028639999997</v>
      </c>
    </row>
    <row r="625" spans="1:23" x14ac:dyDescent="0.3">
      <c r="A625" s="1">
        <v>45736</v>
      </c>
      <c r="B625" t="str">
        <f>TEXT(Table3[[#This Row],[date]],"mmm")</f>
        <v>Mar</v>
      </c>
      <c r="C625" t="str">
        <f>TEXT(Table3[[#This Row],[date]],"ddd")</f>
        <v>Thu</v>
      </c>
      <c r="D625" s="2" t="s">
        <v>24</v>
      </c>
      <c r="E625" s="2" t="s">
        <v>275</v>
      </c>
      <c r="F625" s="2" t="s">
        <v>106</v>
      </c>
      <c r="G625" s="2" t="s">
        <v>107</v>
      </c>
      <c r="H625" s="2" t="s">
        <v>60</v>
      </c>
      <c r="I625" s="3">
        <v>439.81</v>
      </c>
      <c r="J625" s="5">
        <v>15</v>
      </c>
      <c r="K625" s="3">
        <v>6597.15</v>
      </c>
      <c r="L625" s="3">
        <v>4567.1099999999997</v>
      </c>
      <c r="M625" s="3">
        <v>2030.04</v>
      </c>
      <c r="N625" s="10">
        <f>Table3[[#This Row],[profit]]/Table3[[#This Row],[revenue]]</f>
        <v>0.307714694981924</v>
      </c>
      <c r="O625" s="2" t="s">
        <v>10</v>
      </c>
      <c r="P625" s="2" t="str">
        <f>_xlfn.XLOOKUP(O625,Sales_reps!A:A,Sales_reps!B:B)</f>
        <v>Rep 4</v>
      </c>
      <c r="Q625" s="5">
        <f>_xlfn.XLOOKUP(F625,Inventory!A:A,Inventory!E:E)</f>
        <v>377</v>
      </c>
      <c r="R625" s="5">
        <f>_xlfn.XLOOKUP(F625,Inventory!A:A,Inventory!F:F)</f>
        <v>165</v>
      </c>
      <c r="S625" t="str">
        <f>IF(Table3[[#This Row],[Reorder_point]]&gt;=Table3[[#This Row],[Stock_on_hand]],"Reorder","Sufficient Stock")</f>
        <v>Sufficient Stock</v>
      </c>
      <c r="T625" s="4">
        <f>_xlfn.XLOOKUP(F625,Pivot!A:A,Pivot!C:C)</f>
        <v>2.2928176795580111</v>
      </c>
      <c r="U625" s="5">
        <f>Table3[[#This Row],[Stock_on_hand]]/Table3[[#This Row],[ADS_Rate]]</f>
        <v>164.4265060240964</v>
      </c>
      <c r="V625" s="16">
        <f>_xlfn.XLOOKUP(F625,Pivot!E:E,Pivot!H:H)</f>
        <v>219.61922891566269</v>
      </c>
      <c r="W625" s="3">
        <f>IF(Table3[[#This Row],[Stock_on_hand]]&gt;Table3[[#This Row],[Reorder_point]],(Table3[[#This Row],[Stock_on_hand]]-Table3[[#This Row],[Reorder_point]])*Table3[[#This Row],[AverageCostPerUnit]],0)</f>
        <v>46559.276530120493</v>
      </c>
    </row>
    <row r="626" spans="1:23" x14ac:dyDescent="0.3">
      <c r="A626" s="1">
        <v>45737</v>
      </c>
      <c r="B626" t="str">
        <f>TEXT(Table3[[#This Row],[date]],"mmm")</f>
        <v>Mar</v>
      </c>
      <c r="C626" t="str">
        <f>TEXT(Table3[[#This Row],[date]],"ddd")</f>
        <v>Fri</v>
      </c>
      <c r="D626" s="2" t="s">
        <v>17</v>
      </c>
      <c r="E626" s="2" t="s">
        <v>275</v>
      </c>
      <c r="F626" s="2" t="s">
        <v>142</v>
      </c>
      <c r="G626" s="2" t="s">
        <v>143</v>
      </c>
      <c r="H626" s="2" t="s">
        <v>73</v>
      </c>
      <c r="I626" s="3">
        <v>367.76</v>
      </c>
      <c r="J626" s="5">
        <v>17</v>
      </c>
      <c r="K626" s="3">
        <v>6251.92</v>
      </c>
      <c r="L626" s="3">
        <v>5180.0600000000004</v>
      </c>
      <c r="M626" s="3">
        <v>1071.8599999999999</v>
      </c>
      <c r="N626" s="10">
        <f>Table3[[#This Row],[profit]]/Table3[[#This Row],[revenue]]</f>
        <v>0.17144493211685369</v>
      </c>
      <c r="O626" s="2" t="s">
        <v>18</v>
      </c>
      <c r="P626" s="2" t="str">
        <f>_xlfn.XLOOKUP(O626,Sales_reps!A:A,Sales_reps!B:B)</f>
        <v>Rep 7</v>
      </c>
      <c r="Q626" s="5">
        <f>_xlfn.XLOOKUP(F626,Inventory!A:A,Inventory!E:E)</f>
        <v>4</v>
      </c>
      <c r="R626" s="5">
        <f>_xlfn.XLOOKUP(F626,Inventory!A:A,Inventory!F:F)</f>
        <v>151</v>
      </c>
      <c r="S626" t="str">
        <f>IF(Table3[[#This Row],[Reorder_point]]&gt;=Table3[[#This Row],[Stock_on_hand]],"Reorder","Sufficient Stock")</f>
        <v>Reorder</v>
      </c>
      <c r="T626" s="4">
        <f>_xlfn.XLOOKUP(F626,Pivot!A:A,Pivot!C:C)</f>
        <v>2.8508287292817678</v>
      </c>
      <c r="U626" s="5">
        <f>Table3[[#This Row],[Stock_on_hand]]/Table3[[#This Row],[ADS_Rate]]</f>
        <v>1.4031007751937985</v>
      </c>
      <c r="V626" s="16">
        <f>_xlfn.XLOOKUP(F626,Pivot!E:E,Pivot!H:H)</f>
        <v>141.50271317829458</v>
      </c>
      <c r="W626" s="3">
        <f>IF(Table3[[#This Row],[Stock_on_hand]]&gt;Table3[[#This Row],[Reorder_point]],(Table3[[#This Row],[Stock_on_hand]]-Table3[[#This Row],[Reorder_point]])*Table3[[#This Row],[AverageCostPerUnit]],0)</f>
        <v>0</v>
      </c>
    </row>
    <row r="627" spans="1:23" x14ac:dyDescent="0.3">
      <c r="A627" s="1">
        <v>45737</v>
      </c>
      <c r="B627" t="str">
        <f>TEXT(Table3[[#This Row],[date]],"mmm")</f>
        <v>Mar</v>
      </c>
      <c r="C627" t="str">
        <f>TEXT(Table3[[#This Row],[date]],"ddd")</f>
        <v>Fri</v>
      </c>
      <c r="D627" s="2" t="s">
        <v>27</v>
      </c>
      <c r="E627" s="2" t="s">
        <v>275</v>
      </c>
      <c r="F627" s="2" t="s">
        <v>204</v>
      </c>
      <c r="G627" s="2" t="s">
        <v>205</v>
      </c>
      <c r="H627" s="2" t="s">
        <v>101</v>
      </c>
      <c r="I627" s="3">
        <v>279.13</v>
      </c>
      <c r="J627" s="5">
        <v>16</v>
      </c>
      <c r="K627" s="3">
        <v>4466.08</v>
      </c>
      <c r="L627" s="3">
        <v>3413.95</v>
      </c>
      <c r="M627" s="3">
        <v>1052.1300000000001</v>
      </c>
      <c r="N627" s="10">
        <f>Table3[[#This Row],[profit]]/Table3[[#This Row],[revenue]]</f>
        <v>0.23558243470784226</v>
      </c>
      <c r="O627" s="2" t="s">
        <v>3</v>
      </c>
      <c r="P627" s="2" t="str">
        <f>_xlfn.XLOOKUP(O627,Sales_reps!A:A,Sales_reps!B:B)</f>
        <v>Rep 1</v>
      </c>
      <c r="Q627" s="5">
        <f>_xlfn.XLOOKUP(F627,Inventory!A:A,Inventory!E:E)</f>
        <v>158</v>
      </c>
      <c r="R627" s="5">
        <f>_xlfn.XLOOKUP(F627,Inventory!A:A,Inventory!F:F)</f>
        <v>118</v>
      </c>
      <c r="S627" t="str">
        <f>IF(Table3[[#This Row],[Reorder_point]]&gt;=Table3[[#This Row],[Stock_on_hand]],"Reorder","Sufficient Stock")</f>
        <v>Sufficient Stock</v>
      </c>
      <c r="T627" s="4">
        <f>_xlfn.XLOOKUP(F627,Pivot!A:A,Pivot!C:C)</f>
        <v>1.9447513812154695</v>
      </c>
      <c r="U627" s="5">
        <f>Table3[[#This Row],[Stock_on_hand]]/Table3[[#This Row],[ADS_Rate]]</f>
        <v>81.244318181818187</v>
      </c>
      <c r="V627" s="16">
        <f>_xlfn.XLOOKUP(F627,Pivot!E:E,Pivot!H:H)</f>
        <v>164.3787784090909</v>
      </c>
      <c r="W627" s="3">
        <f>IF(Table3[[#This Row],[Stock_on_hand]]&gt;Table3[[#This Row],[Reorder_point]],(Table3[[#This Row],[Stock_on_hand]]-Table3[[#This Row],[Reorder_point]])*Table3[[#This Row],[AverageCostPerUnit]],0)</f>
        <v>6575.1511363636364</v>
      </c>
    </row>
    <row r="628" spans="1:23" x14ac:dyDescent="0.3">
      <c r="A628" s="1">
        <v>45737</v>
      </c>
      <c r="B628" t="str">
        <f>TEXT(Table3[[#This Row],[date]],"mmm")</f>
        <v>Mar</v>
      </c>
      <c r="C628" t="str">
        <f>TEXT(Table3[[#This Row],[date]],"ddd")</f>
        <v>Fri</v>
      </c>
      <c r="D628" s="2" t="s">
        <v>5</v>
      </c>
      <c r="E628" s="2" t="s">
        <v>275</v>
      </c>
      <c r="F628" s="2" t="s">
        <v>250</v>
      </c>
      <c r="G628" s="2" t="s">
        <v>251</v>
      </c>
      <c r="H628" s="2" t="s">
        <v>64</v>
      </c>
      <c r="I628" s="3">
        <v>311.85000000000002</v>
      </c>
      <c r="J628" s="5">
        <v>26</v>
      </c>
      <c r="K628" s="3">
        <v>8108.1</v>
      </c>
      <c r="L628" s="3">
        <v>4984.38</v>
      </c>
      <c r="M628" s="3">
        <v>3123.72</v>
      </c>
      <c r="N628" s="10">
        <f>Table3[[#This Row],[profit]]/Table3[[#This Row],[revenue]]</f>
        <v>0.38525918525918523</v>
      </c>
      <c r="O628" s="2" t="s">
        <v>40</v>
      </c>
      <c r="P628" s="2" t="str">
        <f>_xlfn.XLOOKUP(O628,Sales_reps!A:A,Sales_reps!B:B)</f>
        <v>Rep 17</v>
      </c>
      <c r="Q628" s="5">
        <f>_xlfn.XLOOKUP(F628,Inventory!A:A,Inventory!E:E)</f>
        <v>85</v>
      </c>
      <c r="R628" s="5">
        <f>_xlfn.XLOOKUP(F628,Inventory!A:A,Inventory!F:F)</f>
        <v>188</v>
      </c>
      <c r="S628" t="str">
        <f>IF(Table3[[#This Row],[Reorder_point]]&gt;=Table3[[#This Row],[Stock_on_hand]],"Reorder","Sufficient Stock")</f>
        <v>Reorder</v>
      </c>
      <c r="T628" s="4">
        <f>_xlfn.XLOOKUP(F628,Pivot!A:A,Pivot!C:C)</f>
        <v>2.6077348066298343</v>
      </c>
      <c r="U628" s="5">
        <f>Table3[[#This Row],[Stock_on_hand]]/Table3[[#This Row],[ADS_Rate]]</f>
        <v>32.595338983050844</v>
      </c>
      <c r="V628" s="16">
        <f>_xlfn.XLOOKUP(F628,Pivot!E:E,Pivot!H:H)</f>
        <v>158.14478813559322</v>
      </c>
      <c r="W628" s="3">
        <f>IF(Table3[[#This Row],[Stock_on_hand]]&gt;Table3[[#This Row],[Reorder_point]],(Table3[[#This Row],[Stock_on_hand]]-Table3[[#This Row],[Reorder_point]])*Table3[[#This Row],[AverageCostPerUnit]],0)</f>
        <v>0</v>
      </c>
    </row>
    <row r="629" spans="1:23" x14ac:dyDescent="0.3">
      <c r="A629" s="1">
        <v>45737</v>
      </c>
      <c r="B629" t="str">
        <f>TEXT(Table3[[#This Row],[date]],"mmm")</f>
        <v>Mar</v>
      </c>
      <c r="C629" t="str">
        <f>TEXT(Table3[[#This Row],[date]],"ddd")</f>
        <v>Fri</v>
      </c>
      <c r="D629" s="2" t="s">
        <v>24</v>
      </c>
      <c r="E629" s="2" t="s">
        <v>280</v>
      </c>
      <c r="F629" s="2" t="s">
        <v>58</v>
      </c>
      <c r="G629" s="2" t="s">
        <v>59</v>
      </c>
      <c r="H629" s="2" t="s">
        <v>60</v>
      </c>
      <c r="I629" s="3">
        <v>147.31</v>
      </c>
      <c r="J629" s="5">
        <v>15</v>
      </c>
      <c r="K629" s="3">
        <v>2209.65</v>
      </c>
      <c r="L629" s="3">
        <v>1486.41</v>
      </c>
      <c r="M629" s="3">
        <v>723.24</v>
      </c>
      <c r="N629" s="10">
        <f>Table3[[#This Row],[profit]]/Table3[[#This Row],[revenue]]</f>
        <v>0.3273097549385649</v>
      </c>
      <c r="O629" s="2" t="s">
        <v>20</v>
      </c>
      <c r="P629" s="2" t="str">
        <f>_xlfn.XLOOKUP(O629,Sales_reps!A:A,Sales_reps!B:B)</f>
        <v>Rep 8</v>
      </c>
      <c r="Q629" s="5">
        <f>_xlfn.XLOOKUP(F629,Inventory!A:A,Inventory!E:E)</f>
        <v>281</v>
      </c>
      <c r="R629" s="5">
        <f>_xlfn.XLOOKUP(F629,Inventory!A:A,Inventory!F:F)</f>
        <v>53</v>
      </c>
      <c r="S629" t="str">
        <f>IF(Table3[[#This Row],[Reorder_point]]&gt;=Table3[[#This Row],[Stock_on_hand]],"Reorder","Sufficient Stock")</f>
        <v>Sufficient Stock</v>
      </c>
      <c r="T629" s="4">
        <f>_xlfn.XLOOKUP(F629,Pivot!A:A,Pivot!C:C)</f>
        <v>1.9447513812154695</v>
      </c>
      <c r="U629" s="5">
        <f>Table3[[#This Row],[Stock_on_hand]]/Table3[[#This Row],[ADS_Rate]]</f>
        <v>144.49147727272728</v>
      </c>
      <c r="V629" s="16">
        <f>_xlfn.XLOOKUP(F629,Pivot!E:E,Pivot!H:H)</f>
        <v>208.21113636363637</v>
      </c>
      <c r="W629" s="3">
        <f>IF(Table3[[#This Row],[Stock_on_hand]]&gt;Table3[[#This Row],[Reorder_point]],(Table3[[#This Row],[Stock_on_hand]]-Table3[[#This Row],[Reorder_point]])*Table3[[#This Row],[AverageCostPerUnit]],0)</f>
        <v>47472.139090909091</v>
      </c>
    </row>
    <row r="630" spans="1:23" x14ac:dyDescent="0.3">
      <c r="A630" s="1">
        <v>45737</v>
      </c>
      <c r="B630" t="str">
        <f>TEXT(Table3[[#This Row],[date]],"mmm")</f>
        <v>Mar</v>
      </c>
      <c r="C630" t="str">
        <f>TEXT(Table3[[#This Row],[date]],"ddd")</f>
        <v>Fri</v>
      </c>
      <c r="D630" s="2" t="s">
        <v>24</v>
      </c>
      <c r="E630" s="2" t="s">
        <v>283</v>
      </c>
      <c r="F630" s="2" t="s">
        <v>104</v>
      </c>
      <c r="G630" s="2" t="s">
        <v>105</v>
      </c>
      <c r="H630" s="2" t="s">
        <v>73</v>
      </c>
      <c r="I630" s="3">
        <v>364.59</v>
      </c>
      <c r="J630" s="5">
        <v>26</v>
      </c>
      <c r="K630" s="3">
        <v>9479.34</v>
      </c>
      <c r="L630" s="3">
        <v>5191.71</v>
      </c>
      <c r="M630" s="3">
        <v>4287.63</v>
      </c>
      <c r="N630" s="10">
        <f>Table3[[#This Row],[profit]]/Table3[[#This Row],[revenue]]</f>
        <v>0.45231313572463905</v>
      </c>
      <c r="O630" s="2" t="s">
        <v>22</v>
      </c>
      <c r="P630" s="2" t="str">
        <f>_xlfn.XLOOKUP(O630,Sales_reps!A:A,Sales_reps!B:B)</f>
        <v>Rep 9</v>
      </c>
      <c r="Q630" s="5">
        <f>_xlfn.XLOOKUP(F630,Inventory!A:A,Inventory!E:E)</f>
        <v>239</v>
      </c>
      <c r="R630" s="5">
        <f>_xlfn.XLOOKUP(F630,Inventory!A:A,Inventory!F:F)</f>
        <v>143</v>
      </c>
      <c r="S630" t="str">
        <f>IF(Table3[[#This Row],[Reorder_point]]&gt;=Table3[[#This Row],[Stock_on_hand]],"Reorder","Sufficient Stock")</f>
        <v>Sufficient Stock</v>
      </c>
      <c r="T630" s="4">
        <f>_xlfn.XLOOKUP(F630,Pivot!A:A,Pivot!C:C)</f>
        <v>1.7071823204419889</v>
      </c>
      <c r="U630" s="5">
        <f>Table3[[#This Row],[Stock_on_hand]]/Table3[[#This Row],[ADS_Rate]]</f>
        <v>139.9967637540453</v>
      </c>
      <c r="V630" s="16">
        <f>_xlfn.XLOOKUP(F630,Pivot!E:E,Pivot!H:H)</f>
        <v>194.15064724919091</v>
      </c>
      <c r="W630" s="3">
        <f>IF(Table3[[#This Row],[Stock_on_hand]]&gt;Table3[[#This Row],[Reorder_point]],(Table3[[#This Row],[Stock_on_hand]]-Table3[[#This Row],[Reorder_point]])*Table3[[#This Row],[AverageCostPerUnit]],0)</f>
        <v>18638.462135922327</v>
      </c>
    </row>
    <row r="631" spans="1:23" x14ac:dyDescent="0.3">
      <c r="A631" s="1">
        <v>45737</v>
      </c>
      <c r="B631" t="str">
        <f>TEXT(Table3[[#This Row],[date]],"mmm")</f>
        <v>Mar</v>
      </c>
      <c r="C631" t="str">
        <f>TEXT(Table3[[#This Row],[date]],"ddd")</f>
        <v>Fri</v>
      </c>
      <c r="D631" s="2" t="s">
        <v>5</v>
      </c>
      <c r="E631" s="2" t="s">
        <v>281</v>
      </c>
      <c r="F631" s="2" t="s">
        <v>262</v>
      </c>
      <c r="G631" s="2" t="s">
        <v>263</v>
      </c>
      <c r="H631" s="2" t="s">
        <v>101</v>
      </c>
      <c r="I631" s="3">
        <v>396.75</v>
      </c>
      <c r="J631" s="5">
        <v>30</v>
      </c>
      <c r="K631" s="3">
        <v>11902.5</v>
      </c>
      <c r="L631" s="3">
        <v>7469.89</v>
      </c>
      <c r="M631" s="3">
        <v>4432.6099999999997</v>
      </c>
      <c r="N631" s="10">
        <f>Table3[[#This Row],[profit]]/Table3[[#This Row],[revenue]]</f>
        <v>0.37240999789960089</v>
      </c>
      <c r="O631" s="2" t="s">
        <v>3</v>
      </c>
      <c r="P631" s="2" t="str">
        <f>_xlfn.XLOOKUP(O631,Sales_reps!A:A,Sales_reps!B:B)</f>
        <v>Rep 1</v>
      </c>
      <c r="Q631" s="5">
        <f>_xlfn.XLOOKUP(F631,Inventory!A:A,Inventory!E:E)</f>
        <v>69</v>
      </c>
      <c r="R631" s="5">
        <f>_xlfn.XLOOKUP(F631,Inventory!A:A,Inventory!F:F)</f>
        <v>189</v>
      </c>
      <c r="S631" t="str">
        <f>IF(Table3[[#This Row],[Reorder_point]]&gt;=Table3[[#This Row],[Stock_on_hand]],"Reorder","Sufficient Stock")</f>
        <v>Reorder</v>
      </c>
      <c r="T631" s="4">
        <f>_xlfn.XLOOKUP(F631,Pivot!A:A,Pivot!C:C)</f>
        <v>1.9337016574585635</v>
      </c>
      <c r="U631" s="5">
        <f>Table3[[#This Row],[Stock_on_hand]]/Table3[[#This Row],[ADS_Rate]]</f>
        <v>35.682857142857145</v>
      </c>
      <c r="V631" s="16">
        <f>_xlfn.XLOOKUP(F631,Pivot!E:E,Pivot!H:H)</f>
        <v>151.44962857142858</v>
      </c>
      <c r="W631" s="3">
        <f>IF(Table3[[#This Row],[Stock_on_hand]]&gt;Table3[[#This Row],[Reorder_point]],(Table3[[#This Row],[Stock_on_hand]]-Table3[[#This Row],[Reorder_point]])*Table3[[#This Row],[AverageCostPerUnit]],0)</f>
        <v>0</v>
      </c>
    </row>
    <row r="632" spans="1:23" x14ac:dyDescent="0.3">
      <c r="A632" s="1">
        <v>45737</v>
      </c>
      <c r="B632" t="str">
        <f>TEXT(Table3[[#This Row],[date]],"mmm")</f>
        <v>Mar</v>
      </c>
      <c r="C632" t="str">
        <f>TEXT(Table3[[#This Row],[date]],"ddd")</f>
        <v>Fri</v>
      </c>
      <c r="D632" s="2" t="s">
        <v>27</v>
      </c>
      <c r="E632" s="2" t="s">
        <v>283</v>
      </c>
      <c r="F632" s="2" t="s">
        <v>99</v>
      </c>
      <c r="G632" s="2" t="s">
        <v>100</v>
      </c>
      <c r="H632" s="2" t="s">
        <v>101</v>
      </c>
      <c r="I632" s="3">
        <v>403.97</v>
      </c>
      <c r="J632" s="5">
        <v>16</v>
      </c>
      <c r="K632" s="3">
        <v>6463.52</v>
      </c>
      <c r="L632" s="3">
        <v>4558.84</v>
      </c>
      <c r="M632" s="3">
        <v>1904.68</v>
      </c>
      <c r="N632" s="10">
        <f>Table3[[#This Row],[profit]]/Table3[[#This Row],[revenue]]</f>
        <v>0.29468153575760575</v>
      </c>
      <c r="O632" s="2" t="s">
        <v>3</v>
      </c>
      <c r="P632" s="2" t="str">
        <f>_xlfn.XLOOKUP(O632,Sales_reps!A:A,Sales_reps!B:B)</f>
        <v>Rep 1</v>
      </c>
      <c r="Q632" s="5">
        <f>_xlfn.XLOOKUP(F632,Inventory!A:A,Inventory!E:E)</f>
        <v>380</v>
      </c>
      <c r="R632" s="5">
        <f>_xlfn.XLOOKUP(F632,Inventory!A:A,Inventory!F:F)</f>
        <v>192</v>
      </c>
      <c r="S632" t="str">
        <f>IF(Table3[[#This Row],[Reorder_point]]&gt;=Table3[[#This Row],[Stock_on_hand]],"Reorder","Sufficient Stock")</f>
        <v>Sufficient Stock</v>
      </c>
      <c r="T632" s="4">
        <f>_xlfn.XLOOKUP(F632,Pivot!A:A,Pivot!C:C)</f>
        <v>1.5359116022099448</v>
      </c>
      <c r="U632" s="5">
        <f>Table3[[#This Row],[Stock_on_hand]]/Table3[[#This Row],[ADS_Rate]]</f>
        <v>247.41007194244602</v>
      </c>
      <c r="V632" s="16">
        <f>_xlfn.XLOOKUP(F632,Pivot!E:E,Pivot!H:H)</f>
        <v>131.15615107913669</v>
      </c>
      <c r="W632" s="3">
        <f>IF(Table3[[#This Row],[Stock_on_hand]]&gt;Table3[[#This Row],[Reorder_point]],(Table3[[#This Row],[Stock_on_hand]]-Table3[[#This Row],[Reorder_point]])*Table3[[#This Row],[AverageCostPerUnit]],0)</f>
        <v>24657.356402877696</v>
      </c>
    </row>
    <row r="633" spans="1:23" x14ac:dyDescent="0.3">
      <c r="A633" s="1">
        <v>45737</v>
      </c>
      <c r="B633" t="str">
        <f>TEXT(Table3[[#This Row],[date]],"mmm")</f>
        <v>Mar</v>
      </c>
      <c r="C633" t="str">
        <f>TEXT(Table3[[#This Row],[date]],"ddd")</f>
        <v>Fri</v>
      </c>
      <c r="D633" s="2" t="s">
        <v>17</v>
      </c>
      <c r="E633" s="2" t="s">
        <v>271</v>
      </c>
      <c r="F633" s="2" t="s">
        <v>254</v>
      </c>
      <c r="G633" s="2" t="s">
        <v>255</v>
      </c>
      <c r="H633" s="2" t="s">
        <v>64</v>
      </c>
      <c r="I633" s="3">
        <v>91.95</v>
      </c>
      <c r="J633" s="5">
        <v>30</v>
      </c>
      <c r="K633" s="3">
        <v>2758.5</v>
      </c>
      <c r="L633" s="3">
        <v>2043.8</v>
      </c>
      <c r="M633" s="3">
        <v>714.7</v>
      </c>
      <c r="N633" s="10">
        <f>Table3[[#This Row],[profit]]/Table3[[#This Row],[revenue]]</f>
        <v>0.25909008519122712</v>
      </c>
      <c r="O633" s="2" t="s">
        <v>20</v>
      </c>
      <c r="P633" s="2" t="str">
        <f>_xlfn.XLOOKUP(O633,Sales_reps!A:A,Sales_reps!B:B)</f>
        <v>Rep 8</v>
      </c>
      <c r="Q633" s="5">
        <f>_xlfn.XLOOKUP(F633,Inventory!A:A,Inventory!E:E)</f>
        <v>228</v>
      </c>
      <c r="R633" s="5">
        <f>_xlfn.XLOOKUP(F633,Inventory!A:A,Inventory!F:F)</f>
        <v>179</v>
      </c>
      <c r="S633" t="str">
        <f>IF(Table3[[#This Row],[Reorder_point]]&gt;=Table3[[#This Row],[Stock_on_hand]],"Reorder","Sufficient Stock")</f>
        <v>Sufficient Stock</v>
      </c>
      <c r="T633" s="4">
        <f>_xlfn.XLOOKUP(F633,Pivot!A:A,Pivot!C:C)</f>
        <v>3.6353591160220993</v>
      </c>
      <c r="U633" s="5">
        <f>Table3[[#This Row],[Stock_on_hand]]/Table3[[#This Row],[ADS_Rate]]</f>
        <v>62.717325227963528</v>
      </c>
      <c r="V633" s="16">
        <f>_xlfn.XLOOKUP(F633,Pivot!E:E,Pivot!H:H)</f>
        <v>194.48913373860182</v>
      </c>
      <c r="W633" s="3">
        <f>IF(Table3[[#This Row],[Stock_on_hand]]&gt;Table3[[#This Row],[Reorder_point]],(Table3[[#This Row],[Stock_on_hand]]-Table3[[#This Row],[Reorder_point]])*Table3[[#This Row],[AverageCostPerUnit]],0)</f>
        <v>9529.9675531914891</v>
      </c>
    </row>
    <row r="634" spans="1:23" x14ac:dyDescent="0.3">
      <c r="A634" s="1">
        <v>45737</v>
      </c>
      <c r="B634" t="str">
        <f>TEXT(Table3[[#This Row],[date]],"mmm")</f>
        <v>Mar</v>
      </c>
      <c r="C634" t="str">
        <f>TEXT(Table3[[#This Row],[date]],"ddd")</f>
        <v>Fri</v>
      </c>
      <c r="D634" s="2" t="s">
        <v>24</v>
      </c>
      <c r="E634" s="2" t="s">
        <v>283</v>
      </c>
      <c r="F634" s="2" t="s">
        <v>58</v>
      </c>
      <c r="G634" s="2" t="s">
        <v>59</v>
      </c>
      <c r="H634" s="2" t="s">
        <v>60</v>
      </c>
      <c r="I634" s="3">
        <v>37.130000000000003</v>
      </c>
      <c r="J634" s="5">
        <v>4</v>
      </c>
      <c r="K634" s="3">
        <v>148.52000000000001</v>
      </c>
      <c r="L634" s="3">
        <v>81.319999999999993</v>
      </c>
      <c r="M634" s="3">
        <v>67.2</v>
      </c>
      <c r="N634" s="10">
        <f>Table3[[#This Row],[profit]]/Table3[[#This Row],[revenue]]</f>
        <v>0.45246431457042824</v>
      </c>
      <c r="O634" s="2" t="s">
        <v>36</v>
      </c>
      <c r="P634" s="2" t="str">
        <f>_xlfn.XLOOKUP(O634,Sales_reps!A:A,Sales_reps!B:B)</f>
        <v>Rep 15</v>
      </c>
      <c r="Q634" s="5">
        <f>_xlfn.XLOOKUP(F634,Inventory!A:A,Inventory!E:E)</f>
        <v>281</v>
      </c>
      <c r="R634" s="5">
        <f>_xlfn.XLOOKUP(F634,Inventory!A:A,Inventory!F:F)</f>
        <v>53</v>
      </c>
      <c r="S634" t="str">
        <f>IF(Table3[[#This Row],[Reorder_point]]&gt;=Table3[[#This Row],[Stock_on_hand]],"Reorder","Sufficient Stock")</f>
        <v>Sufficient Stock</v>
      </c>
      <c r="T634" s="4">
        <f>_xlfn.XLOOKUP(F634,Pivot!A:A,Pivot!C:C)</f>
        <v>1.9447513812154695</v>
      </c>
      <c r="U634" s="5">
        <f>Table3[[#This Row],[Stock_on_hand]]/Table3[[#This Row],[ADS_Rate]]</f>
        <v>144.49147727272728</v>
      </c>
      <c r="V634" s="16">
        <f>_xlfn.XLOOKUP(F634,Pivot!E:E,Pivot!H:H)</f>
        <v>208.21113636363637</v>
      </c>
      <c r="W634" s="3">
        <f>IF(Table3[[#This Row],[Stock_on_hand]]&gt;Table3[[#This Row],[Reorder_point]],(Table3[[#This Row],[Stock_on_hand]]-Table3[[#This Row],[Reorder_point]])*Table3[[#This Row],[AverageCostPerUnit]],0)</f>
        <v>47472.139090909091</v>
      </c>
    </row>
    <row r="635" spans="1:23" x14ac:dyDescent="0.3">
      <c r="A635" s="1">
        <v>45737</v>
      </c>
      <c r="B635" t="str">
        <f>TEXT(Table3[[#This Row],[date]],"mmm")</f>
        <v>Mar</v>
      </c>
      <c r="C635" t="str">
        <f>TEXT(Table3[[#This Row],[date]],"ddd")</f>
        <v>Fri</v>
      </c>
      <c r="D635" s="2" t="s">
        <v>27</v>
      </c>
      <c r="E635" s="2" t="s">
        <v>275</v>
      </c>
      <c r="F635" s="2" t="s">
        <v>134</v>
      </c>
      <c r="G635" s="2" t="s">
        <v>135</v>
      </c>
      <c r="H635" s="2" t="s">
        <v>60</v>
      </c>
      <c r="I635" s="3">
        <v>257.48</v>
      </c>
      <c r="J635" s="5">
        <v>29</v>
      </c>
      <c r="K635" s="3">
        <v>7466.92</v>
      </c>
      <c r="L635" s="3">
        <v>4905.43</v>
      </c>
      <c r="M635" s="3">
        <v>2561.4899999999998</v>
      </c>
      <c r="N635" s="10">
        <f>Table3[[#This Row],[profit]]/Table3[[#This Row],[revenue]]</f>
        <v>0.3430450573998382</v>
      </c>
      <c r="O635" s="2" t="s">
        <v>46</v>
      </c>
      <c r="P635" s="2" t="str">
        <f>_xlfn.XLOOKUP(O635,Sales_reps!A:A,Sales_reps!B:B)</f>
        <v>Rep 20</v>
      </c>
      <c r="Q635" s="5">
        <f>_xlfn.XLOOKUP(F635,Inventory!A:A,Inventory!E:E)</f>
        <v>424</v>
      </c>
      <c r="R635" s="5">
        <f>_xlfn.XLOOKUP(F635,Inventory!A:A,Inventory!F:F)</f>
        <v>156</v>
      </c>
      <c r="S635" t="str">
        <f>IF(Table3[[#This Row],[Reorder_point]]&gt;=Table3[[#This Row],[Stock_on_hand]],"Reorder","Sufficient Stock")</f>
        <v>Sufficient Stock</v>
      </c>
      <c r="T635" s="4">
        <f>_xlfn.XLOOKUP(F635,Pivot!A:A,Pivot!C:C)</f>
        <v>2.458563535911602</v>
      </c>
      <c r="U635" s="5">
        <f>Table3[[#This Row],[Stock_on_hand]]/Table3[[#This Row],[ADS_Rate]]</f>
        <v>172.45842696629214</v>
      </c>
      <c r="V635" s="16">
        <f>_xlfn.XLOOKUP(F635,Pivot!E:E,Pivot!H:H)</f>
        <v>179.92377528089884</v>
      </c>
      <c r="W635" s="3">
        <f>IF(Table3[[#This Row],[Stock_on_hand]]&gt;Table3[[#This Row],[Reorder_point]],(Table3[[#This Row],[Stock_on_hand]]-Table3[[#This Row],[Reorder_point]])*Table3[[#This Row],[AverageCostPerUnit]],0)</f>
        <v>48219.571775280885</v>
      </c>
    </row>
    <row r="636" spans="1:23" x14ac:dyDescent="0.3">
      <c r="A636" s="1">
        <v>45737</v>
      </c>
      <c r="B636" t="str">
        <f>TEXT(Table3[[#This Row],[date]],"mmm")</f>
        <v>Mar</v>
      </c>
      <c r="C636" t="str">
        <f>TEXT(Table3[[#This Row],[date]],"ddd")</f>
        <v>Fri</v>
      </c>
      <c r="D636" s="2" t="s">
        <v>27</v>
      </c>
      <c r="E636" s="2" t="s">
        <v>274</v>
      </c>
      <c r="F636" s="2" t="s">
        <v>144</v>
      </c>
      <c r="G636" s="2" t="s">
        <v>145</v>
      </c>
      <c r="H636" s="2" t="s">
        <v>56</v>
      </c>
      <c r="I636" s="3">
        <v>16.73</v>
      </c>
      <c r="J636" s="5">
        <v>2</v>
      </c>
      <c r="K636" s="3">
        <v>33.46</v>
      </c>
      <c r="L636" s="3">
        <v>19.260000000000002</v>
      </c>
      <c r="M636" s="3">
        <v>14.2</v>
      </c>
      <c r="N636" s="10">
        <f>Table3[[#This Row],[profit]]/Table3[[#This Row],[revenue]]</f>
        <v>0.42438732815301849</v>
      </c>
      <c r="O636" s="2" t="s">
        <v>20</v>
      </c>
      <c r="P636" s="2" t="str">
        <f>_xlfn.XLOOKUP(O636,Sales_reps!A:A,Sales_reps!B:B)</f>
        <v>Rep 8</v>
      </c>
      <c r="Q636" s="5">
        <f>_xlfn.XLOOKUP(F636,Inventory!A:A,Inventory!E:E)</f>
        <v>112</v>
      </c>
      <c r="R636" s="5">
        <f>_xlfn.XLOOKUP(F636,Inventory!A:A,Inventory!F:F)</f>
        <v>60</v>
      </c>
      <c r="S636" t="str">
        <f>IF(Table3[[#This Row],[Reorder_point]]&gt;=Table3[[#This Row],[Stock_on_hand]],"Reorder","Sufficient Stock")</f>
        <v>Sufficient Stock</v>
      </c>
      <c r="T636" s="4">
        <f>_xlfn.XLOOKUP(F636,Pivot!A:A,Pivot!C:C)</f>
        <v>2.0883977900552488</v>
      </c>
      <c r="U636" s="5">
        <f>Table3[[#This Row],[Stock_on_hand]]/Table3[[#This Row],[ADS_Rate]]</f>
        <v>53.629629629629626</v>
      </c>
      <c r="V636" s="16">
        <f>_xlfn.XLOOKUP(F636,Pivot!E:E,Pivot!H:H)</f>
        <v>99.967328042328063</v>
      </c>
      <c r="W636" s="3">
        <f>IF(Table3[[#This Row],[Stock_on_hand]]&gt;Table3[[#This Row],[Reorder_point]],(Table3[[#This Row],[Stock_on_hand]]-Table3[[#This Row],[Reorder_point]])*Table3[[#This Row],[AverageCostPerUnit]],0)</f>
        <v>5198.3010582010593</v>
      </c>
    </row>
    <row r="637" spans="1:23" x14ac:dyDescent="0.3">
      <c r="A637" s="1">
        <v>45738</v>
      </c>
      <c r="B637" t="str">
        <f>TEXT(Table3[[#This Row],[date]],"mmm")</f>
        <v>Mar</v>
      </c>
      <c r="C637" t="str">
        <f>TEXT(Table3[[#This Row],[date]],"ddd")</f>
        <v>Sat</v>
      </c>
      <c r="D637" s="2" t="s">
        <v>12</v>
      </c>
      <c r="E637" s="2" t="s">
        <v>285</v>
      </c>
      <c r="F637" s="2" t="s">
        <v>238</v>
      </c>
      <c r="G637" s="2" t="s">
        <v>239</v>
      </c>
      <c r="H637" s="2" t="s">
        <v>101</v>
      </c>
      <c r="I637" s="3">
        <v>415.06</v>
      </c>
      <c r="J637" s="5">
        <v>46</v>
      </c>
      <c r="K637" s="3">
        <v>19092.759999999998</v>
      </c>
      <c r="L637" s="3">
        <v>10462.69</v>
      </c>
      <c r="M637" s="3">
        <v>8630.07</v>
      </c>
      <c r="N637" s="10">
        <f>Table3[[#This Row],[profit]]/Table3[[#This Row],[revenue]]</f>
        <v>0.45200746251458668</v>
      </c>
      <c r="O637" s="2" t="s">
        <v>20</v>
      </c>
      <c r="P637" s="2" t="str">
        <f>_xlfn.XLOOKUP(O637,Sales_reps!A:A,Sales_reps!B:B)</f>
        <v>Rep 8</v>
      </c>
      <c r="Q637" s="5">
        <f>_xlfn.XLOOKUP(F637,Inventory!A:A,Inventory!E:E)</f>
        <v>290</v>
      </c>
      <c r="R637" s="5">
        <f>_xlfn.XLOOKUP(F637,Inventory!A:A,Inventory!F:F)</f>
        <v>144</v>
      </c>
      <c r="S637" t="str">
        <f>IF(Table3[[#This Row],[Reorder_point]]&gt;=Table3[[#This Row],[Stock_on_hand]],"Reorder","Sufficient Stock")</f>
        <v>Sufficient Stock</v>
      </c>
      <c r="T637" s="4">
        <f>_xlfn.XLOOKUP(F637,Pivot!A:A,Pivot!C:C)</f>
        <v>1.4751381215469612</v>
      </c>
      <c r="U637" s="5">
        <f>Table3[[#This Row],[Stock_on_hand]]/Table3[[#This Row],[ADS_Rate]]</f>
        <v>196.59176029962549</v>
      </c>
      <c r="V637" s="16">
        <f>_xlfn.XLOOKUP(F637,Pivot!E:E,Pivot!H:H)</f>
        <v>187.97531835205993</v>
      </c>
      <c r="W637" s="3">
        <f>IF(Table3[[#This Row],[Stock_on_hand]]&gt;Table3[[#This Row],[Reorder_point]],(Table3[[#This Row],[Stock_on_hand]]-Table3[[#This Row],[Reorder_point]])*Table3[[#This Row],[AverageCostPerUnit]],0)</f>
        <v>27444.396479400748</v>
      </c>
    </row>
    <row r="638" spans="1:23" x14ac:dyDescent="0.3">
      <c r="A638" s="1">
        <v>45738</v>
      </c>
      <c r="B638" t="str">
        <f>TEXT(Table3[[#This Row],[date]],"mmm")</f>
        <v>Mar</v>
      </c>
      <c r="C638" t="str">
        <f>TEXT(Table3[[#This Row],[date]],"ddd")</f>
        <v>Sat</v>
      </c>
      <c r="D638" s="2" t="s">
        <v>17</v>
      </c>
      <c r="E638" s="2" t="s">
        <v>277</v>
      </c>
      <c r="F638" s="2" t="s">
        <v>202</v>
      </c>
      <c r="G638" s="2" t="s">
        <v>203</v>
      </c>
      <c r="H638" s="2" t="s">
        <v>56</v>
      </c>
      <c r="I638" s="3">
        <v>79.63</v>
      </c>
      <c r="J638" s="5">
        <v>27</v>
      </c>
      <c r="K638" s="3">
        <v>2150.0100000000002</v>
      </c>
      <c r="L638" s="3">
        <v>1762.17</v>
      </c>
      <c r="M638" s="3">
        <v>387.84</v>
      </c>
      <c r="N638" s="10">
        <f>Table3[[#This Row],[profit]]/Table3[[#This Row],[revenue]]</f>
        <v>0.1803898586518202</v>
      </c>
      <c r="O638" s="2" t="s">
        <v>34</v>
      </c>
      <c r="P638" s="2" t="str">
        <f>_xlfn.XLOOKUP(O638,Sales_reps!A:A,Sales_reps!B:B)</f>
        <v>Rep 14</v>
      </c>
      <c r="Q638" s="5">
        <f>_xlfn.XLOOKUP(F638,Inventory!A:A,Inventory!E:E)</f>
        <v>457</v>
      </c>
      <c r="R638" s="5">
        <f>_xlfn.XLOOKUP(F638,Inventory!A:A,Inventory!F:F)</f>
        <v>195</v>
      </c>
      <c r="S638" t="str">
        <f>IF(Table3[[#This Row],[Reorder_point]]&gt;=Table3[[#This Row],[Stock_on_hand]],"Reorder","Sufficient Stock")</f>
        <v>Sufficient Stock</v>
      </c>
      <c r="T638" s="4">
        <f>_xlfn.XLOOKUP(F638,Pivot!A:A,Pivot!C:C)</f>
        <v>2.0441988950276242</v>
      </c>
      <c r="U638" s="5">
        <f>Table3[[#This Row],[Stock_on_hand]]/Table3[[#This Row],[ADS_Rate]]</f>
        <v>223.55945945945948</v>
      </c>
      <c r="V638" s="16">
        <f>_xlfn.XLOOKUP(F638,Pivot!E:E,Pivot!H:H)</f>
        <v>148.73581081081082</v>
      </c>
      <c r="W638" s="3">
        <f>IF(Table3[[#This Row],[Stock_on_hand]]&gt;Table3[[#This Row],[Reorder_point]],(Table3[[#This Row],[Stock_on_hand]]-Table3[[#This Row],[Reorder_point]])*Table3[[#This Row],[AverageCostPerUnit]],0)</f>
        <v>38968.782432432432</v>
      </c>
    </row>
    <row r="639" spans="1:23" x14ac:dyDescent="0.3">
      <c r="A639" s="1">
        <v>45738</v>
      </c>
      <c r="B639" t="str">
        <f>TEXT(Table3[[#This Row],[date]],"mmm")</f>
        <v>Mar</v>
      </c>
      <c r="C639" t="str">
        <f>TEXT(Table3[[#This Row],[date]],"ddd")</f>
        <v>Sat</v>
      </c>
      <c r="D639" s="2" t="s">
        <v>27</v>
      </c>
      <c r="E639" s="2" t="s">
        <v>276</v>
      </c>
      <c r="F639" s="2" t="s">
        <v>186</v>
      </c>
      <c r="G639" s="2" t="s">
        <v>187</v>
      </c>
      <c r="H639" s="2" t="s">
        <v>56</v>
      </c>
      <c r="I639" s="3">
        <v>228</v>
      </c>
      <c r="J639" s="5">
        <v>6</v>
      </c>
      <c r="K639" s="3">
        <v>1368</v>
      </c>
      <c r="L639" s="3">
        <v>1104.45</v>
      </c>
      <c r="M639" s="3">
        <v>263.55</v>
      </c>
      <c r="N639" s="10">
        <f>Table3[[#This Row],[profit]]/Table3[[#This Row],[revenue]]</f>
        <v>0.19265350877192983</v>
      </c>
      <c r="O639" s="2" t="s">
        <v>3</v>
      </c>
      <c r="P639" s="2" t="str">
        <f>_xlfn.XLOOKUP(O639,Sales_reps!A:A,Sales_reps!B:B)</f>
        <v>Rep 1</v>
      </c>
      <c r="Q639" s="5">
        <f>_xlfn.XLOOKUP(F639,Inventory!A:A,Inventory!E:E)</f>
        <v>269</v>
      </c>
      <c r="R639" s="5">
        <f>_xlfn.XLOOKUP(F639,Inventory!A:A,Inventory!F:F)</f>
        <v>137</v>
      </c>
      <c r="S639" t="str">
        <f>IF(Table3[[#This Row],[Reorder_point]]&gt;=Table3[[#This Row],[Stock_on_hand]],"Reorder","Sufficient Stock")</f>
        <v>Sufficient Stock</v>
      </c>
      <c r="T639" s="4">
        <f>_xlfn.XLOOKUP(F639,Pivot!A:A,Pivot!C:C)</f>
        <v>3.3149171270718232</v>
      </c>
      <c r="U639" s="5">
        <f>Table3[[#This Row],[Stock_on_hand]]/Table3[[#This Row],[ADS_Rate]]</f>
        <v>81.148333333333341</v>
      </c>
      <c r="V639" s="16">
        <f>_xlfn.XLOOKUP(F639,Pivot!E:E,Pivot!H:H)</f>
        <v>202.9247</v>
      </c>
      <c r="W639" s="3">
        <f>IF(Table3[[#This Row],[Stock_on_hand]]&gt;Table3[[#This Row],[Reorder_point]],(Table3[[#This Row],[Stock_on_hand]]-Table3[[#This Row],[Reorder_point]])*Table3[[#This Row],[AverageCostPerUnit]],0)</f>
        <v>26786.060399999998</v>
      </c>
    </row>
    <row r="640" spans="1:23" x14ac:dyDescent="0.3">
      <c r="A640" s="1">
        <v>45738</v>
      </c>
      <c r="B640" t="str">
        <f>TEXT(Table3[[#This Row],[date]],"mmm")</f>
        <v>Mar</v>
      </c>
      <c r="C640" t="str">
        <f>TEXT(Table3[[#This Row],[date]],"ddd")</f>
        <v>Sat</v>
      </c>
      <c r="D640" s="2" t="s">
        <v>24</v>
      </c>
      <c r="E640" s="2" t="s">
        <v>273</v>
      </c>
      <c r="F640" s="2" t="s">
        <v>214</v>
      </c>
      <c r="G640" s="2" t="s">
        <v>215</v>
      </c>
      <c r="H640" s="2" t="s">
        <v>73</v>
      </c>
      <c r="I640" s="3">
        <v>78.930000000000007</v>
      </c>
      <c r="J640" s="5">
        <v>15</v>
      </c>
      <c r="K640" s="3">
        <v>1183.95</v>
      </c>
      <c r="L640" s="3">
        <v>915.47</v>
      </c>
      <c r="M640" s="3">
        <v>268.48</v>
      </c>
      <c r="N640" s="10">
        <f>Table3[[#This Row],[profit]]/Table3[[#This Row],[revenue]]</f>
        <v>0.22676633303771274</v>
      </c>
      <c r="O640" s="2" t="s">
        <v>20</v>
      </c>
      <c r="P640" s="2" t="str">
        <f>_xlfn.XLOOKUP(O640,Sales_reps!A:A,Sales_reps!B:B)</f>
        <v>Rep 8</v>
      </c>
      <c r="Q640" s="5">
        <f>_xlfn.XLOOKUP(F640,Inventory!A:A,Inventory!E:E)</f>
        <v>154</v>
      </c>
      <c r="R640" s="5">
        <f>_xlfn.XLOOKUP(F640,Inventory!A:A,Inventory!F:F)</f>
        <v>171</v>
      </c>
      <c r="S640" t="str">
        <f>IF(Table3[[#This Row],[Reorder_point]]&gt;=Table3[[#This Row],[Stock_on_hand]],"Reorder","Sufficient Stock")</f>
        <v>Reorder</v>
      </c>
      <c r="T640" s="4">
        <f>_xlfn.XLOOKUP(F640,Pivot!A:A,Pivot!C:C)</f>
        <v>1.5193370165745856</v>
      </c>
      <c r="U640" s="5">
        <f>Table3[[#This Row],[Stock_on_hand]]/Table3[[#This Row],[ADS_Rate]]</f>
        <v>101.36</v>
      </c>
      <c r="V640" s="16">
        <f>_xlfn.XLOOKUP(F640,Pivot!E:E,Pivot!H:H)</f>
        <v>185.58029090909088</v>
      </c>
      <c r="W640" s="3">
        <f>IF(Table3[[#This Row],[Stock_on_hand]]&gt;Table3[[#This Row],[Reorder_point]],(Table3[[#This Row],[Stock_on_hand]]-Table3[[#This Row],[Reorder_point]])*Table3[[#This Row],[AverageCostPerUnit]],0)</f>
        <v>0</v>
      </c>
    </row>
    <row r="641" spans="1:23" x14ac:dyDescent="0.3">
      <c r="A641" s="1">
        <v>45738</v>
      </c>
      <c r="B641" t="str">
        <f>TEXT(Table3[[#This Row],[date]],"mmm")</f>
        <v>Mar</v>
      </c>
      <c r="C641" t="str">
        <f>TEXT(Table3[[#This Row],[date]],"ddd")</f>
        <v>Sat</v>
      </c>
      <c r="D641" s="2" t="s">
        <v>12</v>
      </c>
      <c r="E641" s="2" t="s">
        <v>274</v>
      </c>
      <c r="F641" s="2" t="s">
        <v>234</v>
      </c>
      <c r="G641" s="2" t="s">
        <v>235</v>
      </c>
      <c r="H641" s="2" t="s">
        <v>101</v>
      </c>
      <c r="I641" s="3">
        <v>356.87</v>
      </c>
      <c r="J641" s="5">
        <v>14</v>
      </c>
      <c r="K641" s="3">
        <v>4996.18</v>
      </c>
      <c r="L641" s="3">
        <v>4092.74</v>
      </c>
      <c r="M641" s="3">
        <v>903.44</v>
      </c>
      <c r="N641" s="10">
        <f>Table3[[#This Row],[profit]]/Table3[[#This Row],[revenue]]</f>
        <v>0.18082615117950113</v>
      </c>
      <c r="O641" s="2" t="s">
        <v>44</v>
      </c>
      <c r="P641" s="2" t="str">
        <f>_xlfn.XLOOKUP(O641,Sales_reps!A:A,Sales_reps!B:B)</f>
        <v>Rep 19</v>
      </c>
      <c r="Q641" s="5">
        <f>_xlfn.XLOOKUP(F641,Inventory!A:A,Inventory!E:E)</f>
        <v>438</v>
      </c>
      <c r="R641" s="5">
        <f>_xlfn.XLOOKUP(F641,Inventory!A:A,Inventory!F:F)</f>
        <v>119</v>
      </c>
      <c r="S641" t="str">
        <f>IF(Table3[[#This Row],[Reorder_point]]&gt;=Table3[[#This Row],[Stock_on_hand]],"Reorder","Sufficient Stock")</f>
        <v>Sufficient Stock</v>
      </c>
      <c r="T641" s="4">
        <f>_xlfn.XLOOKUP(F641,Pivot!A:A,Pivot!C:C)</f>
        <v>2.3370165745856353</v>
      </c>
      <c r="U641" s="5">
        <f>Table3[[#This Row],[Stock_on_hand]]/Table3[[#This Row],[ADS_Rate]]</f>
        <v>187.41843971631207</v>
      </c>
      <c r="V641" s="16">
        <f>_xlfn.XLOOKUP(F641,Pivot!E:E,Pivot!H:H)</f>
        <v>151.53120567375885</v>
      </c>
      <c r="W641" s="3">
        <f>IF(Table3[[#This Row],[Stock_on_hand]]&gt;Table3[[#This Row],[Reorder_point]],(Table3[[#This Row],[Stock_on_hand]]-Table3[[#This Row],[Reorder_point]])*Table3[[#This Row],[AverageCostPerUnit]],0)</f>
        <v>48338.454609929075</v>
      </c>
    </row>
    <row r="642" spans="1:23" x14ac:dyDescent="0.3">
      <c r="A642" s="1">
        <v>45739</v>
      </c>
      <c r="B642" t="str">
        <f>TEXT(Table3[[#This Row],[date]],"mmm")</f>
        <v>Mar</v>
      </c>
      <c r="C642" t="str">
        <f>TEXT(Table3[[#This Row],[date]],"ddd")</f>
        <v>Sun</v>
      </c>
      <c r="D642" s="2" t="s">
        <v>17</v>
      </c>
      <c r="E642" s="2" t="s">
        <v>283</v>
      </c>
      <c r="F642" s="2" t="s">
        <v>81</v>
      </c>
      <c r="G642" s="2" t="s">
        <v>82</v>
      </c>
      <c r="H642" s="2" t="s">
        <v>60</v>
      </c>
      <c r="I642" s="3">
        <v>475.91</v>
      </c>
      <c r="J642" s="5">
        <v>49</v>
      </c>
      <c r="K642" s="3">
        <v>23319.59</v>
      </c>
      <c r="L642" s="3">
        <v>18865.8</v>
      </c>
      <c r="M642" s="3">
        <v>4453.79</v>
      </c>
      <c r="N642" s="10">
        <f>Table3[[#This Row],[profit]]/Table3[[#This Row],[revenue]]</f>
        <v>0.19098920692859522</v>
      </c>
      <c r="O642" s="2" t="s">
        <v>15</v>
      </c>
      <c r="P642" s="2" t="str">
        <f>_xlfn.XLOOKUP(O642,Sales_reps!A:A,Sales_reps!B:B)</f>
        <v>Rep 6</v>
      </c>
      <c r="Q642" s="5">
        <f>_xlfn.XLOOKUP(F642,Inventory!A:A,Inventory!E:E)</f>
        <v>400</v>
      </c>
      <c r="R642" s="5">
        <f>_xlfn.XLOOKUP(F642,Inventory!A:A,Inventory!F:F)</f>
        <v>67</v>
      </c>
      <c r="S642" t="str">
        <f>IF(Table3[[#This Row],[Reorder_point]]&gt;=Table3[[#This Row],[Stock_on_hand]],"Reorder","Sufficient Stock")</f>
        <v>Sufficient Stock</v>
      </c>
      <c r="T642" s="4">
        <f>_xlfn.XLOOKUP(F642,Pivot!A:A,Pivot!C:C)</f>
        <v>1.7790055248618784</v>
      </c>
      <c r="U642" s="5">
        <f>Table3[[#This Row],[Stock_on_hand]]/Table3[[#This Row],[ADS_Rate]]</f>
        <v>224.84472049689441</v>
      </c>
      <c r="V642" s="16">
        <f>_xlfn.XLOOKUP(F642,Pivot!E:E,Pivot!H:H)</f>
        <v>145.31583850931676</v>
      </c>
      <c r="W642" s="3">
        <f>IF(Table3[[#This Row],[Stock_on_hand]]&gt;Table3[[#This Row],[Reorder_point]],(Table3[[#This Row],[Stock_on_hand]]-Table3[[#This Row],[Reorder_point]])*Table3[[#This Row],[AverageCostPerUnit]],0)</f>
        <v>48390.17422360248</v>
      </c>
    </row>
    <row r="643" spans="1:23" x14ac:dyDescent="0.3">
      <c r="A643" s="1">
        <v>45739</v>
      </c>
      <c r="B643" t="str">
        <f>TEXT(Table3[[#This Row],[date]],"mmm")</f>
        <v>Mar</v>
      </c>
      <c r="C643" t="str">
        <f>TEXT(Table3[[#This Row],[date]],"ddd")</f>
        <v>Sun</v>
      </c>
      <c r="D643" s="2" t="s">
        <v>24</v>
      </c>
      <c r="E643" s="2" t="s">
        <v>283</v>
      </c>
      <c r="F643" s="2" t="s">
        <v>206</v>
      </c>
      <c r="G643" s="2" t="s">
        <v>207</v>
      </c>
      <c r="H643" s="2" t="s">
        <v>60</v>
      </c>
      <c r="I643" s="3">
        <v>320.3</v>
      </c>
      <c r="J643" s="5">
        <v>43</v>
      </c>
      <c r="K643" s="3">
        <v>13772.9</v>
      </c>
      <c r="L643" s="3">
        <v>9842.33</v>
      </c>
      <c r="M643" s="3">
        <v>3930.57</v>
      </c>
      <c r="N643" s="10">
        <f>Table3[[#This Row],[profit]]/Table3[[#This Row],[revenue]]</f>
        <v>0.28538434171452637</v>
      </c>
      <c r="O643" s="2" t="s">
        <v>30</v>
      </c>
      <c r="P643" s="2" t="str">
        <f>_xlfn.XLOOKUP(O643,Sales_reps!A:A,Sales_reps!B:B)</f>
        <v>Rep 12</v>
      </c>
      <c r="Q643" s="5">
        <f>_xlfn.XLOOKUP(F643,Inventory!A:A,Inventory!E:E)</f>
        <v>234</v>
      </c>
      <c r="R643" s="5">
        <f>_xlfn.XLOOKUP(F643,Inventory!A:A,Inventory!F:F)</f>
        <v>135</v>
      </c>
      <c r="S643" t="str">
        <f>IF(Table3[[#This Row],[Reorder_point]]&gt;=Table3[[#This Row],[Stock_on_hand]],"Reorder","Sufficient Stock")</f>
        <v>Sufficient Stock</v>
      </c>
      <c r="T643" s="4">
        <f>_xlfn.XLOOKUP(F643,Pivot!A:A,Pivot!C:C)</f>
        <v>2.1823204419889501</v>
      </c>
      <c r="U643" s="5">
        <f>Table3[[#This Row],[Stock_on_hand]]/Table3[[#This Row],[ADS_Rate]]</f>
        <v>107.2253164556962</v>
      </c>
      <c r="V643" s="16">
        <f>_xlfn.XLOOKUP(F643,Pivot!E:E,Pivot!H:H)</f>
        <v>159.33501265822784</v>
      </c>
      <c r="W643" s="3">
        <f>IF(Table3[[#This Row],[Stock_on_hand]]&gt;Table3[[#This Row],[Reorder_point]],(Table3[[#This Row],[Stock_on_hand]]-Table3[[#This Row],[Reorder_point]])*Table3[[#This Row],[AverageCostPerUnit]],0)</f>
        <v>15774.166253164556</v>
      </c>
    </row>
    <row r="644" spans="1:23" x14ac:dyDescent="0.3">
      <c r="A644" s="1">
        <v>45739</v>
      </c>
      <c r="B644" t="str">
        <f>TEXT(Table3[[#This Row],[date]],"mmm")</f>
        <v>Mar</v>
      </c>
      <c r="C644" t="str">
        <f>TEXT(Table3[[#This Row],[date]],"ddd")</f>
        <v>Sun</v>
      </c>
      <c r="D644" s="2" t="s">
        <v>27</v>
      </c>
      <c r="E644" s="2" t="s">
        <v>277</v>
      </c>
      <c r="F644" s="2" t="s">
        <v>254</v>
      </c>
      <c r="G644" s="2" t="s">
        <v>255</v>
      </c>
      <c r="H644" s="2" t="s">
        <v>64</v>
      </c>
      <c r="I644" s="3">
        <v>429.48</v>
      </c>
      <c r="J644" s="5">
        <v>43</v>
      </c>
      <c r="K644" s="3">
        <v>18467.64</v>
      </c>
      <c r="L644" s="3">
        <v>10960.11</v>
      </c>
      <c r="M644" s="3">
        <v>7507.53</v>
      </c>
      <c r="N644" s="10">
        <f>Table3[[#This Row],[profit]]/Table3[[#This Row],[revenue]]</f>
        <v>0.40652351897697808</v>
      </c>
      <c r="O644" s="2" t="s">
        <v>34</v>
      </c>
      <c r="P644" s="2" t="str">
        <f>_xlfn.XLOOKUP(O644,Sales_reps!A:A,Sales_reps!B:B)</f>
        <v>Rep 14</v>
      </c>
      <c r="Q644" s="5">
        <f>_xlfn.XLOOKUP(F644,Inventory!A:A,Inventory!E:E)</f>
        <v>228</v>
      </c>
      <c r="R644" s="5">
        <f>_xlfn.XLOOKUP(F644,Inventory!A:A,Inventory!F:F)</f>
        <v>179</v>
      </c>
      <c r="S644" t="str">
        <f>IF(Table3[[#This Row],[Reorder_point]]&gt;=Table3[[#This Row],[Stock_on_hand]],"Reorder","Sufficient Stock")</f>
        <v>Sufficient Stock</v>
      </c>
      <c r="T644" s="4">
        <f>_xlfn.XLOOKUP(F644,Pivot!A:A,Pivot!C:C)</f>
        <v>3.6353591160220993</v>
      </c>
      <c r="U644" s="5">
        <f>Table3[[#This Row],[Stock_on_hand]]/Table3[[#This Row],[ADS_Rate]]</f>
        <v>62.717325227963528</v>
      </c>
      <c r="V644" s="16">
        <f>_xlfn.XLOOKUP(F644,Pivot!E:E,Pivot!H:H)</f>
        <v>194.48913373860182</v>
      </c>
      <c r="W644" s="3">
        <f>IF(Table3[[#This Row],[Stock_on_hand]]&gt;Table3[[#This Row],[Reorder_point]],(Table3[[#This Row],[Stock_on_hand]]-Table3[[#This Row],[Reorder_point]])*Table3[[#This Row],[AverageCostPerUnit]],0)</f>
        <v>9529.9675531914891</v>
      </c>
    </row>
    <row r="645" spans="1:23" x14ac:dyDescent="0.3">
      <c r="A645" s="1">
        <v>45739</v>
      </c>
      <c r="B645" t="str">
        <f>TEXT(Table3[[#This Row],[date]],"mmm")</f>
        <v>Mar</v>
      </c>
      <c r="C645" t="str">
        <f>TEXT(Table3[[#This Row],[date]],"ddd")</f>
        <v>Sun</v>
      </c>
      <c r="D645" s="2" t="s">
        <v>27</v>
      </c>
      <c r="E645" s="2" t="s">
        <v>276</v>
      </c>
      <c r="F645" s="2" t="s">
        <v>114</v>
      </c>
      <c r="G645" s="2" t="s">
        <v>115</v>
      </c>
      <c r="H645" s="2" t="s">
        <v>64</v>
      </c>
      <c r="I645" s="3">
        <v>483.63</v>
      </c>
      <c r="J645" s="5">
        <v>16</v>
      </c>
      <c r="K645" s="3">
        <v>7738.08</v>
      </c>
      <c r="L645" s="3">
        <v>6146.78</v>
      </c>
      <c r="M645" s="3">
        <v>1591.3</v>
      </c>
      <c r="N645" s="10">
        <f>Table3[[#This Row],[profit]]/Table3[[#This Row],[revenue]]</f>
        <v>0.20564532804003061</v>
      </c>
      <c r="O645" s="2" t="s">
        <v>36</v>
      </c>
      <c r="P645" s="2" t="str">
        <f>_xlfn.XLOOKUP(O645,Sales_reps!A:A,Sales_reps!B:B)</f>
        <v>Rep 15</v>
      </c>
      <c r="Q645" s="5">
        <f>_xlfn.XLOOKUP(F645,Inventory!A:A,Inventory!E:E)</f>
        <v>385</v>
      </c>
      <c r="R645" s="5">
        <f>_xlfn.XLOOKUP(F645,Inventory!A:A,Inventory!F:F)</f>
        <v>55</v>
      </c>
      <c r="S645" t="str">
        <f>IF(Table3[[#This Row],[Reorder_point]]&gt;=Table3[[#This Row],[Stock_on_hand]],"Reorder","Sufficient Stock")</f>
        <v>Sufficient Stock</v>
      </c>
      <c r="T645" s="4">
        <f>_xlfn.XLOOKUP(F645,Pivot!A:A,Pivot!C:C)</f>
        <v>1.9447513812154695</v>
      </c>
      <c r="U645" s="5">
        <f>Table3[[#This Row],[Stock_on_hand]]/Table3[[#This Row],[ADS_Rate]]</f>
        <v>197.96875</v>
      </c>
      <c r="V645" s="16">
        <f>_xlfn.XLOOKUP(F645,Pivot!E:E,Pivot!H:H)</f>
        <v>186.62428977272728</v>
      </c>
      <c r="W645" s="3">
        <f>IF(Table3[[#This Row],[Stock_on_hand]]&gt;Table3[[#This Row],[Reorder_point]],(Table3[[#This Row],[Stock_on_hand]]-Table3[[#This Row],[Reorder_point]])*Table3[[#This Row],[AverageCostPerUnit]],0)</f>
        <v>61586.015625</v>
      </c>
    </row>
    <row r="646" spans="1:23" x14ac:dyDescent="0.3">
      <c r="A646" s="1">
        <v>45739</v>
      </c>
      <c r="B646" t="str">
        <f>TEXT(Table3[[#This Row],[date]],"mmm")</f>
        <v>Mar</v>
      </c>
      <c r="C646" t="str">
        <f>TEXT(Table3[[#This Row],[date]],"ddd")</f>
        <v>Sun</v>
      </c>
      <c r="D646" s="2" t="s">
        <v>24</v>
      </c>
      <c r="E646" s="2" t="s">
        <v>282</v>
      </c>
      <c r="F646" s="2" t="s">
        <v>250</v>
      </c>
      <c r="G646" s="2" t="s">
        <v>251</v>
      </c>
      <c r="H646" s="2" t="s">
        <v>64</v>
      </c>
      <c r="I646" s="3">
        <v>113.19</v>
      </c>
      <c r="J646" s="5">
        <v>13</v>
      </c>
      <c r="K646" s="3">
        <v>1471.47</v>
      </c>
      <c r="L646" s="3">
        <v>761.84</v>
      </c>
      <c r="M646" s="3">
        <v>709.63</v>
      </c>
      <c r="N646" s="10">
        <f>Table3[[#This Row],[profit]]/Table3[[#This Row],[revenue]]</f>
        <v>0.48225923736127818</v>
      </c>
      <c r="O646" s="2" t="s">
        <v>46</v>
      </c>
      <c r="P646" s="2" t="str">
        <f>_xlfn.XLOOKUP(O646,Sales_reps!A:A,Sales_reps!B:B)</f>
        <v>Rep 20</v>
      </c>
      <c r="Q646" s="5">
        <f>_xlfn.XLOOKUP(F646,Inventory!A:A,Inventory!E:E)</f>
        <v>85</v>
      </c>
      <c r="R646" s="5">
        <f>_xlfn.XLOOKUP(F646,Inventory!A:A,Inventory!F:F)</f>
        <v>188</v>
      </c>
      <c r="S646" t="str">
        <f>IF(Table3[[#This Row],[Reorder_point]]&gt;=Table3[[#This Row],[Stock_on_hand]],"Reorder","Sufficient Stock")</f>
        <v>Reorder</v>
      </c>
      <c r="T646" s="4">
        <f>_xlfn.XLOOKUP(F646,Pivot!A:A,Pivot!C:C)</f>
        <v>2.6077348066298343</v>
      </c>
      <c r="U646" s="5">
        <f>Table3[[#This Row],[Stock_on_hand]]/Table3[[#This Row],[ADS_Rate]]</f>
        <v>32.595338983050844</v>
      </c>
      <c r="V646" s="16">
        <f>_xlfn.XLOOKUP(F646,Pivot!E:E,Pivot!H:H)</f>
        <v>158.14478813559322</v>
      </c>
      <c r="W646" s="3">
        <f>IF(Table3[[#This Row],[Stock_on_hand]]&gt;Table3[[#This Row],[Reorder_point]],(Table3[[#This Row],[Stock_on_hand]]-Table3[[#This Row],[Reorder_point]])*Table3[[#This Row],[AverageCostPerUnit]],0)</f>
        <v>0</v>
      </c>
    </row>
    <row r="647" spans="1:23" x14ac:dyDescent="0.3">
      <c r="A647" s="1">
        <v>45739</v>
      </c>
      <c r="B647" t="str">
        <f>TEXT(Table3[[#This Row],[date]],"mmm")</f>
        <v>Mar</v>
      </c>
      <c r="C647" t="str">
        <f>TEXT(Table3[[#This Row],[date]],"ddd")</f>
        <v>Sun</v>
      </c>
      <c r="D647" s="2" t="s">
        <v>17</v>
      </c>
      <c r="E647" s="2" t="s">
        <v>276</v>
      </c>
      <c r="F647" s="2" t="s">
        <v>188</v>
      </c>
      <c r="G647" s="2" t="s">
        <v>189</v>
      </c>
      <c r="H647" s="2" t="s">
        <v>60</v>
      </c>
      <c r="I647" s="3">
        <v>206.85</v>
      </c>
      <c r="J647" s="5">
        <v>23</v>
      </c>
      <c r="K647" s="3">
        <v>4757.55</v>
      </c>
      <c r="L647" s="3">
        <v>2642.62</v>
      </c>
      <c r="M647" s="3">
        <v>2114.9299999999998</v>
      </c>
      <c r="N647" s="10">
        <f>Table3[[#This Row],[profit]]/Table3[[#This Row],[revenue]]</f>
        <v>0.44454183350674187</v>
      </c>
      <c r="O647" s="2" t="s">
        <v>6</v>
      </c>
      <c r="P647" s="2" t="str">
        <f>_xlfn.XLOOKUP(O647,Sales_reps!A:A,Sales_reps!B:B)</f>
        <v>Rep 2</v>
      </c>
      <c r="Q647" s="5">
        <f>_xlfn.XLOOKUP(F647,Inventory!A:A,Inventory!E:E)</f>
        <v>232</v>
      </c>
      <c r="R647" s="5">
        <f>_xlfn.XLOOKUP(F647,Inventory!A:A,Inventory!F:F)</f>
        <v>63</v>
      </c>
      <c r="S647" t="str">
        <f>IF(Table3[[#This Row],[Reorder_point]]&gt;=Table3[[#This Row],[Stock_on_hand]],"Reorder","Sufficient Stock")</f>
        <v>Sufficient Stock</v>
      </c>
      <c r="T647" s="4">
        <f>_xlfn.XLOOKUP(F647,Pivot!A:A,Pivot!C:C)</f>
        <v>2.4917127071823204</v>
      </c>
      <c r="U647" s="5">
        <f>Table3[[#This Row],[Stock_on_hand]]/Table3[[#This Row],[ADS_Rate]]</f>
        <v>93.108647450110865</v>
      </c>
      <c r="V647" s="16">
        <f>_xlfn.XLOOKUP(F647,Pivot!E:E,Pivot!H:H)</f>
        <v>147.25665188470066</v>
      </c>
      <c r="W647" s="3">
        <f>IF(Table3[[#This Row],[Stock_on_hand]]&gt;Table3[[#This Row],[Reorder_point]],(Table3[[#This Row],[Stock_on_hand]]-Table3[[#This Row],[Reorder_point]])*Table3[[#This Row],[AverageCostPerUnit]],0)</f>
        <v>24886.374168514412</v>
      </c>
    </row>
    <row r="648" spans="1:23" x14ac:dyDescent="0.3">
      <c r="A648" s="1">
        <v>45739</v>
      </c>
      <c r="B648" t="str">
        <f>TEXT(Table3[[#This Row],[date]],"mmm")</f>
        <v>Mar</v>
      </c>
      <c r="C648" t="str">
        <f>TEXT(Table3[[#This Row],[date]],"ddd")</f>
        <v>Sun</v>
      </c>
      <c r="D648" s="2" t="s">
        <v>12</v>
      </c>
      <c r="E648" s="2" t="s">
        <v>277</v>
      </c>
      <c r="F648" s="2" t="s">
        <v>180</v>
      </c>
      <c r="G648" s="2" t="s">
        <v>181</v>
      </c>
      <c r="H648" s="2" t="s">
        <v>56</v>
      </c>
      <c r="I648" s="3">
        <v>461.51</v>
      </c>
      <c r="J648" s="5">
        <v>15</v>
      </c>
      <c r="K648" s="3">
        <v>6922.65</v>
      </c>
      <c r="L648" s="3">
        <v>5718.05</v>
      </c>
      <c r="M648" s="3">
        <v>1204.5999999999999</v>
      </c>
      <c r="N648" s="10">
        <f>Table3[[#This Row],[profit]]/Table3[[#This Row],[revenue]]</f>
        <v>0.17400850830245643</v>
      </c>
      <c r="O648" s="2" t="s">
        <v>18</v>
      </c>
      <c r="P648" s="2" t="str">
        <f>_xlfn.XLOOKUP(O648,Sales_reps!A:A,Sales_reps!B:B)</f>
        <v>Rep 7</v>
      </c>
      <c r="Q648" s="5">
        <f>_xlfn.XLOOKUP(F648,Inventory!A:A,Inventory!E:E)</f>
        <v>489</v>
      </c>
      <c r="R648" s="5">
        <f>_xlfn.XLOOKUP(F648,Inventory!A:A,Inventory!F:F)</f>
        <v>113</v>
      </c>
      <c r="S648" t="str">
        <f>IF(Table3[[#This Row],[Reorder_point]]&gt;=Table3[[#This Row],[Stock_on_hand]],"Reorder","Sufficient Stock")</f>
        <v>Sufficient Stock</v>
      </c>
      <c r="T648" s="4">
        <f>_xlfn.XLOOKUP(F648,Pivot!A:A,Pivot!C:C)</f>
        <v>1.4861878453038675</v>
      </c>
      <c r="U648" s="5">
        <f>Table3[[#This Row],[Stock_on_hand]]/Table3[[#This Row],[ADS_Rate]]</f>
        <v>329.02973977695166</v>
      </c>
      <c r="V648" s="16">
        <f>_xlfn.XLOOKUP(F648,Pivot!E:E,Pivot!H:H)</f>
        <v>191.13044609665431</v>
      </c>
      <c r="W648" s="3">
        <f>IF(Table3[[#This Row],[Stock_on_hand]]&gt;Table3[[#This Row],[Reorder_point]],(Table3[[#This Row],[Stock_on_hand]]-Table3[[#This Row],[Reorder_point]])*Table3[[#This Row],[AverageCostPerUnit]],0)</f>
        <v>71865.04773234202</v>
      </c>
    </row>
    <row r="649" spans="1:23" x14ac:dyDescent="0.3">
      <c r="A649" s="1">
        <v>45739</v>
      </c>
      <c r="B649" t="str">
        <f>TEXT(Table3[[#This Row],[date]],"mmm")</f>
        <v>Mar</v>
      </c>
      <c r="C649" t="str">
        <f>TEXT(Table3[[#This Row],[date]],"ddd")</f>
        <v>Sun</v>
      </c>
      <c r="D649" s="2" t="s">
        <v>17</v>
      </c>
      <c r="E649" s="2" t="s">
        <v>282</v>
      </c>
      <c r="F649" s="2" t="s">
        <v>118</v>
      </c>
      <c r="G649" s="2" t="s">
        <v>119</v>
      </c>
      <c r="H649" s="2" t="s">
        <v>73</v>
      </c>
      <c r="I649" s="3">
        <v>108.57</v>
      </c>
      <c r="J649" s="5">
        <v>13</v>
      </c>
      <c r="K649" s="3">
        <v>1411.41</v>
      </c>
      <c r="L649" s="3">
        <v>789.46</v>
      </c>
      <c r="M649" s="3">
        <v>621.95000000000005</v>
      </c>
      <c r="N649" s="10">
        <f>Table3[[#This Row],[profit]]/Table3[[#This Row],[revenue]]</f>
        <v>0.44065863214799383</v>
      </c>
      <c r="O649" s="2" t="s">
        <v>38</v>
      </c>
      <c r="P649" s="2" t="str">
        <f>_xlfn.XLOOKUP(O649,Sales_reps!A:A,Sales_reps!B:B)</f>
        <v>Rep 16</v>
      </c>
      <c r="Q649" s="5">
        <f>_xlfn.XLOOKUP(F649,Inventory!A:A,Inventory!E:E)</f>
        <v>365</v>
      </c>
      <c r="R649" s="5">
        <f>_xlfn.XLOOKUP(F649,Inventory!A:A,Inventory!F:F)</f>
        <v>53</v>
      </c>
      <c r="S649" t="str">
        <f>IF(Table3[[#This Row],[Reorder_point]]&gt;=Table3[[#This Row],[Stock_on_hand]],"Reorder","Sufficient Stock")</f>
        <v>Sufficient Stock</v>
      </c>
      <c r="T649" s="4">
        <f>_xlfn.XLOOKUP(F649,Pivot!A:A,Pivot!C:C)</f>
        <v>1.3922651933701657</v>
      </c>
      <c r="U649" s="5">
        <f>Table3[[#This Row],[Stock_on_hand]]/Table3[[#This Row],[ADS_Rate]]</f>
        <v>262.16269841269843</v>
      </c>
      <c r="V649" s="16">
        <f>_xlfn.XLOOKUP(F649,Pivot!E:E,Pivot!H:H)</f>
        <v>124.21837301587303</v>
      </c>
      <c r="W649" s="3">
        <f>IF(Table3[[#This Row],[Stock_on_hand]]&gt;Table3[[#This Row],[Reorder_point]],(Table3[[#This Row],[Stock_on_hand]]-Table3[[#This Row],[Reorder_point]])*Table3[[#This Row],[AverageCostPerUnit]],0)</f>
        <v>38756.132380952382</v>
      </c>
    </row>
    <row r="650" spans="1:23" x14ac:dyDescent="0.3">
      <c r="A650" s="1">
        <v>45739</v>
      </c>
      <c r="B650" t="str">
        <f>TEXT(Table3[[#This Row],[date]],"mmm")</f>
        <v>Mar</v>
      </c>
      <c r="C650" t="str">
        <f>TEXT(Table3[[#This Row],[date]],"ddd")</f>
        <v>Sun</v>
      </c>
      <c r="D650" s="2" t="s">
        <v>27</v>
      </c>
      <c r="E650" s="2" t="s">
        <v>282</v>
      </c>
      <c r="F650" s="2" t="s">
        <v>244</v>
      </c>
      <c r="G650" s="2" t="s">
        <v>245</v>
      </c>
      <c r="H650" s="2" t="s">
        <v>64</v>
      </c>
      <c r="I650" s="3">
        <v>266.77</v>
      </c>
      <c r="J650" s="5">
        <v>31</v>
      </c>
      <c r="K650" s="3">
        <v>8269.8700000000008</v>
      </c>
      <c r="L650" s="3">
        <v>6521.57</v>
      </c>
      <c r="M650" s="3">
        <v>1748.3</v>
      </c>
      <c r="N650" s="10">
        <f>Table3[[#This Row],[profit]]/Table3[[#This Row],[revenue]]</f>
        <v>0.21140598340723613</v>
      </c>
      <c r="O650" s="2" t="s">
        <v>28</v>
      </c>
      <c r="P650" s="2" t="str">
        <f>_xlfn.XLOOKUP(O650,Sales_reps!A:A,Sales_reps!B:B)</f>
        <v>Rep 11</v>
      </c>
      <c r="Q650" s="5">
        <f>_xlfn.XLOOKUP(F650,Inventory!A:A,Inventory!E:E)</f>
        <v>350</v>
      </c>
      <c r="R650" s="5">
        <f>_xlfn.XLOOKUP(F650,Inventory!A:A,Inventory!F:F)</f>
        <v>174</v>
      </c>
      <c r="S650" t="str">
        <f>IF(Table3[[#This Row],[Reorder_point]]&gt;=Table3[[#This Row],[Stock_on_hand]],"Reorder","Sufficient Stock")</f>
        <v>Sufficient Stock</v>
      </c>
      <c r="T650" s="4">
        <f>_xlfn.XLOOKUP(F650,Pivot!A:A,Pivot!C:C)</f>
        <v>2.8232044198895028</v>
      </c>
      <c r="U650" s="5">
        <f>Table3[[#This Row],[Stock_on_hand]]/Table3[[#This Row],[ADS_Rate]]</f>
        <v>123.97260273972603</v>
      </c>
      <c r="V650" s="16">
        <f>_xlfn.XLOOKUP(F650,Pivot!E:E,Pivot!H:H)</f>
        <v>176.50516634050879</v>
      </c>
      <c r="W650" s="3">
        <f>IF(Table3[[#This Row],[Stock_on_hand]]&gt;Table3[[#This Row],[Reorder_point]],(Table3[[#This Row],[Stock_on_hand]]-Table3[[#This Row],[Reorder_point]])*Table3[[#This Row],[AverageCostPerUnit]],0)</f>
        <v>31064.909275929549</v>
      </c>
    </row>
    <row r="651" spans="1:23" x14ac:dyDescent="0.3">
      <c r="A651" s="1">
        <v>45739</v>
      </c>
      <c r="B651" t="str">
        <f>TEXT(Table3[[#This Row],[date]],"mmm")</f>
        <v>Mar</v>
      </c>
      <c r="C651" t="str">
        <f>TEXT(Table3[[#This Row],[date]],"ddd")</f>
        <v>Sun</v>
      </c>
      <c r="D651" s="2" t="s">
        <v>17</v>
      </c>
      <c r="E651" s="2" t="s">
        <v>285</v>
      </c>
      <c r="F651" s="2" t="s">
        <v>202</v>
      </c>
      <c r="G651" s="2" t="s">
        <v>203</v>
      </c>
      <c r="H651" s="2" t="s">
        <v>56</v>
      </c>
      <c r="I651" s="3">
        <v>66.05</v>
      </c>
      <c r="J651" s="5">
        <v>12</v>
      </c>
      <c r="K651" s="3">
        <v>792.6</v>
      </c>
      <c r="L651" s="3">
        <v>613.96</v>
      </c>
      <c r="M651" s="3">
        <v>178.64</v>
      </c>
      <c r="N651" s="10">
        <f>Table3[[#This Row],[profit]]/Table3[[#This Row],[revenue]]</f>
        <v>0.22538480948776177</v>
      </c>
      <c r="O651" s="2" t="s">
        <v>6</v>
      </c>
      <c r="P651" s="2" t="str">
        <f>_xlfn.XLOOKUP(O651,Sales_reps!A:A,Sales_reps!B:B)</f>
        <v>Rep 2</v>
      </c>
      <c r="Q651" s="5">
        <f>_xlfn.XLOOKUP(F651,Inventory!A:A,Inventory!E:E)</f>
        <v>457</v>
      </c>
      <c r="R651" s="5">
        <f>_xlfn.XLOOKUP(F651,Inventory!A:A,Inventory!F:F)</f>
        <v>195</v>
      </c>
      <c r="S651" t="str">
        <f>IF(Table3[[#This Row],[Reorder_point]]&gt;=Table3[[#This Row],[Stock_on_hand]],"Reorder","Sufficient Stock")</f>
        <v>Sufficient Stock</v>
      </c>
      <c r="T651" s="4">
        <f>_xlfn.XLOOKUP(F651,Pivot!A:A,Pivot!C:C)</f>
        <v>2.0441988950276242</v>
      </c>
      <c r="U651" s="5">
        <f>Table3[[#This Row],[Stock_on_hand]]/Table3[[#This Row],[ADS_Rate]]</f>
        <v>223.55945945945948</v>
      </c>
      <c r="V651" s="16">
        <f>_xlfn.XLOOKUP(F651,Pivot!E:E,Pivot!H:H)</f>
        <v>148.73581081081082</v>
      </c>
      <c r="W651" s="3">
        <f>IF(Table3[[#This Row],[Stock_on_hand]]&gt;Table3[[#This Row],[Reorder_point]],(Table3[[#This Row],[Stock_on_hand]]-Table3[[#This Row],[Reorder_point]])*Table3[[#This Row],[AverageCostPerUnit]],0)</f>
        <v>38968.782432432432</v>
      </c>
    </row>
    <row r="652" spans="1:23" x14ac:dyDescent="0.3">
      <c r="A652" s="1">
        <v>45739</v>
      </c>
      <c r="B652" t="str">
        <f>TEXT(Table3[[#This Row],[date]],"mmm")</f>
        <v>Mar</v>
      </c>
      <c r="C652" t="str">
        <f>TEXT(Table3[[#This Row],[date]],"ddd")</f>
        <v>Sun</v>
      </c>
      <c r="D652" s="2" t="s">
        <v>12</v>
      </c>
      <c r="E652" s="2" t="s">
        <v>276</v>
      </c>
      <c r="F652" s="2" t="s">
        <v>99</v>
      </c>
      <c r="G652" s="2" t="s">
        <v>100</v>
      </c>
      <c r="H652" s="2" t="s">
        <v>101</v>
      </c>
      <c r="I652" s="3">
        <v>469.63</v>
      </c>
      <c r="J652" s="5">
        <v>37</v>
      </c>
      <c r="K652" s="3">
        <v>17376.310000000001</v>
      </c>
      <c r="L652" s="3">
        <v>10174.59</v>
      </c>
      <c r="M652" s="3">
        <v>7201.72</v>
      </c>
      <c r="N652" s="10">
        <f>Table3[[#This Row],[profit]]/Table3[[#This Row],[revenue]]</f>
        <v>0.41445623380337943</v>
      </c>
      <c r="O652" s="2" t="s">
        <v>28</v>
      </c>
      <c r="P652" s="2" t="str">
        <f>_xlfn.XLOOKUP(O652,Sales_reps!A:A,Sales_reps!B:B)</f>
        <v>Rep 11</v>
      </c>
      <c r="Q652" s="5">
        <f>_xlfn.XLOOKUP(F652,Inventory!A:A,Inventory!E:E)</f>
        <v>380</v>
      </c>
      <c r="R652" s="5">
        <f>_xlfn.XLOOKUP(F652,Inventory!A:A,Inventory!F:F)</f>
        <v>192</v>
      </c>
      <c r="S652" t="str">
        <f>IF(Table3[[#This Row],[Reorder_point]]&gt;=Table3[[#This Row],[Stock_on_hand]],"Reorder","Sufficient Stock")</f>
        <v>Sufficient Stock</v>
      </c>
      <c r="T652" s="4">
        <f>_xlfn.XLOOKUP(F652,Pivot!A:A,Pivot!C:C)</f>
        <v>1.5359116022099448</v>
      </c>
      <c r="U652" s="5">
        <f>Table3[[#This Row],[Stock_on_hand]]/Table3[[#This Row],[ADS_Rate]]</f>
        <v>247.41007194244602</v>
      </c>
      <c r="V652" s="16">
        <f>_xlfn.XLOOKUP(F652,Pivot!E:E,Pivot!H:H)</f>
        <v>131.15615107913669</v>
      </c>
      <c r="W652" s="3">
        <f>IF(Table3[[#This Row],[Stock_on_hand]]&gt;Table3[[#This Row],[Reorder_point]],(Table3[[#This Row],[Stock_on_hand]]-Table3[[#This Row],[Reorder_point]])*Table3[[#This Row],[AverageCostPerUnit]],0)</f>
        <v>24657.356402877696</v>
      </c>
    </row>
    <row r="653" spans="1:23" x14ac:dyDescent="0.3">
      <c r="A653" s="1">
        <v>45739</v>
      </c>
      <c r="B653" t="str">
        <f>TEXT(Table3[[#This Row],[date]],"mmm")</f>
        <v>Mar</v>
      </c>
      <c r="C653" t="str">
        <f>TEXT(Table3[[#This Row],[date]],"ddd")</f>
        <v>Sun</v>
      </c>
      <c r="D653" s="2" t="s">
        <v>24</v>
      </c>
      <c r="E653" s="2" t="s">
        <v>276</v>
      </c>
      <c r="F653" s="2" t="s">
        <v>108</v>
      </c>
      <c r="G653" s="2" t="s">
        <v>109</v>
      </c>
      <c r="H653" s="2" t="s">
        <v>56</v>
      </c>
      <c r="I653" s="3">
        <v>268.74</v>
      </c>
      <c r="J653" s="5">
        <v>9</v>
      </c>
      <c r="K653" s="3">
        <v>2418.66</v>
      </c>
      <c r="L653" s="3">
        <v>1253.3599999999999</v>
      </c>
      <c r="M653" s="3">
        <v>1165.3</v>
      </c>
      <c r="N653" s="10">
        <f>Table3[[#This Row],[profit]]/Table3[[#This Row],[revenue]]</f>
        <v>0.48179570505982655</v>
      </c>
      <c r="O653" s="2" t="s">
        <v>13</v>
      </c>
      <c r="P653" s="2" t="str">
        <f>_xlfn.XLOOKUP(O653,Sales_reps!A:A,Sales_reps!B:B)</f>
        <v>Rep 5</v>
      </c>
      <c r="Q653" s="5">
        <f>_xlfn.XLOOKUP(F653,Inventory!A:A,Inventory!E:E)</f>
        <v>188</v>
      </c>
      <c r="R653" s="5">
        <f>_xlfn.XLOOKUP(F653,Inventory!A:A,Inventory!F:F)</f>
        <v>173</v>
      </c>
      <c r="S653" t="str">
        <f>IF(Table3[[#This Row],[Reorder_point]]&gt;=Table3[[#This Row],[Stock_on_hand]],"Reorder","Sufficient Stock")</f>
        <v>Sufficient Stock</v>
      </c>
      <c r="T653" s="4">
        <f>_xlfn.XLOOKUP(F653,Pivot!A:A,Pivot!C:C)</f>
        <v>2.1491712707182322</v>
      </c>
      <c r="U653" s="5">
        <f>Table3[[#This Row],[Stock_on_hand]]/Table3[[#This Row],[ADS_Rate]]</f>
        <v>87.47557840616966</v>
      </c>
      <c r="V653" s="16">
        <f>_xlfn.XLOOKUP(F653,Pivot!E:E,Pivot!H:H)</f>
        <v>187.86791773778924</v>
      </c>
      <c r="W653" s="3">
        <f>IF(Table3[[#This Row],[Stock_on_hand]]&gt;Table3[[#This Row],[Reorder_point]],(Table3[[#This Row],[Stock_on_hand]]-Table3[[#This Row],[Reorder_point]])*Table3[[#This Row],[AverageCostPerUnit]],0)</f>
        <v>2818.0187660668385</v>
      </c>
    </row>
    <row r="654" spans="1:23" x14ac:dyDescent="0.3">
      <c r="A654" s="1">
        <v>45739</v>
      </c>
      <c r="B654" t="str">
        <f>TEXT(Table3[[#This Row],[date]],"mmm")</f>
        <v>Mar</v>
      </c>
      <c r="C654" t="str">
        <f>TEXT(Table3[[#This Row],[date]],"ddd")</f>
        <v>Sun</v>
      </c>
      <c r="D654" s="2" t="s">
        <v>12</v>
      </c>
      <c r="E654" s="2" t="s">
        <v>283</v>
      </c>
      <c r="F654" s="2" t="s">
        <v>130</v>
      </c>
      <c r="G654" s="2" t="s">
        <v>131</v>
      </c>
      <c r="H654" s="2" t="s">
        <v>101</v>
      </c>
      <c r="I654" s="3">
        <v>303.83</v>
      </c>
      <c r="J654" s="5">
        <v>9</v>
      </c>
      <c r="K654" s="3">
        <v>2734.47</v>
      </c>
      <c r="L654" s="3">
        <v>1732.55</v>
      </c>
      <c r="M654" s="3">
        <v>1001.92</v>
      </c>
      <c r="N654" s="10">
        <f>Table3[[#This Row],[profit]]/Table3[[#This Row],[revenue]]</f>
        <v>0.36640372723050535</v>
      </c>
      <c r="O654" s="2" t="s">
        <v>8</v>
      </c>
      <c r="P654" s="2" t="str">
        <f>_xlfn.XLOOKUP(O654,Sales_reps!A:A,Sales_reps!B:B)</f>
        <v>Rep 3</v>
      </c>
      <c r="Q654" s="5">
        <f>_xlfn.XLOOKUP(F654,Inventory!A:A,Inventory!E:E)</f>
        <v>397</v>
      </c>
      <c r="R654" s="5">
        <f>_xlfn.XLOOKUP(F654,Inventory!A:A,Inventory!F:F)</f>
        <v>183</v>
      </c>
      <c r="S654" t="str">
        <f>IF(Table3[[#This Row],[Reorder_point]]&gt;=Table3[[#This Row],[Stock_on_hand]],"Reorder","Sufficient Stock")</f>
        <v>Sufficient Stock</v>
      </c>
      <c r="T654" s="4">
        <f>_xlfn.XLOOKUP(F654,Pivot!A:A,Pivot!C:C)</f>
        <v>2.9447513812154695</v>
      </c>
      <c r="U654" s="5">
        <f>Table3[[#This Row],[Stock_on_hand]]/Table3[[#This Row],[ADS_Rate]]</f>
        <v>134.81613508442777</v>
      </c>
      <c r="V654" s="16">
        <f>_xlfn.XLOOKUP(F654,Pivot!E:E,Pivot!H:H)</f>
        <v>151.03679174484051</v>
      </c>
      <c r="W654" s="3">
        <f>IF(Table3[[#This Row],[Stock_on_hand]]&gt;Table3[[#This Row],[Reorder_point]],(Table3[[#This Row],[Stock_on_hand]]-Table3[[#This Row],[Reorder_point]])*Table3[[#This Row],[AverageCostPerUnit]],0)</f>
        <v>32321.873433395871</v>
      </c>
    </row>
    <row r="655" spans="1:23" x14ac:dyDescent="0.3">
      <c r="A655" s="1">
        <v>45740</v>
      </c>
      <c r="B655" t="str">
        <f>TEXT(Table3[[#This Row],[date]],"mmm")</f>
        <v>Mar</v>
      </c>
      <c r="C655" t="str">
        <f>TEXT(Table3[[#This Row],[date]],"ddd")</f>
        <v>Mon</v>
      </c>
      <c r="D655" s="2" t="s">
        <v>27</v>
      </c>
      <c r="E655" s="2" t="s">
        <v>276</v>
      </c>
      <c r="F655" s="2" t="s">
        <v>254</v>
      </c>
      <c r="G655" s="2" t="s">
        <v>255</v>
      </c>
      <c r="H655" s="2" t="s">
        <v>64</v>
      </c>
      <c r="I655" s="3">
        <v>342.14</v>
      </c>
      <c r="J655" s="5">
        <v>44</v>
      </c>
      <c r="K655" s="3">
        <v>15054.16</v>
      </c>
      <c r="L655" s="3">
        <v>9308.5</v>
      </c>
      <c r="M655" s="3">
        <v>5745.66</v>
      </c>
      <c r="N655" s="10">
        <f>Table3[[#This Row],[profit]]/Table3[[#This Row],[revenue]]</f>
        <v>0.3816659315431748</v>
      </c>
      <c r="O655" s="2" t="s">
        <v>6</v>
      </c>
      <c r="P655" s="2" t="str">
        <f>_xlfn.XLOOKUP(O655,Sales_reps!A:A,Sales_reps!B:B)</f>
        <v>Rep 2</v>
      </c>
      <c r="Q655" s="5">
        <f>_xlfn.XLOOKUP(F655,Inventory!A:A,Inventory!E:E)</f>
        <v>228</v>
      </c>
      <c r="R655" s="5">
        <f>_xlfn.XLOOKUP(F655,Inventory!A:A,Inventory!F:F)</f>
        <v>179</v>
      </c>
      <c r="S655" t="str">
        <f>IF(Table3[[#This Row],[Reorder_point]]&gt;=Table3[[#This Row],[Stock_on_hand]],"Reorder","Sufficient Stock")</f>
        <v>Sufficient Stock</v>
      </c>
      <c r="T655" s="4">
        <f>_xlfn.XLOOKUP(F655,Pivot!A:A,Pivot!C:C)</f>
        <v>3.6353591160220993</v>
      </c>
      <c r="U655" s="5">
        <f>Table3[[#This Row],[Stock_on_hand]]/Table3[[#This Row],[ADS_Rate]]</f>
        <v>62.717325227963528</v>
      </c>
      <c r="V655" s="16">
        <f>_xlfn.XLOOKUP(F655,Pivot!E:E,Pivot!H:H)</f>
        <v>194.48913373860182</v>
      </c>
      <c r="W655" s="3">
        <f>IF(Table3[[#This Row],[Stock_on_hand]]&gt;Table3[[#This Row],[Reorder_point]],(Table3[[#This Row],[Stock_on_hand]]-Table3[[#This Row],[Reorder_point]])*Table3[[#This Row],[AverageCostPerUnit]],0)</f>
        <v>9529.9675531914891</v>
      </c>
    </row>
    <row r="656" spans="1:23" x14ac:dyDescent="0.3">
      <c r="A656" s="1">
        <v>45740</v>
      </c>
      <c r="B656" t="str">
        <f>TEXT(Table3[[#This Row],[date]],"mmm")</f>
        <v>Mar</v>
      </c>
      <c r="C656" t="str">
        <f>TEXT(Table3[[#This Row],[date]],"ddd")</f>
        <v>Mon</v>
      </c>
      <c r="D656" s="2" t="s">
        <v>24</v>
      </c>
      <c r="E656" s="2" t="s">
        <v>278</v>
      </c>
      <c r="F656" s="2" t="s">
        <v>176</v>
      </c>
      <c r="G656" s="2" t="s">
        <v>177</v>
      </c>
      <c r="H656" s="2" t="s">
        <v>56</v>
      </c>
      <c r="I656" s="3">
        <v>88.93</v>
      </c>
      <c r="J656" s="5">
        <v>7</v>
      </c>
      <c r="K656" s="3">
        <v>622.51</v>
      </c>
      <c r="L656" s="3">
        <v>438.73</v>
      </c>
      <c r="M656" s="3">
        <v>183.78</v>
      </c>
      <c r="N656" s="10">
        <f>Table3[[#This Row],[profit]]/Table3[[#This Row],[revenue]]</f>
        <v>0.29522417310565291</v>
      </c>
      <c r="O656" s="2" t="s">
        <v>30</v>
      </c>
      <c r="P656" s="2" t="str">
        <f>_xlfn.XLOOKUP(O656,Sales_reps!A:A,Sales_reps!B:B)</f>
        <v>Rep 12</v>
      </c>
      <c r="Q656" s="5">
        <f>_xlfn.XLOOKUP(F656,Inventory!A:A,Inventory!E:E)</f>
        <v>230</v>
      </c>
      <c r="R656" s="5">
        <f>_xlfn.XLOOKUP(F656,Inventory!A:A,Inventory!F:F)</f>
        <v>67</v>
      </c>
      <c r="S656" t="str">
        <f>IF(Table3[[#This Row],[Reorder_point]]&gt;=Table3[[#This Row],[Stock_on_hand]],"Reorder","Sufficient Stock")</f>
        <v>Sufficient Stock</v>
      </c>
      <c r="T656" s="4">
        <f>_xlfn.XLOOKUP(F656,Pivot!A:A,Pivot!C:C)</f>
        <v>1.5027624309392265</v>
      </c>
      <c r="U656" s="5">
        <f>Table3[[#This Row],[Stock_on_hand]]/Table3[[#This Row],[ADS_Rate]]</f>
        <v>153.0514705882353</v>
      </c>
      <c r="V656" s="16">
        <f>_xlfn.XLOOKUP(F656,Pivot!E:E,Pivot!H:H)</f>
        <v>125.94279411764707</v>
      </c>
      <c r="W656" s="3">
        <f>IF(Table3[[#This Row],[Stock_on_hand]]&gt;Table3[[#This Row],[Reorder_point]],(Table3[[#This Row],[Stock_on_hand]]-Table3[[#This Row],[Reorder_point]])*Table3[[#This Row],[AverageCostPerUnit]],0)</f>
        <v>20528.67544117647</v>
      </c>
    </row>
    <row r="657" spans="1:23" x14ac:dyDescent="0.3">
      <c r="A657" s="1">
        <v>45740</v>
      </c>
      <c r="B657" t="str">
        <f>TEXT(Table3[[#This Row],[date]],"mmm")</f>
        <v>Mar</v>
      </c>
      <c r="C657" t="str">
        <f>TEXT(Table3[[#This Row],[date]],"ddd")</f>
        <v>Mon</v>
      </c>
      <c r="D657" s="2" t="s">
        <v>17</v>
      </c>
      <c r="E657" s="2" t="s">
        <v>276</v>
      </c>
      <c r="F657" s="2" t="s">
        <v>78</v>
      </c>
      <c r="G657" s="2" t="s">
        <v>79</v>
      </c>
      <c r="H657" s="2" t="s">
        <v>64</v>
      </c>
      <c r="I657" s="3">
        <v>308.02999999999997</v>
      </c>
      <c r="J657" s="5">
        <v>29</v>
      </c>
      <c r="K657" s="3">
        <v>8932.8700000000008</v>
      </c>
      <c r="L657" s="3">
        <v>7173.25</v>
      </c>
      <c r="M657" s="3">
        <v>1759.62</v>
      </c>
      <c r="N657" s="10">
        <f>Table3[[#This Row],[profit]]/Table3[[#This Row],[revenue]]</f>
        <v>0.1969826046947957</v>
      </c>
      <c r="O657" s="2" t="s">
        <v>8</v>
      </c>
      <c r="P657" s="2" t="str">
        <f>_xlfn.XLOOKUP(O657,Sales_reps!A:A,Sales_reps!B:B)</f>
        <v>Rep 3</v>
      </c>
      <c r="Q657" s="5">
        <f>_xlfn.XLOOKUP(F657,Inventory!A:A,Inventory!E:E)</f>
        <v>486</v>
      </c>
      <c r="R657" s="5">
        <f>_xlfn.XLOOKUP(F657,Inventory!A:A,Inventory!F:F)</f>
        <v>119</v>
      </c>
      <c r="S657" t="str">
        <f>IF(Table3[[#This Row],[Reorder_point]]&gt;=Table3[[#This Row],[Stock_on_hand]],"Reorder","Sufficient Stock")</f>
        <v>Sufficient Stock</v>
      </c>
      <c r="T657" s="4">
        <f>_xlfn.XLOOKUP(F657,Pivot!A:A,Pivot!C:C)</f>
        <v>2.3204419889502761</v>
      </c>
      <c r="U657" s="5">
        <f>Table3[[#This Row],[Stock_on_hand]]/Table3[[#This Row],[ADS_Rate]]</f>
        <v>209.44285714285715</v>
      </c>
      <c r="V657" s="16">
        <f>_xlfn.XLOOKUP(F657,Pivot!E:E,Pivot!H:H)</f>
        <v>196.53238095238089</v>
      </c>
      <c r="W657" s="3">
        <f>IF(Table3[[#This Row],[Stock_on_hand]]&gt;Table3[[#This Row],[Reorder_point]],(Table3[[#This Row],[Stock_on_hand]]-Table3[[#This Row],[Reorder_point]])*Table3[[#This Row],[AverageCostPerUnit]],0)</f>
        <v>72127.383809523788</v>
      </c>
    </row>
    <row r="658" spans="1:23" x14ac:dyDescent="0.3">
      <c r="A658" s="1">
        <v>45740</v>
      </c>
      <c r="B658" t="str">
        <f>TEXT(Table3[[#This Row],[date]],"mmm")</f>
        <v>Mar</v>
      </c>
      <c r="C658" t="str">
        <f>TEXT(Table3[[#This Row],[date]],"ddd")</f>
        <v>Mon</v>
      </c>
      <c r="D658" s="2" t="s">
        <v>27</v>
      </c>
      <c r="E658" s="2" t="s">
        <v>273</v>
      </c>
      <c r="F658" s="2" t="s">
        <v>95</v>
      </c>
      <c r="G658" s="2" t="s">
        <v>96</v>
      </c>
      <c r="H658" s="2" t="s">
        <v>56</v>
      </c>
      <c r="I658" s="3">
        <v>320.27999999999997</v>
      </c>
      <c r="J658" s="5">
        <v>43</v>
      </c>
      <c r="K658" s="3">
        <v>13772.04</v>
      </c>
      <c r="L658" s="3">
        <v>9628.2800000000007</v>
      </c>
      <c r="M658" s="3">
        <v>4143.76</v>
      </c>
      <c r="N658" s="10">
        <f>Table3[[#This Row],[profit]]/Table3[[#This Row],[revenue]]</f>
        <v>0.30088207701981695</v>
      </c>
      <c r="O658" s="2" t="s">
        <v>30</v>
      </c>
      <c r="P658" s="2" t="str">
        <f>_xlfn.XLOOKUP(O658,Sales_reps!A:A,Sales_reps!B:B)</f>
        <v>Rep 12</v>
      </c>
      <c r="Q658" s="5">
        <f>_xlfn.XLOOKUP(F658,Inventory!A:A,Inventory!E:E)</f>
        <v>101</v>
      </c>
      <c r="R658" s="5">
        <f>_xlfn.XLOOKUP(F658,Inventory!A:A,Inventory!F:F)</f>
        <v>179</v>
      </c>
      <c r="S658" t="str">
        <f>IF(Table3[[#This Row],[Reorder_point]]&gt;=Table3[[#This Row],[Stock_on_hand]],"Reorder","Sufficient Stock")</f>
        <v>Reorder</v>
      </c>
      <c r="T658" s="4">
        <f>_xlfn.XLOOKUP(F658,Pivot!A:A,Pivot!C:C)</f>
        <v>3.9834254143646408</v>
      </c>
      <c r="U658" s="5">
        <f>Table3[[#This Row],[Stock_on_hand]]/Table3[[#This Row],[ADS_Rate]]</f>
        <v>25.35506241331484</v>
      </c>
      <c r="V658" s="16">
        <f>_xlfn.XLOOKUP(F658,Pivot!E:E,Pivot!H:H)</f>
        <v>171.84160887656034</v>
      </c>
      <c r="W658" s="3">
        <f>IF(Table3[[#This Row],[Stock_on_hand]]&gt;Table3[[#This Row],[Reorder_point]],(Table3[[#This Row],[Stock_on_hand]]-Table3[[#This Row],[Reorder_point]])*Table3[[#This Row],[AverageCostPerUnit]],0)</f>
        <v>0</v>
      </c>
    </row>
    <row r="659" spans="1:23" x14ac:dyDescent="0.3">
      <c r="A659" s="1">
        <v>45741</v>
      </c>
      <c r="B659" t="str">
        <f>TEXT(Table3[[#This Row],[date]],"mmm")</f>
        <v>Mar</v>
      </c>
      <c r="C659" t="str">
        <f>TEXT(Table3[[#This Row],[date]],"ddd")</f>
        <v>Tue</v>
      </c>
      <c r="D659" s="2" t="s">
        <v>27</v>
      </c>
      <c r="E659" s="2" t="s">
        <v>284</v>
      </c>
      <c r="F659" s="2" t="s">
        <v>71</v>
      </c>
      <c r="G659" s="2" t="s">
        <v>72</v>
      </c>
      <c r="H659" s="2" t="s">
        <v>73</v>
      </c>
      <c r="I659" s="3">
        <v>454.43</v>
      </c>
      <c r="J659" s="5">
        <v>49</v>
      </c>
      <c r="K659" s="3">
        <v>22267.07</v>
      </c>
      <c r="L659" s="3">
        <v>11168.51</v>
      </c>
      <c r="M659" s="3">
        <v>11098.56</v>
      </c>
      <c r="N659" s="10">
        <f>Table3[[#This Row],[profit]]/Table3[[#This Row],[revenue]]</f>
        <v>0.49842929491846028</v>
      </c>
      <c r="O659" s="2" t="s">
        <v>10</v>
      </c>
      <c r="P659" s="2" t="str">
        <f>_xlfn.XLOOKUP(O659,Sales_reps!A:A,Sales_reps!B:B)</f>
        <v>Rep 4</v>
      </c>
      <c r="Q659" s="5">
        <f>_xlfn.XLOOKUP(F659,Inventory!A:A,Inventory!E:E)</f>
        <v>437</v>
      </c>
      <c r="R659" s="5">
        <f>_xlfn.XLOOKUP(F659,Inventory!A:A,Inventory!F:F)</f>
        <v>59</v>
      </c>
      <c r="S659" t="str">
        <f>IF(Table3[[#This Row],[Reorder_point]]&gt;=Table3[[#This Row],[Stock_on_hand]],"Reorder","Sufficient Stock")</f>
        <v>Sufficient Stock</v>
      </c>
      <c r="T659" s="4">
        <f>_xlfn.XLOOKUP(F659,Pivot!A:A,Pivot!C:C)</f>
        <v>2.1215469613259668</v>
      </c>
      <c r="U659" s="5">
        <f>Table3[[#This Row],[Stock_on_hand]]/Table3[[#This Row],[ADS_Rate]]</f>
        <v>205.98177083333334</v>
      </c>
      <c r="V659" s="16">
        <f>_xlfn.XLOOKUP(F659,Pivot!E:E,Pivot!H:H)</f>
        <v>182.79481770833334</v>
      </c>
      <c r="W659" s="3">
        <f>IF(Table3[[#This Row],[Stock_on_hand]]&gt;Table3[[#This Row],[Reorder_point]],(Table3[[#This Row],[Stock_on_hand]]-Table3[[#This Row],[Reorder_point]])*Table3[[#This Row],[AverageCostPerUnit]],0)</f>
        <v>69096.441093750007</v>
      </c>
    </row>
    <row r="660" spans="1:23" x14ac:dyDescent="0.3">
      <c r="A660" s="1">
        <v>45741</v>
      </c>
      <c r="B660" t="str">
        <f>TEXT(Table3[[#This Row],[date]],"mmm")</f>
        <v>Mar</v>
      </c>
      <c r="C660" t="str">
        <f>TEXT(Table3[[#This Row],[date]],"ddd")</f>
        <v>Tue</v>
      </c>
      <c r="D660" s="2" t="s">
        <v>17</v>
      </c>
      <c r="E660" s="2" t="s">
        <v>277</v>
      </c>
      <c r="F660" s="2" t="s">
        <v>106</v>
      </c>
      <c r="G660" s="2" t="s">
        <v>107</v>
      </c>
      <c r="H660" s="2" t="s">
        <v>60</v>
      </c>
      <c r="I660" s="3">
        <v>418.6</v>
      </c>
      <c r="J660" s="5">
        <v>45</v>
      </c>
      <c r="K660" s="3">
        <v>18837</v>
      </c>
      <c r="L660" s="3">
        <v>15504.61</v>
      </c>
      <c r="M660" s="3">
        <v>3332.39</v>
      </c>
      <c r="N660" s="10">
        <f>Table3[[#This Row],[profit]]/Table3[[#This Row],[revenue]]</f>
        <v>0.17690661995009821</v>
      </c>
      <c r="O660" s="2" t="s">
        <v>18</v>
      </c>
      <c r="P660" s="2" t="str">
        <f>_xlfn.XLOOKUP(O660,Sales_reps!A:A,Sales_reps!B:B)</f>
        <v>Rep 7</v>
      </c>
      <c r="Q660" s="5">
        <f>_xlfn.XLOOKUP(F660,Inventory!A:A,Inventory!E:E)</f>
        <v>377</v>
      </c>
      <c r="R660" s="5">
        <f>_xlfn.XLOOKUP(F660,Inventory!A:A,Inventory!F:F)</f>
        <v>165</v>
      </c>
      <c r="S660" t="str">
        <f>IF(Table3[[#This Row],[Reorder_point]]&gt;=Table3[[#This Row],[Stock_on_hand]],"Reorder","Sufficient Stock")</f>
        <v>Sufficient Stock</v>
      </c>
      <c r="T660" s="4">
        <f>_xlfn.XLOOKUP(F660,Pivot!A:A,Pivot!C:C)</f>
        <v>2.2928176795580111</v>
      </c>
      <c r="U660" s="5">
        <f>Table3[[#This Row],[Stock_on_hand]]/Table3[[#This Row],[ADS_Rate]]</f>
        <v>164.4265060240964</v>
      </c>
      <c r="V660" s="16">
        <f>_xlfn.XLOOKUP(F660,Pivot!E:E,Pivot!H:H)</f>
        <v>219.61922891566269</v>
      </c>
      <c r="W660" s="3">
        <f>IF(Table3[[#This Row],[Stock_on_hand]]&gt;Table3[[#This Row],[Reorder_point]],(Table3[[#This Row],[Stock_on_hand]]-Table3[[#This Row],[Reorder_point]])*Table3[[#This Row],[AverageCostPerUnit]],0)</f>
        <v>46559.276530120493</v>
      </c>
    </row>
    <row r="661" spans="1:23" x14ac:dyDescent="0.3">
      <c r="A661" s="1">
        <v>45741</v>
      </c>
      <c r="B661" t="str">
        <f>TEXT(Table3[[#This Row],[date]],"mmm")</f>
        <v>Mar</v>
      </c>
      <c r="C661" t="str">
        <f>TEXT(Table3[[#This Row],[date]],"ddd")</f>
        <v>Tue</v>
      </c>
      <c r="D661" s="2" t="s">
        <v>27</v>
      </c>
      <c r="E661" s="2" t="s">
        <v>283</v>
      </c>
      <c r="F661" s="2" t="s">
        <v>71</v>
      </c>
      <c r="G661" s="2" t="s">
        <v>72</v>
      </c>
      <c r="H661" s="2" t="s">
        <v>73</v>
      </c>
      <c r="I661" s="3">
        <v>222.99</v>
      </c>
      <c r="J661" s="5">
        <v>3</v>
      </c>
      <c r="K661" s="3">
        <v>668.97</v>
      </c>
      <c r="L661" s="3">
        <v>510.53</v>
      </c>
      <c r="M661" s="3">
        <v>158.44</v>
      </c>
      <c r="N661" s="10">
        <f>Table3[[#This Row],[profit]]/Table3[[#This Row],[revenue]]</f>
        <v>0.23684171188543582</v>
      </c>
      <c r="O661" s="2" t="s">
        <v>13</v>
      </c>
      <c r="P661" s="2" t="str">
        <f>_xlfn.XLOOKUP(O661,Sales_reps!A:A,Sales_reps!B:B)</f>
        <v>Rep 5</v>
      </c>
      <c r="Q661" s="5">
        <f>_xlfn.XLOOKUP(F661,Inventory!A:A,Inventory!E:E)</f>
        <v>437</v>
      </c>
      <c r="R661" s="5">
        <f>_xlfn.XLOOKUP(F661,Inventory!A:A,Inventory!F:F)</f>
        <v>59</v>
      </c>
      <c r="S661" t="str">
        <f>IF(Table3[[#This Row],[Reorder_point]]&gt;=Table3[[#This Row],[Stock_on_hand]],"Reorder","Sufficient Stock")</f>
        <v>Sufficient Stock</v>
      </c>
      <c r="T661" s="4">
        <f>_xlfn.XLOOKUP(F661,Pivot!A:A,Pivot!C:C)</f>
        <v>2.1215469613259668</v>
      </c>
      <c r="U661" s="5">
        <f>Table3[[#This Row],[Stock_on_hand]]/Table3[[#This Row],[ADS_Rate]]</f>
        <v>205.98177083333334</v>
      </c>
      <c r="V661" s="16">
        <f>_xlfn.XLOOKUP(F661,Pivot!E:E,Pivot!H:H)</f>
        <v>182.79481770833334</v>
      </c>
      <c r="W661" s="3">
        <f>IF(Table3[[#This Row],[Stock_on_hand]]&gt;Table3[[#This Row],[Reorder_point]],(Table3[[#This Row],[Stock_on_hand]]-Table3[[#This Row],[Reorder_point]])*Table3[[#This Row],[AverageCostPerUnit]],0)</f>
        <v>69096.441093750007</v>
      </c>
    </row>
    <row r="662" spans="1:23" x14ac:dyDescent="0.3">
      <c r="A662" s="1">
        <v>45741</v>
      </c>
      <c r="B662" t="str">
        <f>TEXT(Table3[[#This Row],[date]],"mmm")</f>
        <v>Mar</v>
      </c>
      <c r="C662" t="str">
        <f>TEXT(Table3[[#This Row],[date]],"ddd")</f>
        <v>Tue</v>
      </c>
      <c r="D662" s="2" t="s">
        <v>27</v>
      </c>
      <c r="E662" s="2" t="s">
        <v>281</v>
      </c>
      <c r="F662" s="2" t="s">
        <v>128</v>
      </c>
      <c r="G662" s="2" t="s">
        <v>129</v>
      </c>
      <c r="H662" s="2" t="s">
        <v>56</v>
      </c>
      <c r="I662" s="3">
        <v>177.02</v>
      </c>
      <c r="J662" s="5">
        <v>15</v>
      </c>
      <c r="K662" s="3">
        <v>2655.3</v>
      </c>
      <c r="L662" s="3">
        <v>1704.81</v>
      </c>
      <c r="M662" s="3">
        <v>950.49</v>
      </c>
      <c r="N662" s="10">
        <f>Table3[[#This Row],[profit]]/Table3[[#This Row],[revenue]]</f>
        <v>0.35795955259292733</v>
      </c>
      <c r="O662" s="2" t="s">
        <v>44</v>
      </c>
      <c r="P662" s="2" t="str">
        <f>_xlfn.XLOOKUP(O662,Sales_reps!A:A,Sales_reps!B:B)</f>
        <v>Rep 19</v>
      </c>
      <c r="Q662" s="5">
        <f>_xlfn.XLOOKUP(F662,Inventory!A:A,Inventory!E:E)</f>
        <v>89</v>
      </c>
      <c r="R662" s="5">
        <f>_xlfn.XLOOKUP(F662,Inventory!A:A,Inventory!F:F)</f>
        <v>126</v>
      </c>
      <c r="S662" t="str">
        <f>IF(Table3[[#This Row],[Reorder_point]]&gt;=Table3[[#This Row],[Stock_on_hand]],"Reorder","Sufficient Stock")</f>
        <v>Reorder</v>
      </c>
      <c r="T662" s="4">
        <f>_xlfn.XLOOKUP(F662,Pivot!A:A,Pivot!C:C)</f>
        <v>2.6187845303867405</v>
      </c>
      <c r="U662" s="5">
        <f>Table3[[#This Row],[Stock_on_hand]]/Table3[[#This Row],[ADS_Rate]]</f>
        <v>33.985232067510545</v>
      </c>
      <c r="V662" s="16">
        <f>_xlfn.XLOOKUP(F662,Pivot!E:E,Pivot!H:H)</f>
        <v>184.72071729957807</v>
      </c>
      <c r="W662" s="3">
        <f>IF(Table3[[#This Row],[Stock_on_hand]]&gt;Table3[[#This Row],[Reorder_point]],(Table3[[#This Row],[Stock_on_hand]]-Table3[[#This Row],[Reorder_point]])*Table3[[#This Row],[AverageCostPerUnit]],0)</f>
        <v>0</v>
      </c>
    </row>
    <row r="663" spans="1:23" x14ac:dyDescent="0.3">
      <c r="A663" s="1">
        <v>45741</v>
      </c>
      <c r="B663" t="str">
        <f>TEXT(Table3[[#This Row],[date]],"mmm")</f>
        <v>Mar</v>
      </c>
      <c r="C663" t="str">
        <f>TEXT(Table3[[#This Row],[date]],"ddd")</f>
        <v>Tue</v>
      </c>
      <c r="D663" s="2" t="s">
        <v>17</v>
      </c>
      <c r="E663" s="2" t="s">
        <v>277</v>
      </c>
      <c r="F663" s="2" t="s">
        <v>188</v>
      </c>
      <c r="G663" s="2" t="s">
        <v>189</v>
      </c>
      <c r="H663" s="2" t="s">
        <v>60</v>
      </c>
      <c r="I663" s="3">
        <v>498.43</v>
      </c>
      <c r="J663" s="5">
        <v>19</v>
      </c>
      <c r="K663" s="3">
        <v>9470.17</v>
      </c>
      <c r="L663" s="3">
        <v>6588.03</v>
      </c>
      <c r="M663" s="3">
        <v>2882.14</v>
      </c>
      <c r="N663" s="10">
        <f>Table3[[#This Row],[profit]]/Table3[[#This Row],[revenue]]</f>
        <v>0.30433878166917805</v>
      </c>
      <c r="O663" s="2" t="s">
        <v>3</v>
      </c>
      <c r="P663" s="2" t="str">
        <f>_xlfn.XLOOKUP(O663,Sales_reps!A:A,Sales_reps!B:B)</f>
        <v>Rep 1</v>
      </c>
      <c r="Q663" s="5">
        <f>_xlfn.XLOOKUP(F663,Inventory!A:A,Inventory!E:E)</f>
        <v>232</v>
      </c>
      <c r="R663" s="5">
        <f>_xlfn.XLOOKUP(F663,Inventory!A:A,Inventory!F:F)</f>
        <v>63</v>
      </c>
      <c r="S663" t="str">
        <f>IF(Table3[[#This Row],[Reorder_point]]&gt;=Table3[[#This Row],[Stock_on_hand]],"Reorder","Sufficient Stock")</f>
        <v>Sufficient Stock</v>
      </c>
      <c r="T663" s="4">
        <f>_xlfn.XLOOKUP(F663,Pivot!A:A,Pivot!C:C)</f>
        <v>2.4917127071823204</v>
      </c>
      <c r="U663" s="5">
        <f>Table3[[#This Row],[Stock_on_hand]]/Table3[[#This Row],[ADS_Rate]]</f>
        <v>93.108647450110865</v>
      </c>
      <c r="V663" s="16">
        <f>_xlfn.XLOOKUP(F663,Pivot!E:E,Pivot!H:H)</f>
        <v>147.25665188470066</v>
      </c>
      <c r="W663" s="3">
        <f>IF(Table3[[#This Row],[Stock_on_hand]]&gt;Table3[[#This Row],[Reorder_point]],(Table3[[#This Row],[Stock_on_hand]]-Table3[[#This Row],[Reorder_point]])*Table3[[#This Row],[AverageCostPerUnit]],0)</f>
        <v>24886.374168514412</v>
      </c>
    </row>
    <row r="664" spans="1:23" x14ac:dyDescent="0.3">
      <c r="A664" s="1">
        <v>45741</v>
      </c>
      <c r="B664" t="str">
        <f>TEXT(Table3[[#This Row],[date]],"mmm")</f>
        <v>Mar</v>
      </c>
      <c r="C664" t="str">
        <f>TEXT(Table3[[#This Row],[date]],"ddd")</f>
        <v>Tue</v>
      </c>
      <c r="D664" s="2" t="s">
        <v>24</v>
      </c>
      <c r="E664" s="2" t="s">
        <v>275</v>
      </c>
      <c r="F664" s="2" t="s">
        <v>234</v>
      </c>
      <c r="G664" s="2" t="s">
        <v>235</v>
      </c>
      <c r="H664" s="2" t="s">
        <v>101</v>
      </c>
      <c r="I664" s="3">
        <v>67.42</v>
      </c>
      <c r="J664" s="5">
        <v>48</v>
      </c>
      <c r="K664" s="3">
        <v>3236.16</v>
      </c>
      <c r="L664" s="3">
        <v>2286.08</v>
      </c>
      <c r="M664" s="3">
        <v>950.08</v>
      </c>
      <c r="N664" s="10">
        <f>Table3[[#This Row],[profit]]/Table3[[#This Row],[revenue]]</f>
        <v>0.2935825175516662</v>
      </c>
      <c r="O664" s="2" t="s">
        <v>8</v>
      </c>
      <c r="P664" s="2" t="str">
        <f>_xlfn.XLOOKUP(O664,Sales_reps!A:A,Sales_reps!B:B)</f>
        <v>Rep 3</v>
      </c>
      <c r="Q664" s="5">
        <f>_xlfn.XLOOKUP(F664,Inventory!A:A,Inventory!E:E)</f>
        <v>438</v>
      </c>
      <c r="R664" s="5">
        <f>_xlfn.XLOOKUP(F664,Inventory!A:A,Inventory!F:F)</f>
        <v>119</v>
      </c>
      <c r="S664" t="str">
        <f>IF(Table3[[#This Row],[Reorder_point]]&gt;=Table3[[#This Row],[Stock_on_hand]],"Reorder","Sufficient Stock")</f>
        <v>Sufficient Stock</v>
      </c>
      <c r="T664" s="4">
        <f>_xlfn.XLOOKUP(F664,Pivot!A:A,Pivot!C:C)</f>
        <v>2.3370165745856353</v>
      </c>
      <c r="U664" s="5">
        <f>Table3[[#This Row],[Stock_on_hand]]/Table3[[#This Row],[ADS_Rate]]</f>
        <v>187.41843971631207</v>
      </c>
      <c r="V664" s="16">
        <f>_xlfn.XLOOKUP(F664,Pivot!E:E,Pivot!H:H)</f>
        <v>151.53120567375885</v>
      </c>
      <c r="W664" s="3">
        <f>IF(Table3[[#This Row],[Stock_on_hand]]&gt;Table3[[#This Row],[Reorder_point]],(Table3[[#This Row],[Stock_on_hand]]-Table3[[#This Row],[Reorder_point]])*Table3[[#This Row],[AverageCostPerUnit]],0)</f>
        <v>48338.454609929075</v>
      </c>
    </row>
    <row r="665" spans="1:23" x14ac:dyDescent="0.3">
      <c r="A665" s="1">
        <v>45741</v>
      </c>
      <c r="B665" t="str">
        <f>TEXT(Table3[[#This Row],[date]],"mmm")</f>
        <v>Mar</v>
      </c>
      <c r="C665" t="str">
        <f>TEXT(Table3[[#This Row],[date]],"ddd")</f>
        <v>Tue</v>
      </c>
      <c r="D665" s="2" t="s">
        <v>24</v>
      </c>
      <c r="E665" s="2" t="s">
        <v>283</v>
      </c>
      <c r="F665" s="2" t="s">
        <v>242</v>
      </c>
      <c r="G665" s="2" t="s">
        <v>243</v>
      </c>
      <c r="H665" s="2" t="s">
        <v>64</v>
      </c>
      <c r="I665" s="3">
        <v>90.5</v>
      </c>
      <c r="J665" s="5">
        <v>41</v>
      </c>
      <c r="K665" s="3">
        <v>3710.5</v>
      </c>
      <c r="L665" s="3">
        <v>2160.14</v>
      </c>
      <c r="M665" s="3">
        <v>1550.36</v>
      </c>
      <c r="N665" s="10">
        <f>Table3[[#This Row],[profit]]/Table3[[#This Row],[revenue]]</f>
        <v>0.41783048106724158</v>
      </c>
      <c r="O665" s="2" t="s">
        <v>44</v>
      </c>
      <c r="P665" s="2" t="str">
        <f>_xlfn.XLOOKUP(O665,Sales_reps!A:A,Sales_reps!B:B)</f>
        <v>Rep 19</v>
      </c>
      <c r="Q665" s="5">
        <f>_xlfn.XLOOKUP(F665,Inventory!A:A,Inventory!E:E)</f>
        <v>56</v>
      </c>
      <c r="R665" s="5">
        <f>_xlfn.XLOOKUP(F665,Inventory!A:A,Inventory!F:F)</f>
        <v>105</v>
      </c>
      <c r="S665" t="str">
        <f>IF(Table3[[#This Row],[Reorder_point]]&gt;=Table3[[#This Row],[Stock_on_hand]],"Reorder","Sufficient Stock")</f>
        <v>Reorder</v>
      </c>
      <c r="T665" s="4">
        <f>_xlfn.XLOOKUP(F665,Pivot!A:A,Pivot!C:C)</f>
        <v>2</v>
      </c>
      <c r="U665" s="5">
        <f>Table3[[#This Row],[Stock_on_hand]]/Table3[[#This Row],[ADS_Rate]]</f>
        <v>28</v>
      </c>
      <c r="V665" s="16">
        <f>_xlfn.XLOOKUP(F665,Pivot!E:E,Pivot!H:H)</f>
        <v>186.10955801104973</v>
      </c>
      <c r="W665" s="3">
        <f>IF(Table3[[#This Row],[Stock_on_hand]]&gt;Table3[[#This Row],[Reorder_point]],(Table3[[#This Row],[Stock_on_hand]]-Table3[[#This Row],[Reorder_point]])*Table3[[#This Row],[AverageCostPerUnit]],0)</f>
        <v>0</v>
      </c>
    </row>
    <row r="666" spans="1:23" x14ac:dyDescent="0.3">
      <c r="A666" s="1">
        <v>45741</v>
      </c>
      <c r="B666" t="str">
        <f>TEXT(Table3[[#This Row],[date]],"mmm")</f>
        <v>Mar</v>
      </c>
      <c r="C666" t="str">
        <f>TEXT(Table3[[#This Row],[date]],"ddd")</f>
        <v>Tue</v>
      </c>
      <c r="D666" s="2" t="s">
        <v>27</v>
      </c>
      <c r="E666" s="2" t="s">
        <v>285</v>
      </c>
      <c r="F666" s="2" t="s">
        <v>198</v>
      </c>
      <c r="G666" s="2" t="s">
        <v>199</v>
      </c>
      <c r="H666" s="2" t="s">
        <v>73</v>
      </c>
      <c r="I666" s="3">
        <v>189.23</v>
      </c>
      <c r="J666" s="5">
        <v>32</v>
      </c>
      <c r="K666" s="3">
        <v>6055.36</v>
      </c>
      <c r="L666" s="3">
        <v>3619.87</v>
      </c>
      <c r="M666" s="3">
        <v>2435.4899999999998</v>
      </c>
      <c r="N666" s="10">
        <f>Table3[[#This Row],[profit]]/Table3[[#This Row],[revenue]]</f>
        <v>0.40220399778047877</v>
      </c>
      <c r="O666" s="2" t="s">
        <v>15</v>
      </c>
      <c r="P666" s="2" t="str">
        <f>_xlfn.XLOOKUP(O666,Sales_reps!A:A,Sales_reps!B:B)</f>
        <v>Rep 6</v>
      </c>
      <c r="Q666" s="5">
        <f>_xlfn.XLOOKUP(F666,Inventory!A:A,Inventory!E:E)</f>
        <v>162</v>
      </c>
      <c r="R666" s="5">
        <f>_xlfn.XLOOKUP(F666,Inventory!A:A,Inventory!F:F)</f>
        <v>178</v>
      </c>
      <c r="S666" t="str">
        <f>IF(Table3[[#This Row],[Reorder_point]]&gt;=Table3[[#This Row],[Stock_on_hand]],"Reorder","Sufficient Stock")</f>
        <v>Reorder</v>
      </c>
      <c r="T666" s="4">
        <f>_xlfn.XLOOKUP(F666,Pivot!A:A,Pivot!C:C)</f>
        <v>1.6408839779005524</v>
      </c>
      <c r="U666" s="5">
        <f>Table3[[#This Row],[Stock_on_hand]]/Table3[[#This Row],[ADS_Rate]]</f>
        <v>98.727272727272734</v>
      </c>
      <c r="V666" s="16">
        <f>_xlfn.XLOOKUP(F666,Pivot!E:E,Pivot!H:H)</f>
        <v>127.32447811447813</v>
      </c>
      <c r="W666" s="3">
        <f>IF(Table3[[#This Row],[Stock_on_hand]]&gt;Table3[[#This Row],[Reorder_point]],(Table3[[#This Row],[Stock_on_hand]]-Table3[[#This Row],[Reorder_point]])*Table3[[#This Row],[AverageCostPerUnit]],0)</f>
        <v>0</v>
      </c>
    </row>
    <row r="667" spans="1:23" x14ac:dyDescent="0.3">
      <c r="A667" s="1">
        <v>45741</v>
      </c>
      <c r="B667" t="str">
        <f>TEXT(Table3[[#This Row],[date]],"mmm")</f>
        <v>Mar</v>
      </c>
      <c r="C667" t="str">
        <f>TEXT(Table3[[#This Row],[date]],"ddd")</f>
        <v>Tue</v>
      </c>
      <c r="D667" s="2" t="s">
        <v>5</v>
      </c>
      <c r="E667" s="2" t="s">
        <v>272</v>
      </c>
      <c r="F667" s="2" t="s">
        <v>196</v>
      </c>
      <c r="G667" s="2" t="s">
        <v>197</v>
      </c>
      <c r="H667" s="2" t="s">
        <v>73</v>
      </c>
      <c r="I667" s="3">
        <v>160.05000000000001</v>
      </c>
      <c r="J667" s="5">
        <v>21</v>
      </c>
      <c r="K667" s="3">
        <v>3361.05</v>
      </c>
      <c r="L667" s="3">
        <v>1987.07</v>
      </c>
      <c r="M667" s="3">
        <v>1373.98</v>
      </c>
      <c r="N667" s="10">
        <f>Table3[[#This Row],[profit]]/Table3[[#This Row],[revenue]]</f>
        <v>0.40879487065054071</v>
      </c>
      <c r="O667" s="2" t="s">
        <v>22</v>
      </c>
      <c r="P667" s="2" t="str">
        <f>_xlfn.XLOOKUP(O667,Sales_reps!A:A,Sales_reps!B:B)</f>
        <v>Rep 9</v>
      </c>
      <c r="Q667" s="5">
        <f>_xlfn.XLOOKUP(F667,Inventory!A:A,Inventory!E:E)</f>
        <v>370</v>
      </c>
      <c r="R667" s="5">
        <f>_xlfn.XLOOKUP(F667,Inventory!A:A,Inventory!F:F)</f>
        <v>57</v>
      </c>
      <c r="S667" t="str">
        <f>IF(Table3[[#This Row],[Reorder_point]]&gt;=Table3[[#This Row],[Stock_on_hand]],"Reorder","Sufficient Stock")</f>
        <v>Sufficient Stock</v>
      </c>
      <c r="T667" s="4">
        <f>_xlfn.XLOOKUP(F667,Pivot!A:A,Pivot!C:C)</f>
        <v>1.9337016574585635</v>
      </c>
      <c r="U667" s="5">
        <f>Table3[[#This Row],[Stock_on_hand]]/Table3[[#This Row],[ADS_Rate]]</f>
        <v>191.34285714285716</v>
      </c>
      <c r="V667" s="16">
        <f>_xlfn.XLOOKUP(F667,Pivot!E:E,Pivot!H:H)</f>
        <v>130.95322857142858</v>
      </c>
      <c r="W667" s="3">
        <f>IF(Table3[[#This Row],[Stock_on_hand]]&gt;Table3[[#This Row],[Reorder_point]],(Table3[[#This Row],[Stock_on_hand]]-Table3[[#This Row],[Reorder_point]])*Table3[[#This Row],[AverageCostPerUnit]],0)</f>
        <v>40988.360542857146</v>
      </c>
    </row>
    <row r="668" spans="1:23" x14ac:dyDescent="0.3">
      <c r="A668" s="1">
        <v>45741</v>
      </c>
      <c r="B668" t="str">
        <f>TEXT(Table3[[#This Row],[date]],"mmm")</f>
        <v>Mar</v>
      </c>
      <c r="C668" t="str">
        <f>TEXT(Table3[[#This Row],[date]],"ddd")</f>
        <v>Tue</v>
      </c>
      <c r="D668" s="2" t="s">
        <v>27</v>
      </c>
      <c r="E668" s="2" t="s">
        <v>273</v>
      </c>
      <c r="F668" s="2" t="s">
        <v>138</v>
      </c>
      <c r="G668" s="2" t="s">
        <v>139</v>
      </c>
      <c r="H668" s="2" t="s">
        <v>60</v>
      </c>
      <c r="I668" s="3">
        <v>49.53</v>
      </c>
      <c r="J668" s="5">
        <v>5</v>
      </c>
      <c r="K668" s="3">
        <v>247.65</v>
      </c>
      <c r="L668" s="3">
        <v>166.64</v>
      </c>
      <c r="M668" s="3">
        <v>81.010000000000005</v>
      </c>
      <c r="N668" s="10">
        <f>Table3[[#This Row],[profit]]/Table3[[#This Row],[revenue]]</f>
        <v>0.32711487987078541</v>
      </c>
      <c r="O668" s="2" t="s">
        <v>36</v>
      </c>
      <c r="P668" s="2" t="str">
        <f>_xlfn.XLOOKUP(O668,Sales_reps!A:A,Sales_reps!B:B)</f>
        <v>Rep 15</v>
      </c>
      <c r="Q668" s="5">
        <f>_xlfn.XLOOKUP(F668,Inventory!A:A,Inventory!E:E)</f>
        <v>78</v>
      </c>
      <c r="R668" s="5">
        <f>_xlfn.XLOOKUP(F668,Inventory!A:A,Inventory!F:F)</f>
        <v>150</v>
      </c>
      <c r="S668" t="str">
        <f>IF(Table3[[#This Row],[Reorder_point]]&gt;=Table3[[#This Row],[Stock_on_hand]],"Reorder","Sufficient Stock")</f>
        <v>Reorder</v>
      </c>
      <c r="T668" s="4">
        <f>_xlfn.XLOOKUP(F668,Pivot!A:A,Pivot!C:C)</f>
        <v>2.596685082872928</v>
      </c>
      <c r="U668" s="5">
        <f>Table3[[#This Row],[Stock_on_hand]]/Table3[[#This Row],[ADS_Rate]]</f>
        <v>30.038297872340429</v>
      </c>
      <c r="V668" s="16">
        <f>_xlfn.XLOOKUP(F668,Pivot!E:E,Pivot!H:H)</f>
        <v>177.40974468085105</v>
      </c>
      <c r="W668" s="3">
        <f>IF(Table3[[#This Row],[Stock_on_hand]]&gt;Table3[[#This Row],[Reorder_point]],(Table3[[#This Row],[Stock_on_hand]]-Table3[[#This Row],[Reorder_point]])*Table3[[#This Row],[AverageCostPerUnit]],0)</f>
        <v>0</v>
      </c>
    </row>
    <row r="669" spans="1:23" x14ac:dyDescent="0.3">
      <c r="A669" s="1">
        <v>45741</v>
      </c>
      <c r="B669" t="str">
        <f>TEXT(Table3[[#This Row],[date]],"mmm")</f>
        <v>Mar</v>
      </c>
      <c r="C669" t="str">
        <f>TEXT(Table3[[#This Row],[date]],"ddd")</f>
        <v>Tue</v>
      </c>
      <c r="D669" s="2" t="s">
        <v>24</v>
      </c>
      <c r="E669" s="2" t="s">
        <v>275</v>
      </c>
      <c r="F669" s="2" t="s">
        <v>208</v>
      </c>
      <c r="G669" s="2" t="s">
        <v>209</v>
      </c>
      <c r="H669" s="2" t="s">
        <v>60</v>
      </c>
      <c r="I669" s="3">
        <v>287.04000000000002</v>
      </c>
      <c r="J669" s="5">
        <v>12</v>
      </c>
      <c r="K669" s="3">
        <v>3444.48</v>
      </c>
      <c r="L669" s="3">
        <v>2575.34</v>
      </c>
      <c r="M669" s="3">
        <v>869.14</v>
      </c>
      <c r="N669" s="10">
        <f>Table3[[#This Row],[profit]]/Table3[[#This Row],[revenue]]</f>
        <v>0.25232836306205869</v>
      </c>
      <c r="O669" s="2" t="s">
        <v>15</v>
      </c>
      <c r="P669" s="2" t="str">
        <f>_xlfn.XLOOKUP(O669,Sales_reps!A:A,Sales_reps!B:B)</f>
        <v>Rep 6</v>
      </c>
      <c r="Q669" s="5">
        <f>_xlfn.XLOOKUP(F669,Inventory!A:A,Inventory!E:E)</f>
        <v>51</v>
      </c>
      <c r="R669" s="5">
        <f>_xlfn.XLOOKUP(F669,Inventory!A:A,Inventory!F:F)</f>
        <v>71</v>
      </c>
      <c r="S669" t="str">
        <f>IF(Table3[[#This Row],[Reorder_point]]&gt;=Table3[[#This Row],[Stock_on_hand]],"Reorder","Sufficient Stock")</f>
        <v>Reorder</v>
      </c>
      <c r="T669" s="4">
        <f>_xlfn.XLOOKUP(F669,Pivot!A:A,Pivot!C:C)</f>
        <v>2.6077348066298343</v>
      </c>
      <c r="U669" s="5">
        <f>Table3[[#This Row],[Stock_on_hand]]/Table3[[#This Row],[ADS_Rate]]</f>
        <v>19.557203389830509</v>
      </c>
      <c r="V669" s="16">
        <f>_xlfn.XLOOKUP(F669,Pivot!E:E,Pivot!H:H)</f>
        <v>223.37980932203388</v>
      </c>
      <c r="W669" s="3">
        <f>IF(Table3[[#This Row],[Stock_on_hand]]&gt;Table3[[#This Row],[Reorder_point]],(Table3[[#This Row],[Stock_on_hand]]-Table3[[#This Row],[Reorder_point]])*Table3[[#This Row],[AverageCostPerUnit]],0)</f>
        <v>0</v>
      </c>
    </row>
    <row r="670" spans="1:23" x14ac:dyDescent="0.3">
      <c r="A670" s="1">
        <v>45741</v>
      </c>
      <c r="B670" t="str">
        <f>TEXT(Table3[[#This Row],[date]],"mmm")</f>
        <v>Mar</v>
      </c>
      <c r="C670" t="str">
        <f>TEXT(Table3[[#This Row],[date]],"ddd")</f>
        <v>Tue</v>
      </c>
      <c r="D670" s="2" t="s">
        <v>24</v>
      </c>
      <c r="E670" s="2" t="s">
        <v>284</v>
      </c>
      <c r="F670" s="2" t="s">
        <v>164</v>
      </c>
      <c r="G670" s="2" t="s">
        <v>165</v>
      </c>
      <c r="H670" s="2" t="s">
        <v>56</v>
      </c>
      <c r="I670" s="3">
        <v>447.91</v>
      </c>
      <c r="J670" s="5">
        <v>46</v>
      </c>
      <c r="K670" s="3">
        <v>20603.86</v>
      </c>
      <c r="L670" s="3">
        <v>11086.81</v>
      </c>
      <c r="M670" s="3">
        <v>9517.0499999999993</v>
      </c>
      <c r="N670" s="10">
        <f>Table3[[#This Row],[profit]]/Table3[[#This Row],[revenue]]</f>
        <v>0.4619061670968449</v>
      </c>
      <c r="O670" s="2" t="s">
        <v>15</v>
      </c>
      <c r="P670" s="2" t="str">
        <f>_xlfn.XLOOKUP(O670,Sales_reps!A:A,Sales_reps!B:B)</f>
        <v>Rep 6</v>
      </c>
      <c r="Q670" s="5">
        <f>_xlfn.XLOOKUP(F670,Inventory!A:A,Inventory!E:E)</f>
        <v>324</v>
      </c>
      <c r="R670" s="5">
        <f>_xlfn.XLOOKUP(F670,Inventory!A:A,Inventory!F:F)</f>
        <v>136</v>
      </c>
      <c r="S670" t="str">
        <f>IF(Table3[[#This Row],[Reorder_point]]&gt;=Table3[[#This Row],[Stock_on_hand]],"Reorder","Sufficient Stock")</f>
        <v>Sufficient Stock</v>
      </c>
      <c r="T670" s="4">
        <f>_xlfn.XLOOKUP(F670,Pivot!A:A,Pivot!C:C)</f>
        <v>1.7348066298342542</v>
      </c>
      <c r="U670" s="5">
        <f>Table3[[#This Row],[Stock_on_hand]]/Table3[[#This Row],[ADS_Rate]]</f>
        <v>186.76433121019107</v>
      </c>
      <c r="V670" s="16">
        <f>_xlfn.XLOOKUP(F670,Pivot!E:E,Pivot!H:H)</f>
        <v>151.90401273885354</v>
      </c>
      <c r="W670" s="3">
        <f>IF(Table3[[#This Row],[Stock_on_hand]]&gt;Table3[[#This Row],[Reorder_point]],(Table3[[#This Row],[Stock_on_hand]]-Table3[[#This Row],[Reorder_point]])*Table3[[#This Row],[AverageCostPerUnit]],0)</f>
        <v>28557.954394904464</v>
      </c>
    </row>
    <row r="671" spans="1:23" x14ac:dyDescent="0.3">
      <c r="A671" s="1">
        <v>45741</v>
      </c>
      <c r="B671" t="str">
        <f>TEXT(Table3[[#This Row],[date]],"mmm")</f>
        <v>Mar</v>
      </c>
      <c r="C671" t="str">
        <f>TEXT(Table3[[#This Row],[date]],"ddd")</f>
        <v>Tue</v>
      </c>
      <c r="D671" s="2" t="s">
        <v>5</v>
      </c>
      <c r="E671" s="2" t="s">
        <v>281</v>
      </c>
      <c r="F671" s="2" t="s">
        <v>232</v>
      </c>
      <c r="G671" s="2" t="s">
        <v>233</v>
      </c>
      <c r="H671" s="2" t="s">
        <v>101</v>
      </c>
      <c r="I671" s="3">
        <v>426.83</v>
      </c>
      <c r="J671" s="5">
        <v>37</v>
      </c>
      <c r="K671" s="3">
        <v>15792.71</v>
      </c>
      <c r="L671" s="3">
        <v>9895.1299999999992</v>
      </c>
      <c r="M671" s="3">
        <v>5897.58</v>
      </c>
      <c r="N671" s="10">
        <f>Table3[[#This Row],[profit]]/Table3[[#This Row],[revenue]]</f>
        <v>0.37343685789202741</v>
      </c>
      <c r="O671" s="2" t="s">
        <v>8</v>
      </c>
      <c r="P671" s="2" t="str">
        <f>_xlfn.XLOOKUP(O671,Sales_reps!A:A,Sales_reps!B:B)</f>
        <v>Rep 3</v>
      </c>
      <c r="Q671" s="5">
        <f>_xlfn.XLOOKUP(F671,Inventory!A:A,Inventory!E:E)</f>
        <v>255</v>
      </c>
      <c r="R671" s="5">
        <f>_xlfn.XLOOKUP(F671,Inventory!A:A,Inventory!F:F)</f>
        <v>78</v>
      </c>
      <c r="S671" t="str">
        <f>IF(Table3[[#This Row],[Reorder_point]]&gt;=Table3[[#This Row],[Stock_on_hand]],"Reorder","Sufficient Stock")</f>
        <v>Sufficient Stock</v>
      </c>
      <c r="T671" s="4">
        <f>_xlfn.XLOOKUP(F671,Pivot!A:A,Pivot!C:C)</f>
        <v>2.6353591160220993</v>
      </c>
      <c r="U671" s="5">
        <f>Table3[[#This Row],[Stock_on_hand]]/Table3[[#This Row],[ADS_Rate]]</f>
        <v>96.761006289308185</v>
      </c>
      <c r="V671" s="16">
        <f>_xlfn.XLOOKUP(F671,Pivot!E:E,Pivot!H:H)</f>
        <v>146.7044025157233</v>
      </c>
      <c r="W671" s="3">
        <f>IF(Table3[[#This Row],[Stock_on_hand]]&gt;Table3[[#This Row],[Reorder_point]],(Table3[[#This Row],[Stock_on_hand]]-Table3[[#This Row],[Reorder_point]])*Table3[[#This Row],[AverageCostPerUnit]],0)</f>
        <v>25966.679245283023</v>
      </c>
    </row>
    <row r="672" spans="1:23" x14ac:dyDescent="0.3">
      <c r="A672" s="1">
        <v>45742</v>
      </c>
      <c r="B672" t="str">
        <f>TEXT(Table3[[#This Row],[date]],"mmm")</f>
        <v>Mar</v>
      </c>
      <c r="C672" t="str">
        <f>TEXT(Table3[[#This Row],[date]],"ddd")</f>
        <v>Wed</v>
      </c>
      <c r="D672" s="2" t="s">
        <v>12</v>
      </c>
      <c r="E672" s="2" t="s">
        <v>273</v>
      </c>
      <c r="F672" s="2" t="s">
        <v>230</v>
      </c>
      <c r="G672" s="2" t="s">
        <v>231</v>
      </c>
      <c r="H672" s="2" t="s">
        <v>60</v>
      </c>
      <c r="I672" s="3">
        <v>402.5</v>
      </c>
      <c r="J672" s="5">
        <v>12</v>
      </c>
      <c r="K672" s="3">
        <v>4830</v>
      </c>
      <c r="L672" s="3">
        <v>4098.8999999999996</v>
      </c>
      <c r="M672" s="3">
        <v>731.1</v>
      </c>
      <c r="N672" s="10">
        <f>Table3[[#This Row],[profit]]/Table3[[#This Row],[revenue]]</f>
        <v>0.1513664596273292</v>
      </c>
      <c r="O672" s="2" t="s">
        <v>6</v>
      </c>
      <c r="P672" s="2" t="str">
        <f>_xlfn.XLOOKUP(O672,Sales_reps!A:A,Sales_reps!B:B)</f>
        <v>Rep 2</v>
      </c>
      <c r="Q672" s="5">
        <f>_xlfn.XLOOKUP(F672,Inventory!A:A,Inventory!E:E)</f>
        <v>12</v>
      </c>
      <c r="R672" s="5">
        <f>_xlfn.XLOOKUP(F672,Inventory!A:A,Inventory!F:F)</f>
        <v>166</v>
      </c>
      <c r="S672" t="str">
        <f>IF(Table3[[#This Row],[Reorder_point]]&gt;=Table3[[#This Row],[Stock_on_hand]],"Reorder","Sufficient Stock")</f>
        <v>Reorder</v>
      </c>
      <c r="T672" s="4">
        <f>_xlfn.XLOOKUP(F672,Pivot!A:A,Pivot!C:C)</f>
        <v>2.0386740331491713</v>
      </c>
      <c r="U672" s="5">
        <f>Table3[[#This Row],[Stock_on_hand]]/Table3[[#This Row],[ADS_Rate]]</f>
        <v>5.8861788617886175</v>
      </c>
      <c r="V672" s="16">
        <f>_xlfn.XLOOKUP(F672,Pivot!E:E,Pivot!H:H)</f>
        <v>205.93330623306232</v>
      </c>
      <c r="W672" s="3">
        <f>IF(Table3[[#This Row],[Stock_on_hand]]&gt;Table3[[#This Row],[Reorder_point]],(Table3[[#This Row],[Stock_on_hand]]-Table3[[#This Row],[Reorder_point]])*Table3[[#This Row],[AverageCostPerUnit]],0)</f>
        <v>0</v>
      </c>
    </row>
    <row r="673" spans="1:23" x14ac:dyDescent="0.3">
      <c r="A673" s="1">
        <v>45742</v>
      </c>
      <c r="B673" t="str">
        <f>TEXT(Table3[[#This Row],[date]],"mmm")</f>
        <v>Mar</v>
      </c>
      <c r="C673" t="str">
        <f>TEXT(Table3[[#This Row],[date]],"ddd")</f>
        <v>Wed</v>
      </c>
      <c r="D673" s="2" t="s">
        <v>27</v>
      </c>
      <c r="E673" s="2" t="s">
        <v>285</v>
      </c>
      <c r="F673" s="2" t="s">
        <v>58</v>
      </c>
      <c r="G673" s="2" t="s">
        <v>59</v>
      </c>
      <c r="H673" s="2" t="s">
        <v>60</v>
      </c>
      <c r="I673" s="3">
        <v>329.54</v>
      </c>
      <c r="J673" s="5">
        <v>27</v>
      </c>
      <c r="K673" s="3">
        <v>8897.58</v>
      </c>
      <c r="L673" s="3">
        <v>7190.51</v>
      </c>
      <c r="M673" s="3">
        <v>1707.07</v>
      </c>
      <c r="N673" s="10">
        <f>Table3[[#This Row],[profit]]/Table3[[#This Row],[revenue]]</f>
        <v>0.19185778604968992</v>
      </c>
      <c r="O673" s="2" t="s">
        <v>38</v>
      </c>
      <c r="P673" s="2" t="str">
        <f>_xlfn.XLOOKUP(O673,Sales_reps!A:A,Sales_reps!B:B)</f>
        <v>Rep 16</v>
      </c>
      <c r="Q673" s="5">
        <f>_xlfn.XLOOKUP(F673,Inventory!A:A,Inventory!E:E)</f>
        <v>281</v>
      </c>
      <c r="R673" s="5">
        <f>_xlfn.XLOOKUP(F673,Inventory!A:A,Inventory!F:F)</f>
        <v>53</v>
      </c>
      <c r="S673" t="str">
        <f>IF(Table3[[#This Row],[Reorder_point]]&gt;=Table3[[#This Row],[Stock_on_hand]],"Reorder","Sufficient Stock")</f>
        <v>Sufficient Stock</v>
      </c>
      <c r="T673" s="4">
        <f>_xlfn.XLOOKUP(F673,Pivot!A:A,Pivot!C:C)</f>
        <v>1.9447513812154695</v>
      </c>
      <c r="U673" s="5">
        <f>Table3[[#This Row],[Stock_on_hand]]/Table3[[#This Row],[ADS_Rate]]</f>
        <v>144.49147727272728</v>
      </c>
      <c r="V673" s="16">
        <f>_xlfn.XLOOKUP(F673,Pivot!E:E,Pivot!H:H)</f>
        <v>208.21113636363637</v>
      </c>
      <c r="W673" s="3">
        <f>IF(Table3[[#This Row],[Stock_on_hand]]&gt;Table3[[#This Row],[Reorder_point]],(Table3[[#This Row],[Stock_on_hand]]-Table3[[#This Row],[Reorder_point]])*Table3[[#This Row],[AverageCostPerUnit]],0)</f>
        <v>47472.139090909091</v>
      </c>
    </row>
    <row r="674" spans="1:23" x14ac:dyDescent="0.3">
      <c r="A674" s="1">
        <v>45742</v>
      </c>
      <c r="B674" t="str">
        <f>TEXT(Table3[[#This Row],[date]],"mmm")</f>
        <v>Mar</v>
      </c>
      <c r="C674" t="str">
        <f>TEXT(Table3[[#This Row],[date]],"ddd")</f>
        <v>Wed</v>
      </c>
      <c r="D674" s="2" t="s">
        <v>27</v>
      </c>
      <c r="E674" s="2" t="s">
        <v>275</v>
      </c>
      <c r="F674" s="2" t="s">
        <v>122</v>
      </c>
      <c r="G674" s="2" t="s">
        <v>123</v>
      </c>
      <c r="H674" s="2" t="s">
        <v>56</v>
      </c>
      <c r="I674" s="3">
        <v>246.05</v>
      </c>
      <c r="J674" s="5">
        <v>17</v>
      </c>
      <c r="K674" s="3">
        <v>4182.8500000000004</v>
      </c>
      <c r="L674" s="3">
        <v>2223.87</v>
      </c>
      <c r="M674" s="3">
        <v>1958.98</v>
      </c>
      <c r="N674" s="10">
        <f>Table3[[#This Row],[profit]]/Table3[[#This Row],[revenue]]</f>
        <v>0.46833618226807078</v>
      </c>
      <c r="O674" s="2" t="s">
        <v>20</v>
      </c>
      <c r="P674" s="2" t="str">
        <f>_xlfn.XLOOKUP(O674,Sales_reps!A:A,Sales_reps!B:B)</f>
        <v>Rep 8</v>
      </c>
      <c r="Q674" s="5">
        <f>_xlfn.XLOOKUP(F674,Inventory!A:A,Inventory!E:E)</f>
        <v>451</v>
      </c>
      <c r="R674" s="5">
        <f>_xlfn.XLOOKUP(F674,Inventory!A:A,Inventory!F:F)</f>
        <v>154</v>
      </c>
      <c r="S674" t="str">
        <f>IF(Table3[[#This Row],[Reorder_point]]&gt;=Table3[[#This Row],[Stock_on_hand]],"Reorder","Sufficient Stock")</f>
        <v>Sufficient Stock</v>
      </c>
      <c r="T674" s="4">
        <f>_xlfn.XLOOKUP(F674,Pivot!A:A,Pivot!C:C)</f>
        <v>2.0773480662983426</v>
      </c>
      <c r="U674" s="5">
        <f>Table3[[#This Row],[Stock_on_hand]]/Table3[[#This Row],[ADS_Rate]]</f>
        <v>217.10372340425531</v>
      </c>
      <c r="V674" s="16">
        <f>_xlfn.XLOOKUP(F674,Pivot!E:E,Pivot!H:H)</f>
        <v>170.89151595744681</v>
      </c>
      <c r="W674" s="3">
        <f>IF(Table3[[#This Row],[Stock_on_hand]]&gt;Table3[[#This Row],[Reorder_point]],(Table3[[#This Row],[Stock_on_hand]]-Table3[[#This Row],[Reorder_point]])*Table3[[#This Row],[AverageCostPerUnit]],0)</f>
        <v>50754.780239361702</v>
      </c>
    </row>
    <row r="675" spans="1:23" x14ac:dyDescent="0.3">
      <c r="A675" s="1">
        <v>45742</v>
      </c>
      <c r="B675" t="str">
        <f>TEXT(Table3[[#This Row],[date]],"mmm")</f>
        <v>Mar</v>
      </c>
      <c r="C675" t="str">
        <f>TEXT(Table3[[#This Row],[date]],"ddd")</f>
        <v>Wed</v>
      </c>
      <c r="D675" s="2" t="s">
        <v>24</v>
      </c>
      <c r="E675" s="2" t="s">
        <v>273</v>
      </c>
      <c r="F675" s="2" t="s">
        <v>124</v>
      </c>
      <c r="G675" s="2" t="s">
        <v>125</v>
      </c>
      <c r="H675" s="2" t="s">
        <v>64</v>
      </c>
      <c r="I675" s="3">
        <v>488.76</v>
      </c>
      <c r="J675" s="5">
        <v>15</v>
      </c>
      <c r="K675" s="3">
        <v>7331.4</v>
      </c>
      <c r="L675" s="3">
        <v>4521.87</v>
      </c>
      <c r="M675" s="3">
        <v>2809.53</v>
      </c>
      <c r="N675" s="10">
        <f>Table3[[#This Row],[profit]]/Table3[[#This Row],[revenue]]</f>
        <v>0.38321875767247732</v>
      </c>
      <c r="O675" s="2" t="s">
        <v>40</v>
      </c>
      <c r="P675" s="2" t="str">
        <f>_xlfn.XLOOKUP(O675,Sales_reps!A:A,Sales_reps!B:B)</f>
        <v>Rep 17</v>
      </c>
      <c r="Q675" s="5">
        <f>_xlfn.XLOOKUP(F675,Inventory!A:A,Inventory!E:E)</f>
        <v>7</v>
      </c>
      <c r="R675" s="5">
        <f>_xlfn.XLOOKUP(F675,Inventory!A:A,Inventory!F:F)</f>
        <v>182</v>
      </c>
      <c r="S675" t="str">
        <f>IF(Table3[[#This Row],[Reorder_point]]&gt;=Table3[[#This Row],[Stock_on_hand]],"Reorder","Sufficient Stock")</f>
        <v>Reorder</v>
      </c>
      <c r="T675" s="4">
        <f>_xlfn.XLOOKUP(F675,Pivot!A:A,Pivot!C:C)</f>
        <v>1.8729281767955801</v>
      </c>
      <c r="U675" s="5">
        <f>Table3[[#This Row],[Stock_on_hand]]/Table3[[#This Row],[ADS_Rate]]</f>
        <v>3.7374631268436578</v>
      </c>
      <c r="V675" s="16">
        <f>_xlfn.XLOOKUP(F675,Pivot!E:E,Pivot!H:H)</f>
        <v>201.74427728613568</v>
      </c>
      <c r="W675" s="3">
        <f>IF(Table3[[#This Row],[Stock_on_hand]]&gt;Table3[[#This Row],[Reorder_point]],(Table3[[#This Row],[Stock_on_hand]]-Table3[[#This Row],[Reorder_point]])*Table3[[#This Row],[AverageCostPerUnit]],0)</f>
        <v>0</v>
      </c>
    </row>
    <row r="676" spans="1:23" x14ac:dyDescent="0.3">
      <c r="A676" s="1">
        <v>45742</v>
      </c>
      <c r="B676" t="str">
        <f>TEXT(Table3[[#This Row],[date]],"mmm")</f>
        <v>Mar</v>
      </c>
      <c r="C676" t="str">
        <f>TEXT(Table3[[#This Row],[date]],"ddd")</f>
        <v>Wed</v>
      </c>
      <c r="D676" s="2" t="s">
        <v>17</v>
      </c>
      <c r="E676" s="2" t="s">
        <v>273</v>
      </c>
      <c r="F676" s="2" t="s">
        <v>222</v>
      </c>
      <c r="G676" s="2" t="s">
        <v>223</v>
      </c>
      <c r="H676" s="2" t="s">
        <v>56</v>
      </c>
      <c r="I676" s="3">
        <v>118.78</v>
      </c>
      <c r="J676" s="5">
        <v>2</v>
      </c>
      <c r="K676" s="3">
        <v>237.56</v>
      </c>
      <c r="L676" s="3">
        <v>184.49</v>
      </c>
      <c r="M676" s="3">
        <v>53.07</v>
      </c>
      <c r="N676" s="10">
        <f>Table3[[#This Row],[profit]]/Table3[[#This Row],[revenue]]</f>
        <v>0.22339619464556323</v>
      </c>
      <c r="O676" s="2" t="s">
        <v>3</v>
      </c>
      <c r="P676" s="2" t="str">
        <f>_xlfn.XLOOKUP(O676,Sales_reps!A:A,Sales_reps!B:B)</f>
        <v>Rep 1</v>
      </c>
      <c r="Q676" s="5">
        <f>_xlfn.XLOOKUP(F676,Inventory!A:A,Inventory!E:E)</f>
        <v>429</v>
      </c>
      <c r="R676" s="5">
        <f>_xlfn.XLOOKUP(F676,Inventory!A:A,Inventory!F:F)</f>
        <v>117</v>
      </c>
      <c r="S676" t="str">
        <f>IF(Table3[[#This Row],[Reorder_point]]&gt;=Table3[[#This Row],[Stock_on_hand]],"Reorder","Sufficient Stock")</f>
        <v>Sufficient Stock</v>
      </c>
      <c r="T676" s="4">
        <f>_xlfn.XLOOKUP(F676,Pivot!A:A,Pivot!C:C)</f>
        <v>1.7403314917127073</v>
      </c>
      <c r="U676" s="5">
        <f>Table3[[#This Row],[Stock_on_hand]]/Table3[[#This Row],[ADS_Rate]]</f>
        <v>246.50476190476189</v>
      </c>
      <c r="V676" s="16">
        <f>_xlfn.XLOOKUP(F676,Pivot!E:E,Pivot!H:H)</f>
        <v>227.47676190476187</v>
      </c>
      <c r="W676" s="3">
        <f>IF(Table3[[#This Row],[Stock_on_hand]]&gt;Table3[[#This Row],[Reorder_point]],(Table3[[#This Row],[Stock_on_hand]]-Table3[[#This Row],[Reorder_point]])*Table3[[#This Row],[AverageCostPerUnit]],0)</f>
        <v>70972.749714285703</v>
      </c>
    </row>
    <row r="677" spans="1:23" x14ac:dyDescent="0.3">
      <c r="A677" s="1">
        <v>45742</v>
      </c>
      <c r="B677" t="str">
        <f>TEXT(Table3[[#This Row],[date]],"mmm")</f>
        <v>Mar</v>
      </c>
      <c r="C677" t="str">
        <f>TEXT(Table3[[#This Row],[date]],"ddd")</f>
        <v>Wed</v>
      </c>
      <c r="D677" s="2" t="s">
        <v>12</v>
      </c>
      <c r="E677" s="2" t="s">
        <v>272</v>
      </c>
      <c r="F677" s="2" t="s">
        <v>142</v>
      </c>
      <c r="G677" s="2" t="s">
        <v>143</v>
      </c>
      <c r="H677" s="2" t="s">
        <v>73</v>
      </c>
      <c r="I677" s="3">
        <v>224.41</v>
      </c>
      <c r="J677" s="5">
        <v>42</v>
      </c>
      <c r="K677" s="3">
        <v>9425.2199999999993</v>
      </c>
      <c r="L677" s="3">
        <v>6250.08</v>
      </c>
      <c r="M677" s="3">
        <v>3175.14</v>
      </c>
      <c r="N677" s="10">
        <f>Table3[[#This Row],[profit]]/Table3[[#This Row],[revenue]]</f>
        <v>0.33687701719429364</v>
      </c>
      <c r="O677" s="2" t="s">
        <v>8</v>
      </c>
      <c r="P677" s="2" t="str">
        <f>_xlfn.XLOOKUP(O677,Sales_reps!A:A,Sales_reps!B:B)</f>
        <v>Rep 3</v>
      </c>
      <c r="Q677" s="5">
        <f>_xlfn.XLOOKUP(F677,Inventory!A:A,Inventory!E:E)</f>
        <v>4</v>
      </c>
      <c r="R677" s="5">
        <f>_xlfn.XLOOKUP(F677,Inventory!A:A,Inventory!F:F)</f>
        <v>151</v>
      </c>
      <c r="S677" t="str">
        <f>IF(Table3[[#This Row],[Reorder_point]]&gt;=Table3[[#This Row],[Stock_on_hand]],"Reorder","Sufficient Stock")</f>
        <v>Reorder</v>
      </c>
      <c r="T677" s="4">
        <f>_xlfn.XLOOKUP(F677,Pivot!A:A,Pivot!C:C)</f>
        <v>2.8508287292817678</v>
      </c>
      <c r="U677" s="5">
        <f>Table3[[#This Row],[Stock_on_hand]]/Table3[[#This Row],[ADS_Rate]]</f>
        <v>1.4031007751937985</v>
      </c>
      <c r="V677" s="16">
        <f>_xlfn.XLOOKUP(F677,Pivot!E:E,Pivot!H:H)</f>
        <v>141.50271317829458</v>
      </c>
      <c r="W677" s="3">
        <f>IF(Table3[[#This Row],[Stock_on_hand]]&gt;Table3[[#This Row],[Reorder_point]],(Table3[[#This Row],[Stock_on_hand]]-Table3[[#This Row],[Reorder_point]])*Table3[[#This Row],[AverageCostPerUnit]],0)</f>
        <v>0</v>
      </c>
    </row>
    <row r="678" spans="1:23" x14ac:dyDescent="0.3">
      <c r="A678" s="1">
        <v>45742</v>
      </c>
      <c r="B678" t="str">
        <f>TEXT(Table3[[#This Row],[date]],"mmm")</f>
        <v>Mar</v>
      </c>
      <c r="C678" t="str">
        <f>TEXT(Table3[[#This Row],[date]],"ddd")</f>
        <v>Wed</v>
      </c>
      <c r="D678" s="2" t="s">
        <v>12</v>
      </c>
      <c r="E678" s="2" t="s">
        <v>273</v>
      </c>
      <c r="F678" s="2" t="s">
        <v>178</v>
      </c>
      <c r="G678" s="2" t="s">
        <v>179</v>
      </c>
      <c r="H678" s="2" t="s">
        <v>73</v>
      </c>
      <c r="I678" s="3">
        <v>461.44</v>
      </c>
      <c r="J678" s="5">
        <v>32</v>
      </c>
      <c r="K678" s="3">
        <v>14766.08</v>
      </c>
      <c r="L678" s="3">
        <v>8132.58</v>
      </c>
      <c r="M678" s="3">
        <v>6633.5</v>
      </c>
      <c r="N678" s="10">
        <f>Table3[[#This Row],[profit]]/Table3[[#This Row],[revenue]]</f>
        <v>0.44923906683425796</v>
      </c>
      <c r="O678" s="2" t="s">
        <v>46</v>
      </c>
      <c r="P678" s="2" t="str">
        <f>_xlfn.XLOOKUP(O678,Sales_reps!A:A,Sales_reps!B:B)</f>
        <v>Rep 20</v>
      </c>
      <c r="Q678" s="5">
        <f>_xlfn.XLOOKUP(F678,Inventory!A:A,Inventory!E:E)</f>
        <v>214</v>
      </c>
      <c r="R678" s="5">
        <f>_xlfn.XLOOKUP(F678,Inventory!A:A,Inventory!F:F)</f>
        <v>101</v>
      </c>
      <c r="S678" t="str">
        <f>IF(Table3[[#This Row],[Reorder_point]]&gt;=Table3[[#This Row],[Stock_on_hand]],"Reorder","Sufficient Stock")</f>
        <v>Sufficient Stock</v>
      </c>
      <c r="T678" s="4">
        <f>_xlfn.XLOOKUP(F678,Pivot!A:A,Pivot!C:C)</f>
        <v>1.8342541436464088</v>
      </c>
      <c r="U678" s="5">
        <f>Table3[[#This Row],[Stock_on_hand]]/Table3[[#This Row],[ADS_Rate]]</f>
        <v>116.66867469879519</v>
      </c>
      <c r="V678" s="16">
        <f>_xlfn.XLOOKUP(F678,Pivot!E:E,Pivot!H:H)</f>
        <v>232.51328313253009</v>
      </c>
      <c r="W678" s="3">
        <f>IF(Table3[[#This Row],[Stock_on_hand]]&gt;Table3[[#This Row],[Reorder_point]],(Table3[[#This Row],[Stock_on_hand]]-Table3[[#This Row],[Reorder_point]])*Table3[[#This Row],[AverageCostPerUnit]],0)</f>
        <v>26274.0009939759</v>
      </c>
    </row>
    <row r="679" spans="1:23" x14ac:dyDescent="0.3">
      <c r="A679" s="1">
        <v>45742</v>
      </c>
      <c r="B679" t="str">
        <f>TEXT(Table3[[#This Row],[date]],"mmm")</f>
        <v>Mar</v>
      </c>
      <c r="C679" t="str">
        <f>TEXT(Table3[[#This Row],[date]],"ddd")</f>
        <v>Wed</v>
      </c>
      <c r="D679" s="2" t="s">
        <v>24</v>
      </c>
      <c r="E679" s="2" t="s">
        <v>277</v>
      </c>
      <c r="F679" s="2" t="s">
        <v>158</v>
      </c>
      <c r="G679" s="2" t="s">
        <v>159</v>
      </c>
      <c r="H679" s="2" t="s">
        <v>60</v>
      </c>
      <c r="I679" s="3">
        <v>430.18</v>
      </c>
      <c r="J679" s="5">
        <v>41</v>
      </c>
      <c r="K679" s="3">
        <v>17637.38</v>
      </c>
      <c r="L679" s="3">
        <v>14512.26</v>
      </c>
      <c r="M679" s="3">
        <v>3125.12</v>
      </c>
      <c r="N679" s="10">
        <f>Table3[[#This Row],[profit]]/Table3[[#This Row],[revenue]]</f>
        <v>0.17718731466918555</v>
      </c>
      <c r="O679" s="2" t="s">
        <v>8</v>
      </c>
      <c r="P679" s="2" t="str">
        <f>_xlfn.XLOOKUP(O679,Sales_reps!A:A,Sales_reps!B:B)</f>
        <v>Rep 3</v>
      </c>
      <c r="Q679" s="5">
        <f>_xlfn.XLOOKUP(F679,Inventory!A:A,Inventory!E:E)</f>
        <v>315</v>
      </c>
      <c r="R679" s="5">
        <f>_xlfn.XLOOKUP(F679,Inventory!A:A,Inventory!F:F)</f>
        <v>149</v>
      </c>
      <c r="S679" t="str">
        <f>IF(Table3[[#This Row],[Reorder_point]]&gt;=Table3[[#This Row],[Stock_on_hand]],"Reorder","Sufficient Stock")</f>
        <v>Sufficient Stock</v>
      </c>
      <c r="T679" s="4">
        <f>_xlfn.XLOOKUP(F679,Pivot!A:A,Pivot!C:C)</f>
        <v>2.5193370165745854</v>
      </c>
      <c r="U679" s="5">
        <f>Table3[[#This Row],[Stock_on_hand]]/Table3[[#This Row],[ADS_Rate]]</f>
        <v>125.03289473684211</v>
      </c>
      <c r="V679" s="16">
        <f>_xlfn.XLOOKUP(F679,Pivot!E:E,Pivot!H:H)</f>
        <v>200.06271929824564</v>
      </c>
      <c r="W679" s="3">
        <f>IF(Table3[[#This Row],[Stock_on_hand]]&gt;Table3[[#This Row],[Reorder_point]],(Table3[[#This Row],[Stock_on_hand]]-Table3[[#This Row],[Reorder_point]])*Table3[[#This Row],[AverageCostPerUnit]],0)</f>
        <v>33210.411403508777</v>
      </c>
    </row>
    <row r="680" spans="1:23" x14ac:dyDescent="0.3">
      <c r="A680" s="1">
        <v>45742</v>
      </c>
      <c r="B680" t="str">
        <f>TEXT(Table3[[#This Row],[date]],"mmm")</f>
        <v>Mar</v>
      </c>
      <c r="C680" t="str">
        <f>TEXT(Table3[[#This Row],[date]],"ddd")</f>
        <v>Wed</v>
      </c>
      <c r="D680" s="2" t="s">
        <v>24</v>
      </c>
      <c r="E680" s="2" t="s">
        <v>271</v>
      </c>
      <c r="F680" s="2" t="s">
        <v>93</v>
      </c>
      <c r="G680" s="2" t="s">
        <v>94</v>
      </c>
      <c r="H680" s="2" t="s">
        <v>73</v>
      </c>
      <c r="I680" s="3">
        <v>68.34</v>
      </c>
      <c r="J680" s="5">
        <v>10</v>
      </c>
      <c r="K680" s="3">
        <v>683.4</v>
      </c>
      <c r="L680" s="3">
        <v>561.59</v>
      </c>
      <c r="M680" s="3">
        <v>121.81</v>
      </c>
      <c r="N680" s="10">
        <f>Table3[[#This Row],[profit]]/Table3[[#This Row],[revenue]]</f>
        <v>0.17824114720515072</v>
      </c>
      <c r="O680" s="2" t="s">
        <v>40</v>
      </c>
      <c r="P680" s="2" t="str">
        <f>_xlfn.XLOOKUP(O680,Sales_reps!A:A,Sales_reps!B:B)</f>
        <v>Rep 17</v>
      </c>
      <c r="Q680" s="5">
        <f>_xlfn.XLOOKUP(F680,Inventory!A:A,Inventory!E:E)</f>
        <v>472</v>
      </c>
      <c r="R680" s="5">
        <f>_xlfn.XLOOKUP(F680,Inventory!A:A,Inventory!F:F)</f>
        <v>64</v>
      </c>
      <c r="S680" t="str">
        <f>IF(Table3[[#This Row],[Reorder_point]]&gt;=Table3[[#This Row],[Stock_on_hand]],"Reorder","Sufficient Stock")</f>
        <v>Sufficient Stock</v>
      </c>
      <c r="T680" s="4">
        <f>_xlfn.XLOOKUP(F680,Pivot!A:A,Pivot!C:C)</f>
        <v>2.1381215469613259</v>
      </c>
      <c r="U680" s="5">
        <f>Table3[[#This Row],[Stock_on_hand]]/Table3[[#This Row],[ADS_Rate]]</f>
        <v>220.75452196382429</v>
      </c>
      <c r="V680" s="16">
        <f>_xlfn.XLOOKUP(F680,Pivot!E:E,Pivot!H:H)</f>
        <v>200.95503875968993</v>
      </c>
      <c r="W680" s="3">
        <f>IF(Table3[[#This Row],[Stock_on_hand]]&gt;Table3[[#This Row],[Reorder_point]],(Table3[[#This Row],[Stock_on_hand]]-Table3[[#This Row],[Reorder_point]])*Table3[[#This Row],[AverageCostPerUnit]],0)</f>
        <v>81989.65581395349</v>
      </c>
    </row>
    <row r="681" spans="1:23" x14ac:dyDescent="0.3">
      <c r="A681" s="1">
        <v>45742</v>
      </c>
      <c r="B681" t="str">
        <f>TEXT(Table3[[#This Row],[date]],"mmm")</f>
        <v>Mar</v>
      </c>
      <c r="C681" t="str">
        <f>TEXT(Table3[[#This Row],[date]],"ddd")</f>
        <v>Wed</v>
      </c>
      <c r="D681" s="2" t="s">
        <v>24</v>
      </c>
      <c r="E681" s="2" t="s">
        <v>278</v>
      </c>
      <c r="F681" s="2" t="s">
        <v>198</v>
      </c>
      <c r="G681" s="2" t="s">
        <v>199</v>
      </c>
      <c r="H681" s="2" t="s">
        <v>73</v>
      </c>
      <c r="I681" s="3">
        <v>318.36</v>
      </c>
      <c r="J681" s="5">
        <v>18</v>
      </c>
      <c r="K681" s="3">
        <v>5730.48</v>
      </c>
      <c r="L681" s="3">
        <v>4567.2</v>
      </c>
      <c r="M681" s="3">
        <v>1163.28</v>
      </c>
      <c r="N681" s="10">
        <f>Table3[[#This Row],[profit]]/Table3[[#This Row],[revenue]]</f>
        <v>0.20299870167944048</v>
      </c>
      <c r="O681" s="2" t="s">
        <v>3</v>
      </c>
      <c r="P681" s="2" t="str">
        <f>_xlfn.XLOOKUP(O681,Sales_reps!A:A,Sales_reps!B:B)</f>
        <v>Rep 1</v>
      </c>
      <c r="Q681" s="5">
        <f>_xlfn.XLOOKUP(F681,Inventory!A:A,Inventory!E:E)</f>
        <v>162</v>
      </c>
      <c r="R681" s="5">
        <f>_xlfn.XLOOKUP(F681,Inventory!A:A,Inventory!F:F)</f>
        <v>178</v>
      </c>
      <c r="S681" t="str">
        <f>IF(Table3[[#This Row],[Reorder_point]]&gt;=Table3[[#This Row],[Stock_on_hand]],"Reorder","Sufficient Stock")</f>
        <v>Reorder</v>
      </c>
      <c r="T681" s="4">
        <f>_xlfn.XLOOKUP(F681,Pivot!A:A,Pivot!C:C)</f>
        <v>1.6408839779005524</v>
      </c>
      <c r="U681" s="5">
        <f>Table3[[#This Row],[Stock_on_hand]]/Table3[[#This Row],[ADS_Rate]]</f>
        <v>98.727272727272734</v>
      </c>
      <c r="V681" s="16">
        <f>_xlfn.XLOOKUP(F681,Pivot!E:E,Pivot!H:H)</f>
        <v>127.32447811447813</v>
      </c>
      <c r="W681" s="3">
        <f>IF(Table3[[#This Row],[Stock_on_hand]]&gt;Table3[[#This Row],[Reorder_point]],(Table3[[#This Row],[Stock_on_hand]]-Table3[[#This Row],[Reorder_point]])*Table3[[#This Row],[AverageCostPerUnit]],0)</f>
        <v>0</v>
      </c>
    </row>
    <row r="682" spans="1:23" x14ac:dyDescent="0.3">
      <c r="A682" s="1">
        <v>45742</v>
      </c>
      <c r="B682" t="str">
        <f>TEXT(Table3[[#This Row],[date]],"mmm")</f>
        <v>Mar</v>
      </c>
      <c r="C682" t="str">
        <f>TEXT(Table3[[#This Row],[date]],"ddd")</f>
        <v>Wed</v>
      </c>
      <c r="D682" s="2" t="s">
        <v>17</v>
      </c>
      <c r="E682" s="2" t="s">
        <v>271</v>
      </c>
      <c r="F682" s="2" t="s">
        <v>130</v>
      </c>
      <c r="G682" s="2" t="s">
        <v>131</v>
      </c>
      <c r="H682" s="2" t="s">
        <v>101</v>
      </c>
      <c r="I682" s="3">
        <v>331.84</v>
      </c>
      <c r="J682" s="5">
        <v>1</v>
      </c>
      <c r="K682" s="3">
        <v>331.84</v>
      </c>
      <c r="L682" s="3">
        <v>227.78</v>
      </c>
      <c r="M682" s="3">
        <v>104.06</v>
      </c>
      <c r="N682" s="10">
        <f>Table3[[#This Row],[profit]]/Table3[[#This Row],[revenue]]</f>
        <v>0.31358486017357767</v>
      </c>
      <c r="O682" s="2" t="s">
        <v>8</v>
      </c>
      <c r="P682" s="2" t="str">
        <f>_xlfn.XLOOKUP(O682,Sales_reps!A:A,Sales_reps!B:B)</f>
        <v>Rep 3</v>
      </c>
      <c r="Q682" s="5">
        <f>_xlfn.XLOOKUP(F682,Inventory!A:A,Inventory!E:E)</f>
        <v>397</v>
      </c>
      <c r="R682" s="5">
        <f>_xlfn.XLOOKUP(F682,Inventory!A:A,Inventory!F:F)</f>
        <v>183</v>
      </c>
      <c r="S682" t="str">
        <f>IF(Table3[[#This Row],[Reorder_point]]&gt;=Table3[[#This Row],[Stock_on_hand]],"Reorder","Sufficient Stock")</f>
        <v>Sufficient Stock</v>
      </c>
      <c r="T682" s="4">
        <f>_xlfn.XLOOKUP(F682,Pivot!A:A,Pivot!C:C)</f>
        <v>2.9447513812154695</v>
      </c>
      <c r="U682" s="5">
        <f>Table3[[#This Row],[Stock_on_hand]]/Table3[[#This Row],[ADS_Rate]]</f>
        <v>134.81613508442777</v>
      </c>
      <c r="V682" s="16">
        <f>_xlfn.XLOOKUP(F682,Pivot!E:E,Pivot!H:H)</f>
        <v>151.03679174484051</v>
      </c>
      <c r="W682" s="3">
        <f>IF(Table3[[#This Row],[Stock_on_hand]]&gt;Table3[[#This Row],[Reorder_point]],(Table3[[#This Row],[Stock_on_hand]]-Table3[[#This Row],[Reorder_point]])*Table3[[#This Row],[AverageCostPerUnit]],0)</f>
        <v>32321.873433395871</v>
      </c>
    </row>
    <row r="683" spans="1:23" x14ac:dyDescent="0.3">
      <c r="A683" s="1">
        <v>45743</v>
      </c>
      <c r="B683" t="str">
        <f>TEXT(Table3[[#This Row],[date]],"mmm")</f>
        <v>Mar</v>
      </c>
      <c r="C683" t="str">
        <f>TEXT(Table3[[#This Row],[date]],"ddd")</f>
        <v>Thu</v>
      </c>
      <c r="D683" s="2" t="s">
        <v>27</v>
      </c>
      <c r="E683" s="2" t="s">
        <v>273</v>
      </c>
      <c r="F683" s="2" t="s">
        <v>142</v>
      </c>
      <c r="G683" s="2" t="s">
        <v>143</v>
      </c>
      <c r="H683" s="2" t="s">
        <v>73</v>
      </c>
      <c r="I683" s="3">
        <v>156.26</v>
      </c>
      <c r="J683" s="5">
        <v>42</v>
      </c>
      <c r="K683" s="3">
        <v>6562.92</v>
      </c>
      <c r="L683" s="3">
        <v>5285.78</v>
      </c>
      <c r="M683" s="3">
        <v>1277.1400000000001</v>
      </c>
      <c r="N683" s="10">
        <f>Table3[[#This Row],[profit]]/Table3[[#This Row],[revenue]]</f>
        <v>0.19459935516507898</v>
      </c>
      <c r="O683" s="2" t="s">
        <v>6</v>
      </c>
      <c r="P683" s="2" t="str">
        <f>_xlfn.XLOOKUP(O683,Sales_reps!A:A,Sales_reps!B:B)</f>
        <v>Rep 2</v>
      </c>
      <c r="Q683" s="5">
        <f>_xlfn.XLOOKUP(F683,Inventory!A:A,Inventory!E:E)</f>
        <v>4</v>
      </c>
      <c r="R683" s="5">
        <f>_xlfn.XLOOKUP(F683,Inventory!A:A,Inventory!F:F)</f>
        <v>151</v>
      </c>
      <c r="S683" t="str">
        <f>IF(Table3[[#This Row],[Reorder_point]]&gt;=Table3[[#This Row],[Stock_on_hand]],"Reorder","Sufficient Stock")</f>
        <v>Reorder</v>
      </c>
      <c r="T683" s="4">
        <f>_xlfn.XLOOKUP(F683,Pivot!A:A,Pivot!C:C)</f>
        <v>2.8508287292817678</v>
      </c>
      <c r="U683" s="5">
        <f>Table3[[#This Row],[Stock_on_hand]]/Table3[[#This Row],[ADS_Rate]]</f>
        <v>1.4031007751937985</v>
      </c>
      <c r="V683" s="16">
        <f>_xlfn.XLOOKUP(F683,Pivot!E:E,Pivot!H:H)</f>
        <v>141.50271317829458</v>
      </c>
      <c r="W683" s="3">
        <f>IF(Table3[[#This Row],[Stock_on_hand]]&gt;Table3[[#This Row],[Reorder_point]],(Table3[[#This Row],[Stock_on_hand]]-Table3[[#This Row],[Reorder_point]])*Table3[[#This Row],[AverageCostPerUnit]],0)</f>
        <v>0</v>
      </c>
    </row>
    <row r="684" spans="1:23" x14ac:dyDescent="0.3">
      <c r="A684" s="1">
        <v>45743</v>
      </c>
      <c r="B684" t="str">
        <f>TEXT(Table3[[#This Row],[date]],"mmm")</f>
        <v>Mar</v>
      </c>
      <c r="C684" t="str">
        <f>TEXT(Table3[[#This Row],[date]],"ddd")</f>
        <v>Thu</v>
      </c>
      <c r="D684" s="2" t="s">
        <v>12</v>
      </c>
      <c r="E684" s="2" t="s">
        <v>285</v>
      </c>
      <c r="F684" s="2" t="s">
        <v>95</v>
      </c>
      <c r="G684" s="2" t="s">
        <v>96</v>
      </c>
      <c r="H684" s="2" t="s">
        <v>56</v>
      </c>
      <c r="I684" s="3">
        <v>134.06</v>
      </c>
      <c r="J684" s="5">
        <v>28</v>
      </c>
      <c r="K684" s="3">
        <v>3753.68</v>
      </c>
      <c r="L684" s="3">
        <v>2609.19</v>
      </c>
      <c r="M684" s="3">
        <v>1144.49</v>
      </c>
      <c r="N684" s="10">
        <f>Table3[[#This Row],[profit]]/Table3[[#This Row],[revenue]]</f>
        <v>0.30489812663839222</v>
      </c>
      <c r="O684" s="2" t="s">
        <v>36</v>
      </c>
      <c r="P684" s="2" t="str">
        <f>_xlfn.XLOOKUP(O684,Sales_reps!A:A,Sales_reps!B:B)</f>
        <v>Rep 15</v>
      </c>
      <c r="Q684" s="5">
        <f>_xlfn.XLOOKUP(F684,Inventory!A:A,Inventory!E:E)</f>
        <v>101</v>
      </c>
      <c r="R684" s="5">
        <f>_xlfn.XLOOKUP(F684,Inventory!A:A,Inventory!F:F)</f>
        <v>179</v>
      </c>
      <c r="S684" t="str">
        <f>IF(Table3[[#This Row],[Reorder_point]]&gt;=Table3[[#This Row],[Stock_on_hand]],"Reorder","Sufficient Stock")</f>
        <v>Reorder</v>
      </c>
      <c r="T684" s="4">
        <f>_xlfn.XLOOKUP(F684,Pivot!A:A,Pivot!C:C)</f>
        <v>3.9834254143646408</v>
      </c>
      <c r="U684" s="5">
        <f>Table3[[#This Row],[Stock_on_hand]]/Table3[[#This Row],[ADS_Rate]]</f>
        <v>25.35506241331484</v>
      </c>
      <c r="V684" s="16">
        <f>_xlfn.XLOOKUP(F684,Pivot!E:E,Pivot!H:H)</f>
        <v>171.84160887656034</v>
      </c>
      <c r="W684" s="3">
        <f>IF(Table3[[#This Row],[Stock_on_hand]]&gt;Table3[[#This Row],[Reorder_point]],(Table3[[#This Row],[Stock_on_hand]]-Table3[[#This Row],[Reorder_point]])*Table3[[#This Row],[AverageCostPerUnit]],0)</f>
        <v>0</v>
      </c>
    </row>
    <row r="685" spans="1:23" x14ac:dyDescent="0.3">
      <c r="A685" s="1">
        <v>45743</v>
      </c>
      <c r="B685" t="str">
        <f>TEXT(Table3[[#This Row],[date]],"mmm")</f>
        <v>Mar</v>
      </c>
      <c r="C685" t="str">
        <f>TEXT(Table3[[#This Row],[date]],"ddd")</f>
        <v>Thu</v>
      </c>
      <c r="D685" s="2" t="s">
        <v>24</v>
      </c>
      <c r="E685" s="2" t="s">
        <v>280</v>
      </c>
      <c r="F685" s="2" t="s">
        <v>120</v>
      </c>
      <c r="G685" s="2" t="s">
        <v>121</v>
      </c>
      <c r="H685" s="2" t="s">
        <v>56</v>
      </c>
      <c r="I685" s="3">
        <v>119.17</v>
      </c>
      <c r="J685" s="5">
        <v>40</v>
      </c>
      <c r="K685" s="3">
        <v>4766.8</v>
      </c>
      <c r="L685" s="3">
        <v>3670.7</v>
      </c>
      <c r="M685" s="3">
        <v>1096.0999999999999</v>
      </c>
      <c r="N685" s="10">
        <f>Table3[[#This Row],[profit]]/Table3[[#This Row],[revenue]]</f>
        <v>0.22994461693379203</v>
      </c>
      <c r="O685" s="2" t="s">
        <v>25</v>
      </c>
      <c r="P685" s="2" t="str">
        <f>_xlfn.XLOOKUP(O685,Sales_reps!A:A,Sales_reps!B:B)</f>
        <v>Rep 10</v>
      </c>
      <c r="Q685" s="5">
        <f>_xlfn.XLOOKUP(F685,Inventory!A:A,Inventory!E:E)</f>
        <v>163</v>
      </c>
      <c r="R685" s="5">
        <f>_xlfn.XLOOKUP(F685,Inventory!A:A,Inventory!F:F)</f>
        <v>70</v>
      </c>
      <c r="S685" t="str">
        <f>IF(Table3[[#This Row],[Reorder_point]]&gt;=Table3[[#This Row],[Stock_on_hand]],"Reorder","Sufficient Stock")</f>
        <v>Sufficient Stock</v>
      </c>
      <c r="T685" s="4">
        <f>_xlfn.XLOOKUP(F685,Pivot!A:A,Pivot!C:C)</f>
        <v>2.7679558011049723</v>
      </c>
      <c r="U685" s="5">
        <f>Table3[[#This Row],[Stock_on_hand]]/Table3[[#This Row],[ADS_Rate]]</f>
        <v>58.88822355289421</v>
      </c>
      <c r="V685" s="16">
        <f>_xlfn.XLOOKUP(F685,Pivot!E:E,Pivot!H:H)</f>
        <v>213.25538922155687</v>
      </c>
      <c r="W685" s="3">
        <f>IF(Table3[[#This Row],[Stock_on_hand]]&gt;Table3[[#This Row],[Reorder_point]],(Table3[[#This Row],[Stock_on_hand]]-Table3[[#This Row],[Reorder_point]])*Table3[[#This Row],[AverageCostPerUnit]],0)</f>
        <v>19832.75119760479</v>
      </c>
    </row>
    <row r="686" spans="1:23" x14ac:dyDescent="0.3">
      <c r="A686" s="1">
        <v>45743</v>
      </c>
      <c r="B686" t="str">
        <f>TEXT(Table3[[#This Row],[date]],"mmm")</f>
        <v>Mar</v>
      </c>
      <c r="C686" t="str">
        <f>TEXT(Table3[[#This Row],[date]],"ddd")</f>
        <v>Thu</v>
      </c>
      <c r="D686" s="2" t="s">
        <v>12</v>
      </c>
      <c r="E686" s="2" t="s">
        <v>274</v>
      </c>
      <c r="F686" s="2" t="s">
        <v>224</v>
      </c>
      <c r="G686" s="2" t="s">
        <v>225</v>
      </c>
      <c r="H686" s="2" t="s">
        <v>60</v>
      </c>
      <c r="I686" s="3">
        <v>165.18</v>
      </c>
      <c r="J686" s="5">
        <v>21</v>
      </c>
      <c r="K686" s="3">
        <v>3468.78</v>
      </c>
      <c r="L686" s="3">
        <v>2084.7800000000002</v>
      </c>
      <c r="M686" s="3">
        <v>1384</v>
      </c>
      <c r="N686" s="10">
        <f>Table3[[#This Row],[profit]]/Table3[[#This Row],[revenue]]</f>
        <v>0.39898754028793981</v>
      </c>
      <c r="O686" s="2" t="s">
        <v>6</v>
      </c>
      <c r="P686" s="2" t="str">
        <f>_xlfn.XLOOKUP(O686,Sales_reps!A:A,Sales_reps!B:B)</f>
        <v>Rep 2</v>
      </c>
      <c r="Q686" s="5">
        <f>_xlfn.XLOOKUP(F686,Inventory!A:A,Inventory!E:E)</f>
        <v>42</v>
      </c>
      <c r="R686" s="5">
        <f>_xlfn.XLOOKUP(F686,Inventory!A:A,Inventory!F:F)</f>
        <v>59</v>
      </c>
      <c r="S686" t="str">
        <f>IF(Table3[[#This Row],[Reorder_point]]&gt;=Table3[[#This Row],[Stock_on_hand]],"Reorder","Sufficient Stock")</f>
        <v>Reorder</v>
      </c>
      <c r="T686" s="4">
        <f>_xlfn.XLOOKUP(F686,Pivot!A:A,Pivot!C:C)</f>
        <v>1.6906077348066297</v>
      </c>
      <c r="U686" s="5">
        <f>Table3[[#This Row],[Stock_on_hand]]/Table3[[#This Row],[ADS_Rate]]</f>
        <v>24.843137254901961</v>
      </c>
      <c r="V686" s="16">
        <f>_xlfn.XLOOKUP(F686,Pivot!E:E,Pivot!H:H)</f>
        <v>182.07738562091507</v>
      </c>
      <c r="W686" s="3">
        <f>IF(Table3[[#This Row],[Stock_on_hand]]&gt;Table3[[#This Row],[Reorder_point]],(Table3[[#This Row],[Stock_on_hand]]-Table3[[#This Row],[Reorder_point]])*Table3[[#This Row],[AverageCostPerUnit]],0)</f>
        <v>0</v>
      </c>
    </row>
    <row r="687" spans="1:23" x14ac:dyDescent="0.3">
      <c r="A687" s="1">
        <v>45743</v>
      </c>
      <c r="B687" t="str">
        <f>TEXT(Table3[[#This Row],[date]],"mmm")</f>
        <v>Mar</v>
      </c>
      <c r="C687" t="str">
        <f>TEXT(Table3[[#This Row],[date]],"ddd")</f>
        <v>Thu</v>
      </c>
      <c r="D687" s="2" t="s">
        <v>24</v>
      </c>
      <c r="E687" s="2" t="s">
        <v>275</v>
      </c>
      <c r="F687" s="2" t="s">
        <v>85</v>
      </c>
      <c r="G687" s="2" t="s">
        <v>86</v>
      </c>
      <c r="H687" s="2" t="s">
        <v>64</v>
      </c>
      <c r="I687" s="3">
        <v>31.29</v>
      </c>
      <c r="J687" s="5">
        <v>29</v>
      </c>
      <c r="K687" s="3">
        <v>907.41</v>
      </c>
      <c r="L687" s="3">
        <v>495.59</v>
      </c>
      <c r="M687" s="3">
        <v>411.82</v>
      </c>
      <c r="N687" s="10">
        <f>Table3[[#This Row],[profit]]/Table3[[#This Row],[revenue]]</f>
        <v>0.4538411522905853</v>
      </c>
      <c r="O687" s="2" t="s">
        <v>34</v>
      </c>
      <c r="P687" s="2" t="str">
        <f>_xlfn.XLOOKUP(O687,Sales_reps!A:A,Sales_reps!B:B)</f>
        <v>Rep 14</v>
      </c>
      <c r="Q687" s="5">
        <f>_xlfn.XLOOKUP(F687,Inventory!A:A,Inventory!E:E)</f>
        <v>262</v>
      </c>
      <c r="R687" s="5">
        <f>_xlfn.XLOOKUP(F687,Inventory!A:A,Inventory!F:F)</f>
        <v>115</v>
      </c>
      <c r="S687" t="str">
        <f>IF(Table3[[#This Row],[Reorder_point]]&gt;=Table3[[#This Row],[Stock_on_hand]],"Reorder","Sufficient Stock")</f>
        <v>Sufficient Stock</v>
      </c>
      <c r="T687" s="4">
        <f>_xlfn.XLOOKUP(F687,Pivot!A:A,Pivot!C:C)</f>
        <v>1.4143646408839778</v>
      </c>
      <c r="U687" s="5">
        <f>Table3[[#This Row],[Stock_on_hand]]/Table3[[#This Row],[ADS_Rate]]</f>
        <v>185.2421875</v>
      </c>
      <c r="V687" s="16">
        <f>_xlfn.XLOOKUP(F687,Pivot!E:E,Pivot!H:H)</f>
        <v>144.87089843749999</v>
      </c>
      <c r="W687" s="3">
        <f>IF(Table3[[#This Row],[Stock_on_hand]]&gt;Table3[[#This Row],[Reorder_point]],(Table3[[#This Row],[Stock_on_hand]]-Table3[[#This Row],[Reorder_point]])*Table3[[#This Row],[AverageCostPerUnit]],0)</f>
        <v>21296.022070312498</v>
      </c>
    </row>
    <row r="688" spans="1:23" x14ac:dyDescent="0.3">
      <c r="A688" s="1">
        <v>45743</v>
      </c>
      <c r="B688" t="str">
        <f>TEXT(Table3[[#This Row],[date]],"mmm")</f>
        <v>Mar</v>
      </c>
      <c r="C688" t="str">
        <f>TEXT(Table3[[#This Row],[date]],"ddd")</f>
        <v>Thu</v>
      </c>
      <c r="D688" s="2" t="s">
        <v>5</v>
      </c>
      <c r="E688" s="2" t="s">
        <v>276</v>
      </c>
      <c r="F688" s="2" t="s">
        <v>234</v>
      </c>
      <c r="G688" s="2" t="s">
        <v>235</v>
      </c>
      <c r="H688" s="2" t="s">
        <v>101</v>
      </c>
      <c r="I688" s="3">
        <v>496.74</v>
      </c>
      <c r="J688" s="5">
        <v>48</v>
      </c>
      <c r="K688" s="3">
        <v>23843.52</v>
      </c>
      <c r="L688" s="3">
        <v>19389.41</v>
      </c>
      <c r="M688" s="3">
        <v>4454.1099999999997</v>
      </c>
      <c r="N688" s="10">
        <f>Table3[[#This Row],[profit]]/Table3[[#This Row],[revenue]]</f>
        <v>0.18680589107648535</v>
      </c>
      <c r="O688" s="2" t="s">
        <v>18</v>
      </c>
      <c r="P688" s="2" t="str">
        <f>_xlfn.XLOOKUP(O688,Sales_reps!A:A,Sales_reps!B:B)</f>
        <v>Rep 7</v>
      </c>
      <c r="Q688" s="5">
        <f>_xlfn.XLOOKUP(F688,Inventory!A:A,Inventory!E:E)</f>
        <v>438</v>
      </c>
      <c r="R688" s="5">
        <f>_xlfn.XLOOKUP(F688,Inventory!A:A,Inventory!F:F)</f>
        <v>119</v>
      </c>
      <c r="S688" t="str">
        <f>IF(Table3[[#This Row],[Reorder_point]]&gt;=Table3[[#This Row],[Stock_on_hand]],"Reorder","Sufficient Stock")</f>
        <v>Sufficient Stock</v>
      </c>
      <c r="T688" s="4">
        <f>_xlfn.XLOOKUP(F688,Pivot!A:A,Pivot!C:C)</f>
        <v>2.3370165745856353</v>
      </c>
      <c r="U688" s="5">
        <f>Table3[[#This Row],[Stock_on_hand]]/Table3[[#This Row],[ADS_Rate]]</f>
        <v>187.41843971631207</v>
      </c>
      <c r="V688" s="16">
        <f>_xlfn.XLOOKUP(F688,Pivot!E:E,Pivot!H:H)</f>
        <v>151.53120567375885</v>
      </c>
      <c r="W688" s="3">
        <f>IF(Table3[[#This Row],[Stock_on_hand]]&gt;Table3[[#This Row],[Reorder_point]],(Table3[[#This Row],[Stock_on_hand]]-Table3[[#This Row],[Reorder_point]])*Table3[[#This Row],[AverageCostPerUnit]],0)</f>
        <v>48338.454609929075</v>
      </c>
    </row>
    <row r="689" spans="1:23" x14ac:dyDescent="0.3">
      <c r="A689" s="1">
        <v>45743</v>
      </c>
      <c r="B689" t="str">
        <f>TEXT(Table3[[#This Row],[date]],"mmm")</f>
        <v>Mar</v>
      </c>
      <c r="C689" t="str">
        <f>TEXT(Table3[[#This Row],[date]],"ddd")</f>
        <v>Thu</v>
      </c>
      <c r="D689" s="2" t="s">
        <v>5</v>
      </c>
      <c r="E689" s="2" t="s">
        <v>284</v>
      </c>
      <c r="F689" s="2" t="s">
        <v>146</v>
      </c>
      <c r="G689" s="2" t="s">
        <v>147</v>
      </c>
      <c r="H689" s="2" t="s">
        <v>101</v>
      </c>
      <c r="I689" s="3">
        <v>304.07</v>
      </c>
      <c r="J689" s="5">
        <v>27</v>
      </c>
      <c r="K689" s="3">
        <v>8209.89</v>
      </c>
      <c r="L689" s="3">
        <v>4291.29</v>
      </c>
      <c r="M689" s="3">
        <v>3918.6</v>
      </c>
      <c r="N689" s="10">
        <f>Table3[[#This Row],[profit]]/Table3[[#This Row],[revenue]]</f>
        <v>0.47730237554948973</v>
      </c>
      <c r="O689" s="2" t="s">
        <v>46</v>
      </c>
      <c r="P689" s="2" t="str">
        <f>_xlfn.XLOOKUP(O689,Sales_reps!A:A,Sales_reps!B:B)</f>
        <v>Rep 20</v>
      </c>
      <c r="Q689" s="5">
        <f>_xlfn.XLOOKUP(F689,Inventory!A:A,Inventory!E:E)</f>
        <v>347</v>
      </c>
      <c r="R689" s="5">
        <f>_xlfn.XLOOKUP(F689,Inventory!A:A,Inventory!F:F)</f>
        <v>110</v>
      </c>
      <c r="S689" t="str">
        <f>IF(Table3[[#This Row],[Reorder_point]]&gt;=Table3[[#This Row],[Stock_on_hand]],"Reorder","Sufficient Stock")</f>
        <v>Sufficient Stock</v>
      </c>
      <c r="T689" s="4">
        <f>_xlfn.XLOOKUP(F689,Pivot!A:A,Pivot!C:C)</f>
        <v>1.9116022099447514</v>
      </c>
      <c r="U689" s="5">
        <f>Table3[[#This Row],[Stock_on_hand]]/Table3[[#This Row],[ADS_Rate]]</f>
        <v>181.52312138728323</v>
      </c>
      <c r="V689" s="16">
        <f>_xlfn.XLOOKUP(F689,Pivot!E:E,Pivot!H:H)</f>
        <v>120.45384393063586</v>
      </c>
      <c r="W689" s="3">
        <f>IF(Table3[[#This Row],[Stock_on_hand]]&gt;Table3[[#This Row],[Reorder_point]],(Table3[[#This Row],[Stock_on_hand]]-Table3[[#This Row],[Reorder_point]])*Table3[[#This Row],[AverageCostPerUnit]],0)</f>
        <v>28547.561011560698</v>
      </c>
    </row>
    <row r="690" spans="1:23" x14ac:dyDescent="0.3">
      <c r="A690" s="1">
        <v>45743</v>
      </c>
      <c r="B690" t="str">
        <f>TEXT(Table3[[#This Row],[date]],"mmm")</f>
        <v>Mar</v>
      </c>
      <c r="C690" t="str">
        <f>TEXT(Table3[[#This Row],[date]],"ddd")</f>
        <v>Thu</v>
      </c>
      <c r="D690" s="2" t="s">
        <v>12</v>
      </c>
      <c r="E690" s="2" t="s">
        <v>277</v>
      </c>
      <c r="F690" s="2" t="s">
        <v>180</v>
      </c>
      <c r="G690" s="2" t="s">
        <v>181</v>
      </c>
      <c r="H690" s="2" t="s">
        <v>56</v>
      </c>
      <c r="I690" s="3">
        <v>281.16000000000003</v>
      </c>
      <c r="J690" s="5">
        <v>24</v>
      </c>
      <c r="K690" s="3">
        <v>6747.84</v>
      </c>
      <c r="L690" s="3">
        <v>5726.8</v>
      </c>
      <c r="M690" s="3">
        <v>1021.04</v>
      </c>
      <c r="N690" s="10">
        <f>Table3[[#This Row],[profit]]/Table3[[#This Row],[revenue]]</f>
        <v>0.15131360553895765</v>
      </c>
      <c r="O690" s="2" t="s">
        <v>13</v>
      </c>
      <c r="P690" s="2" t="str">
        <f>_xlfn.XLOOKUP(O690,Sales_reps!A:A,Sales_reps!B:B)</f>
        <v>Rep 5</v>
      </c>
      <c r="Q690" s="5">
        <f>_xlfn.XLOOKUP(F690,Inventory!A:A,Inventory!E:E)</f>
        <v>489</v>
      </c>
      <c r="R690" s="5">
        <f>_xlfn.XLOOKUP(F690,Inventory!A:A,Inventory!F:F)</f>
        <v>113</v>
      </c>
      <c r="S690" t="str">
        <f>IF(Table3[[#This Row],[Reorder_point]]&gt;=Table3[[#This Row],[Stock_on_hand]],"Reorder","Sufficient Stock")</f>
        <v>Sufficient Stock</v>
      </c>
      <c r="T690" s="4">
        <f>_xlfn.XLOOKUP(F690,Pivot!A:A,Pivot!C:C)</f>
        <v>1.4861878453038675</v>
      </c>
      <c r="U690" s="5">
        <f>Table3[[#This Row],[Stock_on_hand]]/Table3[[#This Row],[ADS_Rate]]</f>
        <v>329.02973977695166</v>
      </c>
      <c r="V690" s="16">
        <f>_xlfn.XLOOKUP(F690,Pivot!E:E,Pivot!H:H)</f>
        <v>191.13044609665431</v>
      </c>
      <c r="W690" s="3">
        <f>IF(Table3[[#This Row],[Stock_on_hand]]&gt;Table3[[#This Row],[Reorder_point]],(Table3[[#This Row],[Stock_on_hand]]-Table3[[#This Row],[Reorder_point]])*Table3[[#This Row],[AverageCostPerUnit]],0)</f>
        <v>71865.04773234202</v>
      </c>
    </row>
    <row r="691" spans="1:23" x14ac:dyDescent="0.3">
      <c r="A691" s="1">
        <v>45743</v>
      </c>
      <c r="B691" t="str">
        <f>TEXT(Table3[[#This Row],[date]],"mmm")</f>
        <v>Mar</v>
      </c>
      <c r="C691" t="str">
        <f>TEXT(Table3[[#This Row],[date]],"ddd")</f>
        <v>Thu</v>
      </c>
      <c r="D691" s="2" t="s">
        <v>27</v>
      </c>
      <c r="E691" s="2" t="s">
        <v>282</v>
      </c>
      <c r="F691" s="2" t="s">
        <v>182</v>
      </c>
      <c r="G691" s="2" t="s">
        <v>183</v>
      </c>
      <c r="H691" s="2" t="s">
        <v>73</v>
      </c>
      <c r="I691" s="3">
        <v>188.32</v>
      </c>
      <c r="J691" s="5">
        <v>26</v>
      </c>
      <c r="K691" s="3">
        <v>4896.32</v>
      </c>
      <c r="L691" s="3">
        <v>2660.78</v>
      </c>
      <c r="M691" s="3">
        <v>2235.54</v>
      </c>
      <c r="N691" s="10">
        <f>Table3[[#This Row],[profit]]/Table3[[#This Row],[revenue]]</f>
        <v>0.45657555061760668</v>
      </c>
      <c r="O691" s="2" t="s">
        <v>13</v>
      </c>
      <c r="P691" s="2" t="str">
        <f>_xlfn.XLOOKUP(O691,Sales_reps!A:A,Sales_reps!B:B)</f>
        <v>Rep 5</v>
      </c>
      <c r="Q691" s="5">
        <f>_xlfn.XLOOKUP(F691,Inventory!A:A,Inventory!E:E)</f>
        <v>280</v>
      </c>
      <c r="R691" s="5">
        <f>_xlfn.XLOOKUP(F691,Inventory!A:A,Inventory!F:F)</f>
        <v>97</v>
      </c>
      <c r="S691" t="str">
        <f>IF(Table3[[#This Row],[Reorder_point]]&gt;=Table3[[#This Row],[Stock_on_hand]],"Reorder","Sufficient Stock")</f>
        <v>Sufficient Stock</v>
      </c>
      <c r="T691" s="4">
        <f>_xlfn.XLOOKUP(F691,Pivot!A:A,Pivot!C:C)</f>
        <v>1.1381215469613259</v>
      </c>
      <c r="U691" s="5">
        <f>Table3[[#This Row],[Stock_on_hand]]/Table3[[#This Row],[ADS_Rate]]</f>
        <v>246.01941747572815</v>
      </c>
      <c r="V691" s="16">
        <f>_xlfn.XLOOKUP(F691,Pivot!E:E,Pivot!H:H)</f>
        <v>123.11640776699031</v>
      </c>
      <c r="W691" s="3">
        <f>IF(Table3[[#This Row],[Stock_on_hand]]&gt;Table3[[#This Row],[Reorder_point]],(Table3[[#This Row],[Stock_on_hand]]-Table3[[#This Row],[Reorder_point]])*Table3[[#This Row],[AverageCostPerUnit]],0)</f>
        <v>22530.302621359227</v>
      </c>
    </row>
    <row r="692" spans="1:23" x14ac:dyDescent="0.3">
      <c r="A692" s="1">
        <v>45743</v>
      </c>
      <c r="B692" t="str">
        <f>TEXT(Table3[[#This Row],[date]],"mmm")</f>
        <v>Mar</v>
      </c>
      <c r="C692" t="str">
        <f>TEXT(Table3[[#This Row],[date]],"ddd")</f>
        <v>Thu</v>
      </c>
      <c r="D692" s="2" t="s">
        <v>17</v>
      </c>
      <c r="E692" s="2" t="s">
        <v>271</v>
      </c>
      <c r="F692" s="2" t="s">
        <v>228</v>
      </c>
      <c r="G692" s="2" t="s">
        <v>229</v>
      </c>
      <c r="H692" s="2" t="s">
        <v>60</v>
      </c>
      <c r="I692" s="3">
        <v>62.04</v>
      </c>
      <c r="J692" s="5">
        <v>24</v>
      </c>
      <c r="K692" s="3">
        <v>1488.96</v>
      </c>
      <c r="L692" s="3">
        <v>883.41</v>
      </c>
      <c r="M692" s="3">
        <v>605.54999999999995</v>
      </c>
      <c r="N692" s="10">
        <f>Table3[[#This Row],[profit]]/Table3[[#This Row],[revenue]]</f>
        <v>0.40669326241134746</v>
      </c>
      <c r="O692" s="2" t="s">
        <v>25</v>
      </c>
      <c r="P692" s="2" t="str">
        <f>_xlfn.XLOOKUP(O692,Sales_reps!A:A,Sales_reps!B:B)</f>
        <v>Rep 10</v>
      </c>
      <c r="Q692" s="5">
        <f>_xlfn.XLOOKUP(F692,Inventory!A:A,Inventory!E:E)</f>
        <v>257</v>
      </c>
      <c r="R692" s="5">
        <f>_xlfn.XLOOKUP(F692,Inventory!A:A,Inventory!F:F)</f>
        <v>54</v>
      </c>
      <c r="S692" t="str">
        <f>IF(Table3[[#This Row],[Reorder_point]]&gt;=Table3[[#This Row],[Stock_on_hand]],"Reorder","Sufficient Stock")</f>
        <v>Sufficient Stock</v>
      </c>
      <c r="T692" s="4">
        <f>_xlfn.XLOOKUP(F692,Pivot!A:A,Pivot!C:C)</f>
        <v>2.0220994475138121</v>
      </c>
      <c r="U692" s="5">
        <f>Table3[[#This Row],[Stock_on_hand]]/Table3[[#This Row],[ADS_Rate]]</f>
        <v>127.09562841530055</v>
      </c>
      <c r="V692" s="16">
        <f>_xlfn.XLOOKUP(F692,Pivot!E:E,Pivot!H:H)</f>
        <v>160.93450819672134</v>
      </c>
      <c r="W692" s="3">
        <f>IF(Table3[[#This Row],[Stock_on_hand]]&gt;Table3[[#This Row],[Reorder_point]],(Table3[[#This Row],[Stock_on_hand]]-Table3[[#This Row],[Reorder_point]])*Table3[[#This Row],[AverageCostPerUnit]],0)</f>
        <v>32669.705163934432</v>
      </c>
    </row>
    <row r="693" spans="1:23" x14ac:dyDescent="0.3">
      <c r="A693" s="1">
        <v>45743</v>
      </c>
      <c r="B693" t="str">
        <f>TEXT(Table3[[#This Row],[date]],"mmm")</f>
        <v>Mar</v>
      </c>
      <c r="C693" t="str">
        <f>TEXT(Table3[[#This Row],[date]],"ddd")</f>
        <v>Thu</v>
      </c>
      <c r="D693" s="2" t="s">
        <v>5</v>
      </c>
      <c r="E693" s="2" t="s">
        <v>279</v>
      </c>
      <c r="F693" s="2" t="s">
        <v>95</v>
      </c>
      <c r="G693" s="2" t="s">
        <v>96</v>
      </c>
      <c r="H693" s="2" t="s">
        <v>56</v>
      </c>
      <c r="I693" s="3">
        <v>175.48</v>
      </c>
      <c r="J693" s="5">
        <v>2</v>
      </c>
      <c r="K693" s="3">
        <v>350.96</v>
      </c>
      <c r="L693" s="3">
        <v>206.37</v>
      </c>
      <c r="M693" s="3">
        <v>144.59</v>
      </c>
      <c r="N693" s="10">
        <f>Table3[[#This Row],[profit]]/Table3[[#This Row],[revenue]]</f>
        <v>0.41198427171187602</v>
      </c>
      <c r="O693" s="2" t="s">
        <v>3</v>
      </c>
      <c r="P693" s="2" t="str">
        <f>_xlfn.XLOOKUP(O693,Sales_reps!A:A,Sales_reps!B:B)</f>
        <v>Rep 1</v>
      </c>
      <c r="Q693" s="5">
        <f>_xlfn.XLOOKUP(F693,Inventory!A:A,Inventory!E:E)</f>
        <v>101</v>
      </c>
      <c r="R693" s="5">
        <f>_xlfn.XLOOKUP(F693,Inventory!A:A,Inventory!F:F)</f>
        <v>179</v>
      </c>
      <c r="S693" t="str">
        <f>IF(Table3[[#This Row],[Reorder_point]]&gt;=Table3[[#This Row],[Stock_on_hand]],"Reorder","Sufficient Stock")</f>
        <v>Reorder</v>
      </c>
      <c r="T693" s="4">
        <f>_xlfn.XLOOKUP(F693,Pivot!A:A,Pivot!C:C)</f>
        <v>3.9834254143646408</v>
      </c>
      <c r="U693" s="5">
        <f>Table3[[#This Row],[Stock_on_hand]]/Table3[[#This Row],[ADS_Rate]]</f>
        <v>25.35506241331484</v>
      </c>
      <c r="V693" s="16">
        <f>_xlfn.XLOOKUP(F693,Pivot!E:E,Pivot!H:H)</f>
        <v>171.84160887656034</v>
      </c>
      <c r="W693" s="3">
        <f>IF(Table3[[#This Row],[Stock_on_hand]]&gt;Table3[[#This Row],[Reorder_point]],(Table3[[#This Row],[Stock_on_hand]]-Table3[[#This Row],[Reorder_point]])*Table3[[#This Row],[AverageCostPerUnit]],0)</f>
        <v>0</v>
      </c>
    </row>
    <row r="694" spans="1:23" x14ac:dyDescent="0.3">
      <c r="A694" s="1">
        <v>45744</v>
      </c>
      <c r="B694" t="str">
        <f>TEXT(Table3[[#This Row],[date]],"mmm")</f>
        <v>Mar</v>
      </c>
      <c r="C694" t="str">
        <f>TEXT(Table3[[#This Row],[date]],"ddd")</f>
        <v>Fri</v>
      </c>
      <c r="D694" s="2" t="s">
        <v>5</v>
      </c>
      <c r="E694" s="2" t="s">
        <v>282</v>
      </c>
      <c r="F694" s="2" t="s">
        <v>196</v>
      </c>
      <c r="G694" s="2" t="s">
        <v>197</v>
      </c>
      <c r="H694" s="2" t="s">
        <v>73</v>
      </c>
      <c r="I694" s="3">
        <v>350.38</v>
      </c>
      <c r="J694" s="5">
        <v>30</v>
      </c>
      <c r="K694" s="3">
        <v>10511.4</v>
      </c>
      <c r="L694" s="3">
        <v>8424.7800000000007</v>
      </c>
      <c r="M694" s="3">
        <v>2086.62</v>
      </c>
      <c r="N694" s="10">
        <f>Table3[[#This Row],[profit]]/Table3[[#This Row],[revenue]]</f>
        <v>0.19851018893772476</v>
      </c>
      <c r="O694" s="2" t="s">
        <v>34</v>
      </c>
      <c r="P694" s="2" t="str">
        <f>_xlfn.XLOOKUP(O694,Sales_reps!A:A,Sales_reps!B:B)</f>
        <v>Rep 14</v>
      </c>
      <c r="Q694" s="5">
        <f>_xlfn.XLOOKUP(F694,Inventory!A:A,Inventory!E:E)</f>
        <v>370</v>
      </c>
      <c r="R694" s="5">
        <f>_xlfn.XLOOKUP(F694,Inventory!A:A,Inventory!F:F)</f>
        <v>57</v>
      </c>
      <c r="S694" t="str">
        <f>IF(Table3[[#This Row],[Reorder_point]]&gt;=Table3[[#This Row],[Stock_on_hand]],"Reorder","Sufficient Stock")</f>
        <v>Sufficient Stock</v>
      </c>
      <c r="T694" s="4">
        <f>_xlfn.XLOOKUP(F694,Pivot!A:A,Pivot!C:C)</f>
        <v>1.9337016574585635</v>
      </c>
      <c r="U694" s="5">
        <f>Table3[[#This Row],[Stock_on_hand]]/Table3[[#This Row],[ADS_Rate]]</f>
        <v>191.34285714285716</v>
      </c>
      <c r="V694" s="16">
        <f>_xlfn.XLOOKUP(F694,Pivot!E:E,Pivot!H:H)</f>
        <v>130.95322857142858</v>
      </c>
      <c r="W694" s="3">
        <f>IF(Table3[[#This Row],[Stock_on_hand]]&gt;Table3[[#This Row],[Reorder_point]],(Table3[[#This Row],[Stock_on_hand]]-Table3[[#This Row],[Reorder_point]])*Table3[[#This Row],[AverageCostPerUnit]],0)</f>
        <v>40988.360542857146</v>
      </c>
    </row>
    <row r="695" spans="1:23" x14ac:dyDescent="0.3">
      <c r="A695" s="1">
        <v>45744</v>
      </c>
      <c r="B695" t="str">
        <f>TEXT(Table3[[#This Row],[date]],"mmm")</f>
        <v>Mar</v>
      </c>
      <c r="C695" t="str">
        <f>TEXT(Table3[[#This Row],[date]],"ddd")</f>
        <v>Fri</v>
      </c>
      <c r="D695" s="2" t="s">
        <v>12</v>
      </c>
      <c r="E695" s="2" t="s">
        <v>274</v>
      </c>
      <c r="F695" s="2" t="s">
        <v>258</v>
      </c>
      <c r="G695" s="2" t="s">
        <v>259</v>
      </c>
      <c r="H695" s="2" t="s">
        <v>73</v>
      </c>
      <c r="I695" s="3">
        <v>324.62</v>
      </c>
      <c r="J695" s="5">
        <v>21</v>
      </c>
      <c r="K695" s="3">
        <v>6817.02</v>
      </c>
      <c r="L695" s="3">
        <v>3418.9</v>
      </c>
      <c r="M695" s="3">
        <v>3398.12</v>
      </c>
      <c r="N695" s="10">
        <f>Table3[[#This Row],[profit]]/Table3[[#This Row],[revenue]]</f>
        <v>0.49847587362219853</v>
      </c>
      <c r="O695" s="2" t="s">
        <v>44</v>
      </c>
      <c r="P695" s="2" t="str">
        <f>_xlfn.XLOOKUP(O695,Sales_reps!A:A,Sales_reps!B:B)</f>
        <v>Rep 19</v>
      </c>
      <c r="Q695" s="5">
        <f>_xlfn.XLOOKUP(F695,Inventory!A:A,Inventory!E:E)</f>
        <v>296</v>
      </c>
      <c r="R695" s="5">
        <f>_xlfn.XLOOKUP(F695,Inventory!A:A,Inventory!F:F)</f>
        <v>116</v>
      </c>
      <c r="S695" t="str">
        <f>IF(Table3[[#This Row],[Reorder_point]]&gt;=Table3[[#This Row],[Stock_on_hand]],"Reorder","Sufficient Stock")</f>
        <v>Sufficient Stock</v>
      </c>
      <c r="T695" s="4">
        <f>_xlfn.XLOOKUP(F695,Pivot!A:A,Pivot!C:C)</f>
        <v>1.729281767955801</v>
      </c>
      <c r="U695" s="5">
        <f>Table3[[#This Row],[Stock_on_hand]]/Table3[[#This Row],[ADS_Rate]]</f>
        <v>171.16932907348243</v>
      </c>
      <c r="V695" s="16">
        <f>_xlfn.XLOOKUP(F695,Pivot!E:E,Pivot!H:H)</f>
        <v>207.01076677316297</v>
      </c>
      <c r="W695" s="3">
        <f>IF(Table3[[#This Row],[Stock_on_hand]]&gt;Table3[[#This Row],[Reorder_point]],(Table3[[#This Row],[Stock_on_hand]]-Table3[[#This Row],[Reorder_point]])*Table3[[#This Row],[AverageCostPerUnit]],0)</f>
        <v>37261.938019169334</v>
      </c>
    </row>
    <row r="696" spans="1:23" x14ac:dyDescent="0.3">
      <c r="A696" s="1">
        <v>45744</v>
      </c>
      <c r="B696" t="str">
        <f>TEXT(Table3[[#This Row],[date]],"mmm")</f>
        <v>Mar</v>
      </c>
      <c r="C696" t="str">
        <f>TEXT(Table3[[#This Row],[date]],"ddd")</f>
        <v>Fri</v>
      </c>
      <c r="D696" s="2" t="s">
        <v>24</v>
      </c>
      <c r="E696" s="2" t="s">
        <v>283</v>
      </c>
      <c r="F696" s="2" t="s">
        <v>192</v>
      </c>
      <c r="G696" s="2" t="s">
        <v>193</v>
      </c>
      <c r="H696" s="2" t="s">
        <v>73</v>
      </c>
      <c r="I696" s="3">
        <v>195.35</v>
      </c>
      <c r="J696" s="5">
        <v>16</v>
      </c>
      <c r="K696" s="3">
        <v>3125.6</v>
      </c>
      <c r="L696" s="3">
        <v>1740.36</v>
      </c>
      <c r="M696" s="3">
        <v>1385.24</v>
      </c>
      <c r="N696" s="10">
        <f>Table3[[#This Row],[profit]]/Table3[[#This Row],[revenue]]</f>
        <v>0.44319170719221912</v>
      </c>
      <c r="O696" s="2" t="s">
        <v>13</v>
      </c>
      <c r="P696" s="2" t="str">
        <f>_xlfn.XLOOKUP(O696,Sales_reps!A:A,Sales_reps!B:B)</f>
        <v>Rep 5</v>
      </c>
      <c r="Q696" s="5">
        <f>_xlfn.XLOOKUP(F696,Inventory!A:A,Inventory!E:E)</f>
        <v>321</v>
      </c>
      <c r="R696" s="5">
        <f>_xlfn.XLOOKUP(F696,Inventory!A:A,Inventory!F:F)</f>
        <v>186</v>
      </c>
      <c r="S696" t="str">
        <f>IF(Table3[[#This Row],[Reorder_point]]&gt;=Table3[[#This Row],[Stock_on_hand]],"Reorder","Sufficient Stock")</f>
        <v>Sufficient Stock</v>
      </c>
      <c r="T696" s="4">
        <f>_xlfn.XLOOKUP(F696,Pivot!A:A,Pivot!C:C)</f>
        <v>2.2541436464088398</v>
      </c>
      <c r="U696" s="5">
        <f>Table3[[#This Row],[Stock_on_hand]]/Table3[[#This Row],[ADS_Rate]]</f>
        <v>142.40441176470588</v>
      </c>
      <c r="V696" s="16">
        <f>_xlfn.XLOOKUP(F696,Pivot!E:E,Pivot!H:H)</f>
        <v>218.83095588235298</v>
      </c>
      <c r="W696" s="3">
        <f>IF(Table3[[#This Row],[Stock_on_hand]]&gt;Table3[[#This Row],[Reorder_point]],(Table3[[#This Row],[Stock_on_hand]]-Table3[[#This Row],[Reorder_point]])*Table3[[#This Row],[AverageCostPerUnit]],0)</f>
        <v>29542.179044117653</v>
      </c>
    </row>
    <row r="697" spans="1:23" x14ac:dyDescent="0.3">
      <c r="A697" s="1">
        <v>45744</v>
      </c>
      <c r="B697" t="str">
        <f>TEXT(Table3[[#This Row],[date]],"mmm")</f>
        <v>Mar</v>
      </c>
      <c r="C697" t="str">
        <f>TEXT(Table3[[#This Row],[date]],"ddd")</f>
        <v>Fri</v>
      </c>
      <c r="D697" s="2" t="s">
        <v>5</v>
      </c>
      <c r="E697" s="2" t="s">
        <v>274</v>
      </c>
      <c r="F697" s="2" t="s">
        <v>188</v>
      </c>
      <c r="G697" s="2" t="s">
        <v>189</v>
      </c>
      <c r="H697" s="2" t="s">
        <v>60</v>
      </c>
      <c r="I697" s="3">
        <v>48.24</v>
      </c>
      <c r="J697" s="5">
        <v>41</v>
      </c>
      <c r="K697" s="3">
        <v>1977.84</v>
      </c>
      <c r="L697" s="3">
        <v>1339.27</v>
      </c>
      <c r="M697" s="3">
        <v>638.57000000000005</v>
      </c>
      <c r="N697" s="10">
        <f>Table3[[#This Row],[profit]]/Table3[[#This Row],[revenue]]</f>
        <v>0.32286231444404001</v>
      </c>
      <c r="O697" s="2" t="s">
        <v>18</v>
      </c>
      <c r="P697" s="2" t="str">
        <f>_xlfn.XLOOKUP(O697,Sales_reps!A:A,Sales_reps!B:B)</f>
        <v>Rep 7</v>
      </c>
      <c r="Q697" s="5">
        <f>_xlfn.XLOOKUP(F697,Inventory!A:A,Inventory!E:E)</f>
        <v>232</v>
      </c>
      <c r="R697" s="5">
        <f>_xlfn.XLOOKUP(F697,Inventory!A:A,Inventory!F:F)</f>
        <v>63</v>
      </c>
      <c r="S697" t="str">
        <f>IF(Table3[[#This Row],[Reorder_point]]&gt;=Table3[[#This Row],[Stock_on_hand]],"Reorder","Sufficient Stock")</f>
        <v>Sufficient Stock</v>
      </c>
      <c r="T697" s="4">
        <f>_xlfn.XLOOKUP(F697,Pivot!A:A,Pivot!C:C)</f>
        <v>2.4917127071823204</v>
      </c>
      <c r="U697" s="5">
        <f>Table3[[#This Row],[Stock_on_hand]]/Table3[[#This Row],[ADS_Rate]]</f>
        <v>93.108647450110865</v>
      </c>
      <c r="V697" s="16">
        <f>_xlfn.XLOOKUP(F697,Pivot!E:E,Pivot!H:H)</f>
        <v>147.25665188470066</v>
      </c>
      <c r="W697" s="3">
        <f>IF(Table3[[#This Row],[Stock_on_hand]]&gt;Table3[[#This Row],[Reorder_point]],(Table3[[#This Row],[Stock_on_hand]]-Table3[[#This Row],[Reorder_point]])*Table3[[#This Row],[AverageCostPerUnit]],0)</f>
        <v>24886.374168514412</v>
      </c>
    </row>
    <row r="698" spans="1:23" x14ac:dyDescent="0.3">
      <c r="A698" s="1">
        <v>45744</v>
      </c>
      <c r="B698" t="str">
        <f>TEXT(Table3[[#This Row],[date]],"mmm")</f>
        <v>Mar</v>
      </c>
      <c r="C698" t="str">
        <f>TEXT(Table3[[#This Row],[date]],"ddd")</f>
        <v>Fri</v>
      </c>
      <c r="D698" s="2" t="s">
        <v>17</v>
      </c>
      <c r="E698" s="2" t="s">
        <v>276</v>
      </c>
      <c r="F698" s="2" t="s">
        <v>58</v>
      </c>
      <c r="G698" s="2" t="s">
        <v>59</v>
      </c>
      <c r="H698" s="2" t="s">
        <v>60</v>
      </c>
      <c r="I698" s="3">
        <v>448.37</v>
      </c>
      <c r="J698" s="5">
        <v>46</v>
      </c>
      <c r="K698" s="3">
        <v>20625.02</v>
      </c>
      <c r="L698" s="3">
        <v>15964.05</v>
      </c>
      <c r="M698" s="3">
        <v>4660.97</v>
      </c>
      <c r="N698" s="10">
        <f>Table3[[#This Row],[profit]]/Table3[[#This Row],[revenue]]</f>
        <v>0.22598620510428596</v>
      </c>
      <c r="O698" s="2" t="s">
        <v>8</v>
      </c>
      <c r="P698" s="2" t="str">
        <f>_xlfn.XLOOKUP(O698,Sales_reps!A:A,Sales_reps!B:B)</f>
        <v>Rep 3</v>
      </c>
      <c r="Q698" s="5">
        <f>_xlfn.XLOOKUP(F698,Inventory!A:A,Inventory!E:E)</f>
        <v>281</v>
      </c>
      <c r="R698" s="5">
        <f>_xlfn.XLOOKUP(F698,Inventory!A:A,Inventory!F:F)</f>
        <v>53</v>
      </c>
      <c r="S698" t="str">
        <f>IF(Table3[[#This Row],[Reorder_point]]&gt;=Table3[[#This Row],[Stock_on_hand]],"Reorder","Sufficient Stock")</f>
        <v>Sufficient Stock</v>
      </c>
      <c r="T698" s="4">
        <f>_xlfn.XLOOKUP(F698,Pivot!A:A,Pivot!C:C)</f>
        <v>1.9447513812154695</v>
      </c>
      <c r="U698" s="5">
        <f>Table3[[#This Row],[Stock_on_hand]]/Table3[[#This Row],[ADS_Rate]]</f>
        <v>144.49147727272728</v>
      </c>
      <c r="V698" s="16">
        <f>_xlfn.XLOOKUP(F698,Pivot!E:E,Pivot!H:H)</f>
        <v>208.21113636363637</v>
      </c>
      <c r="W698" s="3">
        <f>IF(Table3[[#This Row],[Stock_on_hand]]&gt;Table3[[#This Row],[Reorder_point]],(Table3[[#This Row],[Stock_on_hand]]-Table3[[#This Row],[Reorder_point]])*Table3[[#This Row],[AverageCostPerUnit]],0)</f>
        <v>47472.139090909091</v>
      </c>
    </row>
    <row r="699" spans="1:23" x14ac:dyDescent="0.3">
      <c r="A699" s="1">
        <v>45744</v>
      </c>
      <c r="B699" t="str">
        <f>TEXT(Table3[[#This Row],[date]],"mmm")</f>
        <v>Mar</v>
      </c>
      <c r="C699" t="str">
        <f>TEXT(Table3[[#This Row],[date]],"ddd")</f>
        <v>Fri</v>
      </c>
      <c r="D699" s="2" t="s">
        <v>27</v>
      </c>
      <c r="E699" s="2" t="s">
        <v>283</v>
      </c>
      <c r="F699" s="2" t="s">
        <v>170</v>
      </c>
      <c r="G699" s="2" t="s">
        <v>171</v>
      </c>
      <c r="H699" s="2" t="s">
        <v>60</v>
      </c>
      <c r="I699" s="3">
        <v>186.07</v>
      </c>
      <c r="J699" s="5">
        <v>21</v>
      </c>
      <c r="K699" s="3">
        <v>3907.47</v>
      </c>
      <c r="L699" s="3">
        <v>3109.77</v>
      </c>
      <c r="M699" s="3">
        <v>797.7</v>
      </c>
      <c r="N699" s="10">
        <f>Table3[[#This Row],[profit]]/Table3[[#This Row],[revenue]]</f>
        <v>0.20414744067132956</v>
      </c>
      <c r="O699" s="2" t="s">
        <v>15</v>
      </c>
      <c r="P699" s="2" t="str">
        <f>_xlfn.XLOOKUP(O699,Sales_reps!A:A,Sales_reps!B:B)</f>
        <v>Rep 6</v>
      </c>
      <c r="Q699" s="5">
        <f>_xlfn.XLOOKUP(F699,Inventory!A:A,Inventory!E:E)</f>
        <v>410</v>
      </c>
      <c r="R699" s="5">
        <f>_xlfn.XLOOKUP(F699,Inventory!A:A,Inventory!F:F)</f>
        <v>168</v>
      </c>
      <c r="S699" t="str">
        <f>IF(Table3[[#This Row],[Reorder_point]]&gt;=Table3[[#This Row],[Stock_on_hand]],"Reorder","Sufficient Stock")</f>
        <v>Sufficient Stock</v>
      </c>
      <c r="T699" s="4">
        <f>_xlfn.XLOOKUP(F699,Pivot!A:A,Pivot!C:C)</f>
        <v>1.9834254143646408</v>
      </c>
      <c r="U699" s="5">
        <f>Table3[[#This Row],[Stock_on_hand]]/Table3[[#This Row],[ADS_Rate]]</f>
        <v>206.71309192200559</v>
      </c>
      <c r="V699" s="16">
        <f>_xlfn.XLOOKUP(F699,Pivot!E:E,Pivot!H:H)</f>
        <v>222.89055710306405</v>
      </c>
      <c r="W699" s="3">
        <f>IF(Table3[[#This Row],[Stock_on_hand]]&gt;Table3[[#This Row],[Reorder_point]],(Table3[[#This Row],[Stock_on_hand]]-Table3[[#This Row],[Reorder_point]])*Table3[[#This Row],[AverageCostPerUnit]],0)</f>
        <v>53939.514818941498</v>
      </c>
    </row>
    <row r="700" spans="1:23" x14ac:dyDescent="0.3">
      <c r="A700" s="1">
        <v>45744</v>
      </c>
      <c r="B700" t="str">
        <f>TEXT(Table3[[#This Row],[date]],"mmm")</f>
        <v>Mar</v>
      </c>
      <c r="C700" t="str">
        <f>TEXT(Table3[[#This Row],[date]],"ddd")</f>
        <v>Fri</v>
      </c>
      <c r="D700" s="2" t="s">
        <v>5</v>
      </c>
      <c r="E700" s="2" t="s">
        <v>278</v>
      </c>
      <c r="F700" s="2" t="s">
        <v>254</v>
      </c>
      <c r="G700" s="2" t="s">
        <v>255</v>
      </c>
      <c r="H700" s="2" t="s">
        <v>64</v>
      </c>
      <c r="I700" s="3">
        <v>241.03</v>
      </c>
      <c r="J700" s="5">
        <v>10</v>
      </c>
      <c r="K700" s="3">
        <v>2410.3000000000002</v>
      </c>
      <c r="L700" s="3">
        <v>1395.47</v>
      </c>
      <c r="M700" s="3">
        <v>1014.83</v>
      </c>
      <c r="N700" s="10">
        <f>Table3[[#This Row],[profit]]/Table3[[#This Row],[revenue]]</f>
        <v>0.42103887482885949</v>
      </c>
      <c r="O700" s="2" t="s">
        <v>36</v>
      </c>
      <c r="P700" s="2" t="str">
        <f>_xlfn.XLOOKUP(O700,Sales_reps!A:A,Sales_reps!B:B)</f>
        <v>Rep 15</v>
      </c>
      <c r="Q700" s="5">
        <f>_xlfn.XLOOKUP(F700,Inventory!A:A,Inventory!E:E)</f>
        <v>228</v>
      </c>
      <c r="R700" s="5">
        <f>_xlfn.XLOOKUP(F700,Inventory!A:A,Inventory!F:F)</f>
        <v>179</v>
      </c>
      <c r="S700" t="str">
        <f>IF(Table3[[#This Row],[Reorder_point]]&gt;=Table3[[#This Row],[Stock_on_hand]],"Reorder","Sufficient Stock")</f>
        <v>Sufficient Stock</v>
      </c>
      <c r="T700" s="4">
        <f>_xlfn.XLOOKUP(F700,Pivot!A:A,Pivot!C:C)</f>
        <v>3.6353591160220993</v>
      </c>
      <c r="U700" s="5">
        <f>Table3[[#This Row],[Stock_on_hand]]/Table3[[#This Row],[ADS_Rate]]</f>
        <v>62.717325227963528</v>
      </c>
      <c r="V700" s="16">
        <f>_xlfn.XLOOKUP(F700,Pivot!E:E,Pivot!H:H)</f>
        <v>194.48913373860182</v>
      </c>
      <c r="W700" s="3">
        <f>IF(Table3[[#This Row],[Stock_on_hand]]&gt;Table3[[#This Row],[Reorder_point]],(Table3[[#This Row],[Stock_on_hand]]-Table3[[#This Row],[Reorder_point]])*Table3[[#This Row],[AverageCostPerUnit]],0)</f>
        <v>9529.9675531914891</v>
      </c>
    </row>
    <row r="701" spans="1:23" x14ac:dyDescent="0.3">
      <c r="A701" s="1">
        <v>45744</v>
      </c>
      <c r="B701" t="str">
        <f>TEXT(Table3[[#This Row],[date]],"mmm")</f>
        <v>Mar</v>
      </c>
      <c r="C701" t="str">
        <f>TEXT(Table3[[#This Row],[date]],"ddd")</f>
        <v>Fri</v>
      </c>
      <c r="D701" s="2" t="s">
        <v>27</v>
      </c>
      <c r="E701" s="2" t="s">
        <v>283</v>
      </c>
      <c r="F701" s="2" t="s">
        <v>74</v>
      </c>
      <c r="G701" s="2" t="s">
        <v>75</v>
      </c>
      <c r="H701" s="2" t="s">
        <v>64</v>
      </c>
      <c r="I701" s="3">
        <v>201.47</v>
      </c>
      <c r="J701" s="5">
        <v>16</v>
      </c>
      <c r="K701" s="3">
        <v>3223.52</v>
      </c>
      <c r="L701" s="3">
        <v>1937.57</v>
      </c>
      <c r="M701" s="3">
        <v>1285.95</v>
      </c>
      <c r="N701" s="10">
        <f>Table3[[#This Row],[profit]]/Table3[[#This Row],[revenue]]</f>
        <v>0.398927259641634</v>
      </c>
      <c r="O701" s="2" t="s">
        <v>40</v>
      </c>
      <c r="P701" s="2" t="str">
        <f>_xlfn.XLOOKUP(O701,Sales_reps!A:A,Sales_reps!B:B)</f>
        <v>Rep 17</v>
      </c>
      <c r="Q701" s="5">
        <f>_xlfn.XLOOKUP(F701,Inventory!A:A,Inventory!E:E)</f>
        <v>415</v>
      </c>
      <c r="R701" s="5">
        <f>_xlfn.XLOOKUP(F701,Inventory!A:A,Inventory!F:F)</f>
        <v>67</v>
      </c>
      <c r="S701" t="str">
        <f>IF(Table3[[#This Row],[Reorder_point]]&gt;=Table3[[#This Row],[Stock_on_hand]],"Reorder","Sufficient Stock")</f>
        <v>Sufficient Stock</v>
      </c>
      <c r="T701" s="4">
        <f>_xlfn.XLOOKUP(F701,Pivot!A:A,Pivot!C:C)</f>
        <v>3.3093922651933703</v>
      </c>
      <c r="U701" s="5">
        <f>Table3[[#This Row],[Stock_on_hand]]/Table3[[#This Row],[ADS_Rate]]</f>
        <v>125.40066777963271</v>
      </c>
      <c r="V701" s="16">
        <f>_xlfn.XLOOKUP(F701,Pivot!E:E,Pivot!H:H)</f>
        <v>142.83464106844738</v>
      </c>
      <c r="W701" s="3">
        <f>IF(Table3[[#This Row],[Stock_on_hand]]&gt;Table3[[#This Row],[Reorder_point]],(Table3[[#This Row],[Stock_on_hand]]-Table3[[#This Row],[Reorder_point]])*Table3[[#This Row],[AverageCostPerUnit]],0)</f>
        <v>49706.455091819691</v>
      </c>
    </row>
    <row r="702" spans="1:23" x14ac:dyDescent="0.3">
      <c r="A702" s="1">
        <v>45744</v>
      </c>
      <c r="B702" t="str">
        <f>TEXT(Table3[[#This Row],[date]],"mmm")</f>
        <v>Mar</v>
      </c>
      <c r="C702" t="str">
        <f>TEXT(Table3[[#This Row],[date]],"ddd")</f>
        <v>Fri</v>
      </c>
      <c r="D702" s="2" t="s">
        <v>27</v>
      </c>
      <c r="E702" s="2" t="s">
        <v>276</v>
      </c>
      <c r="F702" s="2" t="s">
        <v>160</v>
      </c>
      <c r="G702" s="2" t="s">
        <v>161</v>
      </c>
      <c r="H702" s="2" t="s">
        <v>73</v>
      </c>
      <c r="I702" s="3">
        <v>421.4</v>
      </c>
      <c r="J702" s="5">
        <v>26</v>
      </c>
      <c r="K702" s="3">
        <v>10956.4</v>
      </c>
      <c r="L702" s="3">
        <v>7582.7</v>
      </c>
      <c r="M702" s="3">
        <v>3373.7</v>
      </c>
      <c r="N702" s="10">
        <f>Table3[[#This Row],[profit]]/Table3[[#This Row],[revenue]]</f>
        <v>0.30792048483078382</v>
      </c>
      <c r="O702" s="2" t="s">
        <v>3</v>
      </c>
      <c r="P702" s="2" t="str">
        <f>_xlfn.XLOOKUP(O702,Sales_reps!A:A,Sales_reps!B:B)</f>
        <v>Rep 1</v>
      </c>
      <c r="Q702" s="5">
        <f>_xlfn.XLOOKUP(F702,Inventory!A:A,Inventory!E:E)</f>
        <v>279</v>
      </c>
      <c r="R702" s="5">
        <f>_xlfn.XLOOKUP(F702,Inventory!A:A,Inventory!F:F)</f>
        <v>90</v>
      </c>
      <c r="S702" t="str">
        <f>IF(Table3[[#This Row],[Reorder_point]]&gt;=Table3[[#This Row],[Stock_on_hand]],"Reorder","Sufficient Stock")</f>
        <v>Sufficient Stock</v>
      </c>
      <c r="T702" s="4">
        <f>_xlfn.XLOOKUP(F702,Pivot!A:A,Pivot!C:C)</f>
        <v>1.7348066298342542</v>
      </c>
      <c r="U702" s="5">
        <f>Table3[[#This Row],[Stock_on_hand]]/Table3[[#This Row],[ADS_Rate]]</f>
        <v>160.82484076433121</v>
      </c>
      <c r="V702" s="16">
        <f>_xlfn.XLOOKUP(F702,Pivot!E:E,Pivot!H:H)</f>
        <v>213.5890445859873</v>
      </c>
      <c r="W702" s="3">
        <f>IF(Table3[[#This Row],[Stock_on_hand]]&gt;Table3[[#This Row],[Reorder_point]],(Table3[[#This Row],[Stock_on_hand]]-Table3[[#This Row],[Reorder_point]])*Table3[[#This Row],[AverageCostPerUnit]],0)</f>
        <v>40368.329426751596</v>
      </c>
    </row>
    <row r="703" spans="1:23" x14ac:dyDescent="0.3">
      <c r="A703" s="1">
        <v>45744</v>
      </c>
      <c r="B703" t="str">
        <f>TEXT(Table3[[#This Row],[date]],"mmm")</f>
        <v>Mar</v>
      </c>
      <c r="C703" t="str">
        <f>TEXT(Table3[[#This Row],[date]],"ddd")</f>
        <v>Fri</v>
      </c>
      <c r="D703" s="2" t="s">
        <v>5</v>
      </c>
      <c r="E703" s="2" t="s">
        <v>284</v>
      </c>
      <c r="F703" s="2" t="s">
        <v>176</v>
      </c>
      <c r="G703" s="2" t="s">
        <v>177</v>
      </c>
      <c r="H703" s="2" t="s">
        <v>56</v>
      </c>
      <c r="I703" s="3">
        <v>476.09</v>
      </c>
      <c r="J703" s="5">
        <v>32</v>
      </c>
      <c r="K703" s="3">
        <v>15234.88</v>
      </c>
      <c r="L703" s="3">
        <v>10119.08</v>
      </c>
      <c r="M703" s="3">
        <v>5115.8</v>
      </c>
      <c r="N703" s="10">
        <f>Table3[[#This Row],[profit]]/Table3[[#This Row],[revenue]]</f>
        <v>0.33579522779306437</v>
      </c>
      <c r="O703" s="2" t="s">
        <v>15</v>
      </c>
      <c r="P703" s="2" t="str">
        <f>_xlfn.XLOOKUP(O703,Sales_reps!A:A,Sales_reps!B:B)</f>
        <v>Rep 6</v>
      </c>
      <c r="Q703" s="5">
        <f>_xlfn.XLOOKUP(F703,Inventory!A:A,Inventory!E:E)</f>
        <v>230</v>
      </c>
      <c r="R703" s="5">
        <f>_xlfn.XLOOKUP(F703,Inventory!A:A,Inventory!F:F)</f>
        <v>67</v>
      </c>
      <c r="S703" t="str">
        <f>IF(Table3[[#This Row],[Reorder_point]]&gt;=Table3[[#This Row],[Stock_on_hand]],"Reorder","Sufficient Stock")</f>
        <v>Sufficient Stock</v>
      </c>
      <c r="T703" s="4">
        <f>_xlfn.XLOOKUP(F703,Pivot!A:A,Pivot!C:C)</f>
        <v>1.5027624309392265</v>
      </c>
      <c r="U703" s="5">
        <f>Table3[[#This Row],[Stock_on_hand]]/Table3[[#This Row],[ADS_Rate]]</f>
        <v>153.0514705882353</v>
      </c>
      <c r="V703" s="16">
        <f>_xlfn.XLOOKUP(F703,Pivot!E:E,Pivot!H:H)</f>
        <v>125.94279411764707</v>
      </c>
      <c r="W703" s="3">
        <f>IF(Table3[[#This Row],[Stock_on_hand]]&gt;Table3[[#This Row],[Reorder_point]],(Table3[[#This Row],[Stock_on_hand]]-Table3[[#This Row],[Reorder_point]])*Table3[[#This Row],[AverageCostPerUnit]],0)</f>
        <v>20528.67544117647</v>
      </c>
    </row>
    <row r="704" spans="1:23" x14ac:dyDescent="0.3">
      <c r="A704" s="1">
        <v>45745</v>
      </c>
      <c r="B704" t="str">
        <f>TEXT(Table3[[#This Row],[date]],"mmm")</f>
        <v>Mar</v>
      </c>
      <c r="C704" t="str">
        <f>TEXT(Table3[[#This Row],[date]],"ddd")</f>
        <v>Sat</v>
      </c>
      <c r="D704" s="2" t="s">
        <v>12</v>
      </c>
      <c r="E704" s="2" t="s">
        <v>272</v>
      </c>
      <c r="F704" s="2" t="s">
        <v>204</v>
      </c>
      <c r="G704" s="2" t="s">
        <v>205</v>
      </c>
      <c r="H704" s="2" t="s">
        <v>101</v>
      </c>
      <c r="I704" s="3">
        <v>397.17</v>
      </c>
      <c r="J704" s="5">
        <v>34</v>
      </c>
      <c r="K704" s="3">
        <v>13503.78</v>
      </c>
      <c r="L704" s="3">
        <v>7351.58</v>
      </c>
      <c r="M704" s="3">
        <v>6152.2</v>
      </c>
      <c r="N704" s="10">
        <f>Table3[[#This Row],[profit]]/Table3[[#This Row],[revenue]]</f>
        <v>0.45559095305166403</v>
      </c>
      <c r="O704" s="2" t="s">
        <v>30</v>
      </c>
      <c r="P704" s="2" t="str">
        <f>_xlfn.XLOOKUP(O704,Sales_reps!A:A,Sales_reps!B:B)</f>
        <v>Rep 12</v>
      </c>
      <c r="Q704" s="5">
        <f>_xlfn.XLOOKUP(F704,Inventory!A:A,Inventory!E:E)</f>
        <v>158</v>
      </c>
      <c r="R704" s="5">
        <f>_xlfn.XLOOKUP(F704,Inventory!A:A,Inventory!F:F)</f>
        <v>118</v>
      </c>
      <c r="S704" t="str">
        <f>IF(Table3[[#This Row],[Reorder_point]]&gt;=Table3[[#This Row],[Stock_on_hand]],"Reorder","Sufficient Stock")</f>
        <v>Sufficient Stock</v>
      </c>
      <c r="T704" s="4">
        <f>_xlfn.XLOOKUP(F704,Pivot!A:A,Pivot!C:C)</f>
        <v>1.9447513812154695</v>
      </c>
      <c r="U704" s="5">
        <f>Table3[[#This Row],[Stock_on_hand]]/Table3[[#This Row],[ADS_Rate]]</f>
        <v>81.244318181818187</v>
      </c>
      <c r="V704" s="16">
        <f>_xlfn.XLOOKUP(F704,Pivot!E:E,Pivot!H:H)</f>
        <v>164.3787784090909</v>
      </c>
      <c r="W704" s="3">
        <f>IF(Table3[[#This Row],[Stock_on_hand]]&gt;Table3[[#This Row],[Reorder_point]],(Table3[[#This Row],[Stock_on_hand]]-Table3[[#This Row],[Reorder_point]])*Table3[[#This Row],[AverageCostPerUnit]],0)</f>
        <v>6575.1511363636364</v>
      </c>
    </row>
    <row r="705" spans="1:23" x14ac:dyDescent="0.3">
      <c r="A705" s="1">
        <v>45745</v>
      </c>
      <c r="B705" t="str">
        <f>TEXT(Table3[[#This Row],[date]],"mmm")</f>
        <v>Mar</v>
      </c>
      <c r="C705" t="str">
        <f>TEXT(Table3[[#This Row],[date]],"ddd")</f>
        <v>Sat</v>
      </c>
      <c r="D705" s="2" t="s">
        <v>24</v>
      </c>
      <c r="E705" s="2" t="s">
        <v>275</v>
      </c>
      <c r="F705" s="2" t="s">
        <v>158</v>
      </c>
      <c r="G705" s="2" t="s">
        <v>159</v>
      </c>
      <c r="H705" s="2" t="s">
        <v>60</v>
      </c>
      <c r="I705" s="3">
        <v>305.95</v>
      </c>
      <c r="J705" s="5">
        <v>4</v>
      </c>
      <c r="K705" s="3">
        <v>1223.8</v>
      </c>
      <c r="L705" s="3">
        <v>957.53</v>
      </c>
      <c r="M705" s="3">
        <v>266.27</v>
      </c>
      <c r="N705" s="10">
        <f>Table3[[#This Row],[profit]]/Table3[[#This Row],[revenue]]</f>
        <v>0.21757640137277331</v>
      </c>
      <c r="O705" s="2" t="s">
        <v>42</v>
      </c>
      <c r="P705" s="2" t="str">
        <f>_xlfn.XLOOKUP(O705,Sales_reps!A:A,Sales_reps!B:B)</f>
        <v>Rep 18</v>
      </c>
      <c r="Q705" s="5">
        <f>_xlfn.XLOOKUP(F705,Inventory!A:A,Inventory!E:E)</f>
        <v>315</v>
      </c>
      <c r="R705" s="5">
        <f>_xlfn.XLOOKUP(F705,Inventory!A:A,Inventory!F:F)</f>
        <v>149</v>
      </c>
      <c r="S705" t="str">
        <f>IF(Table3[[#This Row],[Reorder_point]]&gt;=Table3[[#This Row],[Stock_on_hand]],"Reorder","Sufficient Stock")</f>
        <v>Sufficient Stock</v>
      </c>
      <c r="T705" s="4">
        <f>_xlfn.XLOOKUP(F705,Pivot!A:A,Pivot!C:C)</f>
        <v>2.5193370165745854</v>
      </c>
      <c r="U705" s="5">
        <f>Table3[[#This Row],[Stock_on_hand]]/Table3[[#This Row],[ADS_Rate]]</f>
        <v>125.03289473684211</v>
      </c>
      <c r="V705" s="16">
        <f>_xlfn.XLOOKUP(F705,Pivot!E:E,Pivot!H:H)</f>
        <v>200.06271929824564</v>
      </c>
      <c r="W705" s="3">
        <f>IF(Table3[[#This Row],[Stock_on_hand]]&gt;Table3[[#This Row],[Reorder_point]],(Table3[[#This Row],[Stock_on_hand]]-Table3[[#This Row],[Reorder_point]])*Table3[[#This Row],[AverageCostPerUnit]],0)</f>
        <v>33210.411403508777</v>
      </c>
    </row>
    <row r="706" spans="1:23" x14ac:dyDescent="0.3">
      <c r="A706" s="1">
        <v>45745</v>
      </c>
      <c r="B706" t="str">
        <f>TEXT(Table3[[#This Row],[date]],"mmm")</f>
        <v>Mar</v>
      </c>
      <c r="C706" t="str">
        <f>TEXT(Table3[[#This Row],[date]],"ddd")</f>
        <v>Sat</v>
      </c>
      <c r="D706" s="2" t="s">
        <v>17</v>
      </c>
      <c r="E706" s="2" t="s">
        <v>280</v>
      </c>
      <c r="F706" s="2" t="s">
        <v>130</v>
      </c>
      <c r="G706" s="2" t="s">
        <v>131</v>
      </c>
      <c r="H706" s="2" t="s">
        <v>101</v>
      </c>
      <c r="I706" s="3">
        <v>321.87</v>
      </c>
      <c r="J706" s="5">
        <v>12</v>
      </c>
      <c r="K706" s="3">
        <v>3862.44</v>
      </c>
      <c r="L706" s="3">
        <v>2473.81</v>
      </c>
      <c r="M706" s="3">
        <v>1388.63</v>
      </c>
      <c r="N706" s="10">
        <f>Table3[[#This Row],[profit]]/Table3[[#This Row],[revenue]]</f>
        <v>0.35952144240428335</v>
      </c>
      <c r="O706" s="2" t="s">
        <v>3</v>
      </c>
      <c r="P706" s="2" t="str">
        <f>_xlfn.XLOOKUP(O706,Sales_reps!A:A,Sales_reps!B:B)</f>
        <v>Rep 1</v>
      </c>
      <c r="Q706" s="5">
        <f>_xlfn.XLOOKUP(F706,Inventory!A:A,Inventory!E:E)</f>
        <v>397</v>
      </c>
      <c r="R706" s="5">
        <f>_xlfn.XLOOKUP(F706,Inventory!A:A,Inventory!F:F)</f>
        <v>183</v>
      </c>
      <c r="S706" t="str">
        <f>IF(Table3[[#This Row],[Reorder_point]]&gt;=Table3[[#This Row],[Stock_on_hand]],"Reorder","Sufficient Stock")</f>
        <v>Sufficient Stock</v>
      </c>
      <c r="T706" s="4">
        <f>_xlfn.XLOOKUP(F706,Pivot!A:A,Pivot!C:C)</f>
        <v>2.9447513812154695</v>
      </c>
      <c r="U706" s="5">
        <f>Table3[[#This Row],[Stock_on_hand]]/Table3[[#This Row],[ADS_Rate]]</f>
        <v>134.81613508442777</v>
      </c>
      <c r="V706" s="16">
        <f>_xlfn.XLOOKUP(F706,Pivot!E:E,Pivot!H:H)</f>
        <v>151.03679174484051</v>
      </c>
      <c r="W706" s="3">
        <f>IF(Table3[[#This Row],[Stock_on_hand]]&gt;Table3[[#This Row],[Reorder_point]],(Table3[[#This Row],[Stock_on_hand]]-Table3[[#This Row],[Reorder_point]])*Table3[[#This Row],[AverageCostPerUnit]],0)</f>
        <v>32321.873433395871</v>
      </c>
    </row>
    <row r="707" spans="1:23" x14ac:dyDescent="0.3">
      <c r="A707" s="1">
        <v>45745</v>
      </c>
      <c r="B707" t="str">
        <f>TEXT(Table3[[#This Row],[date]],"mmm")</f>
        <v>Mar</v>
      </c>
      <c r="C707" t="str">
        <f>TEXT(Table3[[#This Row],[date]],"ddd")</f>
        <v>Sat</v>
      </c>
      <c r="D707" s="2" t="s">
        <v>27</v>
      </c>
      <c r="E707" s="2" t="s">
        <v>285</v>
      </c>
      <c r="F707" s="2" t="s">
        <v>150</v>
      </c>
      <c r="G707" s="2" t="s">
        <v>151</v>
      </c>
      <c r="H707" s="2" t="s">
        <v>73</v>
      </c>
      <c r="I707" s="3">
        <v>377.85</v>
      </c>
      <c r="J707" s="5">
        <v>28</v>
      </c>
      <c r="K707" s="3">
        <v>10579.8</v>
      </c>
      <c r="L707" s="3">
        <v>7112.19</v>
      </c>
      <c r="M707" s="3">
        <v>3467.61</v>
      </c>
      <c r="N707" s="10">
        <f>Table3[[#This Row],[profit]]/Table3[[#This Row],[revenue]]</f>
        <v>0.32775761356547384</v>
      </c>
      <c r="O707" s="2" t="s">
        <v>34</v>
      </c>
      <c r="P707" s="2" t="str">
        <f>_xlfn.XLOOKUP(O707,Sales_reps!A:A,Sales_reps!B:B)</f>
        <v>Rep 14</v>
      </c>
      <c r="Q707" s="5">
        <f>_xlfn.XLOOKUP(F707,Inventory!A:A,Inventory!E:E)</f>
        <v>268</v>
      </c>
      <c r="R707" s="5">
        <f>_xlfn.XLOOKUP(F707,Inventory!A:A,Inventory!F:F)</f>
        <v>131</v>
      </c>
      <c r="S707" t="str">
        <f>IF(Table3[[#This Row],[Reorder_point]]&gt;=Table3[[#This Row],[Stock_on_hand]],"Reorder","Sufficient Stock")</f>
        <v>Sufficient Stock</v>
      </c>
      <c r="T707" s="4">
        <f>_xlfn.XLOOKUP(F707,Pivot!A:A,Pivot!C:C)</f>
        <v>1.701657458563536</v>
      </c>
      <c r="U707" s="5">
        <f>Table3[[#This Row],[Stock_on_hand]]/Table3[[#This Row],[ADS_Rate]]</f>
        <v>157.49350649350649</v>
      </c>
      <c r="V707" s="16">
        <f>_xlfn.XLOOKUP(F707,Pivot!E:E,Pivot!H:H)</f>
        <v>155.16857142857143</v>
      </c>
      <c r="W707" s="3">
        <f>IF(Table3[[#This Row],[Stock_on_hand]]&gt;Table3[[#This Row],[Reorder_point]],(Table3[[#This Row],[Stock_on_hand]]-Table3[[#This Row],[Reorder_point]])*Table3[[#This Row],[AverageCostPerUnit]],0)</f>
        <v>21258.094285714284</v>
      </c>
    </row>
    <row r="708" spans="1:23" x14ac:dyDescent="0.3">
      <c r="A708" s="1">
        <v>45745</v>
      </c>
      <c r="B708" t="str">
        <f>TEXT(Table3[[#This Row],[date]],"mmm")</f>
        <v>Mar</v>
      </c>
      <c r="C708" t="str">
        <f>TEXT(Table3[[#This Row],[date]],"ddd")</f>
        <v>Sat</v>
      </c>
      <c r="D708" s="2" t="s">
        <v>17</v>
      </c>
      <c r="E708" s="2" t="s">
        <v>280</v>
      </c>
      <c r="F708" s="2" t="s">
        <v>232</v>
      </c>
      <c r="G708" s="2" t="s">
        <v>233</v>
      </c>
      <c r="H708" s="2" t="s">
        <v>101</v>
      </c>
      <c r="I708" s="3">
        <v>75.86</v>
      </c>
      <c r="J708" s="5">
        <v>35</v>
      </c>
      <c r="K708" s="3">
        <v>2655.1</v>
      </c>
      <c r="L708" s="3">
        <v>1797.23</v>
      </c>
      <c r="M708" s="3">
        <v>857.87</v>
      </c>
      <c r="N708" s="10">
        <f>Table3[[#This Row],[profit]]/Table3[[#This Row],[revenue]]</f>
        <v>0.32310270799593238</v>
      </c>
      <c r="O708" s="2" t="s">
        <v>32</v>
      </c>
      <c r="P708" s="2" t="str">
        <f>_xlfn.XLOOKUP(O708,Sales_reps!A:A,Sales_reps!B:B)</f>
        <v>Rep 13</v>
      </c>
      <c r="Q708" s="5">
        <f>_xlfn.XLOOKUP(F708,Inventory!A:A,Inventory!E:E)</f>
        <v>255</v>
      </c>
      <c r="R708" s="5">
        <f>_xlfn.XLOOKUP(F708,Inventory!A:A,Inventory!F:F)</f>
        <v>78</v>
      </c>
      <c r="S708" t="str">
        <f>IF(Table3[[#This Row],[Reorder_point]]&gt;=Table3[[#This Row],[Stock_on_hand]],"Reorder","Sufficient Stock")</f>
        <v>Sufficient Stock</v>
      </c>
      <c r="T708" s="4">
        <f>_xlfn.XLOOKUP(F708,Pivot!A:A,Pivot!C:C)</f>
        <v>2.6353591160220993</v>
      </c>
      <c r="U708" s="5">
        <f>Table3[[#This Row],[Stock_on_hand]]/Table3[[#This Row],[ADS_Rate]]</f>
        <v>96.761006289308185</v>
      </c>
      <c r="V708" s="16">
        <f>_xlfn.XLOOKUP(F708,Pivot!E:E,Pivot!H:H)</f>
        <v>146.7044025157233</v>
      </c>
      <c r="W708" s="3">
        <f>IF(Table3[[#This Row],[Stock_on_hand]]&gt;Table3[[#This Row],[Reorder_point]],(Table3[[#This Row],[Stock_on_hand]]-Table3[[#This Row],[Reorder_point]])*Table3[[#This Row],[AverageCostPerUnit]],0)</f>
        <v>25966.679245283023</v>
      </c>
    </row>
    <row r="709" spans="1:23" x14ac:dyDescent="0.3">
      <c r="A709" s="1">
        <v>45745</v>
      </c>
      <c r="B709" t="str">
        <f>TEXT(Table3[[#This Row],[date]],"mmm")</f>
        <v>Mar</v>
      </c>
      <c r="C709" t="str">
        <f>TEXT(Table3[[#This Row],[date]],"ddd")</f>
        <v>Sat</v>
      </c>
      <c r="D709" s="2" t="s">
        <v>5</v>
      </c>
      <c r="E709" s="2" t="s">
        <v>283</v>
      </c>
      <c r="F709" s="2" t="s">
        <v>158</v>
      </c>
      <c r="G709" s="2" t="s">
        <v>159</v>
      </c>
      <c r="H709" s="2" t="s">
        <v>60</v>
      </c>
      <c r="I709" s="3">
        <v>269.36</v>
      </c>
      <c r="J709" s="5">
        <v>6</v>
      </c>
      <c r="K709" s="3">
        <v>1616.16</v>
      </c>
      <c r="L709" s="3">
        <v>1098.52</v>
      </c>
      <c r="M709" s="3">
        <v>517.64</v>
      </c>
      <c r="N709" s="10">
        <f>Table3[[#This Row],[profit]]/Table3[[#This Row],[revenue]]</f>
        <v>0.32029007029007028</v>
      </c>
      <c r="O709" s="2" t="s">
        <v>25</v>
      </c>
      <c r="P709" s="2" t="str">
        <f>_xlfn.XLOOKUP(O709,Sales_reps!A:A,Sales_reps!B:B)</f>
        <v>Rep 10</v>
      </c>
      <c r="Q709" s="5">
        <f>_xlfn.XLOOKUP(F709,Inventory!A:A,Inventory!E:E)</f>
        <v>315</v>
      </c>
      <c r="R709" s="5">
        <f>_xlfn.XLOOKUP(F709,Inventory!A:A,Inventory!F:F)</f>
        <v>149</v>
      </c>
      <c r="S709" t="str">
        <f>IF(Table3[[#This Row],[Reorder_point]]&gt;=Table3[[#This Row],[Stock_on_hand]],"Reorder","Sufficient Stock")</f>
        <v>Sufficient Stock</v>
      </c>
      <c r="T709" s="4">
        <f>_xlfn.XLOOKUP(F709,Pivot!A:A,Pivot!C:C)</f>
        <v>2.5193370165745854</v>
      </c>
      <c r="U709" s="5">
        <f>Table3[[#This Row],[Stock_on_hand]]/Table3[[#This Row],[ADS_Rate]]</f>
        <v>125.03289473684211</v>
      </c>
      <c r="V709" s="16">
        <f>_xlfn.XLOOKUP(F709,Pivot!E:E,Pivot!H:H)</f>
        <v>200.06271929824564</v>
      </c>
      <c r="W709" s="3">
        <f>IF(Table3[[#This Row],[Stock_on_hand]]&gt;Table3[[#This Row],[Reorder_point]],(Table3[[#This Row],[Stock_on_hand]]-Table3[[#This Row],[Reorder_point]])*Table3[[#This Row],[AverageCostPerUnit]],0)</f>
        <v>33210.411403508777</v>
      </c>
    </row>
    <row r="710" spans="1:23" x14ac:dyDescent="0.3">
      <c r="A710" s="1">
        <v>45745</v>
      </c>
      <c r="B710" t="str">
        <f>TEXT(Table3[[#This Row],[date]],"mmm")</f>
        <v>Mar</v>
      </c>
      <c r="C710" t="str">
        <f>TEXT(Table3[[#This Row],[date]],"ddd")</f>
        <v>Sat</v>
      </c>
      <c r="D710" s="2" t="s">
        <v>27</v>
      </c>
      <c r="E710" s="2" t="s">
        <v>281</v>
      </c>
      <c r="F710" s="2" t="s">
        <v>95</v>
      </c>
      <c r="G710" s="2" t="s">
        <v>96</v>
      </c>
      <c r="H710" s="2" t="s">
        <v>56</v>
      </c>
      <c r="I710" s="3">
        <v>182.01</v>
      </c>
      <c r="J710" s="5">
        <v>1</v>
      </c>
      <c r="K710" s="3">
        <v>182.01</v>
      </c>
      <c r="L710" s="3">
        <v>121.1</v>
      </c>
      <c r="M710" s="3">
        <v>60.91</v>
      </c>
      <c r="N710" s="10">
        <f>Table3[[#This Row],[profit]]/Table3[[#This Row],[revenue]]</f>
        <v>0.33465194220097799</v>
      </c>
      <c r="O710" s="2" t="s">
        <v>18</v>
      </c>
      <c r="P710" s="2" t="str">
        <f>_xlfn.XLOOKUP(O710,Sales_reps!A:A,Sales_reps!B:B)</f>
        <v>Rep 7</v>
      </c>
      <c r="Q710" s="5">
        <f>_xlfn.XLOOKUP(F710,Inventory!A:A,Inventory!E:E)</f>
        <v>101</v>
      </c>
      <c r="R710" s="5">
        <f>_xlfn.XLOOKUP(F710,Inventory!A:A,Inventory!F:F)</f>
        <v>179</v>
      </c>
      <c r="S710" t="str">
        <f>IF(Table3[[#This Row],[Reorder_point]]&gt;=Table3[[#This Row],[Stock_on_hand]],"Reorder","Sufficient Stock")</f>
        <v>Reorder</v>
      </c>
      <c r="T710" s="4">
        <f>_xlfn.XLOOKUP(F710,Pivot!A:A,Pivot!C:C)</f>
        <v>3.9834254143646408</v>
      </c>
      <c r="U710" s="5">
        <f>Table3[[#This Row],[Stock_on_hand]]/Table3[[#This Row],[ADS_Rate]]</f>
        <v>25.35506241331484</v>
      </c>
      <c r="V710" s="16">
        <f>_xlfn.XLOOKUP(F710,Pivot!E:E,Pivot!H:H)</f>
        <v>171.84160887656034</v>
      </c>
      <c r="W710" s="3">
        <f>IF(Table3[[#This Row],[Stock_on_hand]]&gt;Table3[[#This Row],[Reorder_point]],(Table3[[#This Row],[Stock_on_hand]]-Table3[[#This Row],[Reorder_point]])*Table3[[#This Row],[AverageCostPerUnit]],0)</f>
        <v>0</v>
      </c>
    </row>
    <row r="711" spans="1:23" x14ac:dyDescent="0.3">
      <c r="A711" s="1">
        <v>45745</v>
      </c>
      <c r="B711" t="str">
        <f>TEXT(Table3[[#This Row],[date]],"mmm")</f>
        <v>Mar</v>
      </c>
      <c r="C711" t="str">
        <f>TEXT(Table3[[#This Row],[date]],"ddd")</f>
        <v>Sat</v>
      </c>
      <c r="D711" s="2" t="s">
        <v>27</v>
      </c>
      <c r="E711" s="2" t="s">
        <v>280</v>
      </c>
      <c r="F711" s="2" t="s">
        <v>258</v>
      </c>
      <c r="G711" s="2" t="s">
        <v>259</v>
      </c>
      <c r="H711" s="2" t="s">
        <v>73</v>
      </c>
      <c r="I711" s="3">
        <v>368.38</v>
      </c>
      <c r="J711" s="5">
        <v>33</v>
      </c>
      <c r="K711" s="3">
        <v>12156.54</v>
      </c>
      <c r="L711" s="3">
        <v>8570.9500000000007</v>
      </c>
      <c r="M711" s="3">
        <v>3585.59</v>
      </c>
      <c r="N711" s="10">
        <f>Table3[[#This Row],[profit]]/Table3[[#This Row],[revenue]]</f>
        <v>0.29495152403562197</v>
      </c>
      <c r="O711" s="2" t="s">
        <v>13</v>
      </c>
      <c r="P711" s="2" t="str">
        <f>_xlfn.XLOOKUP(O711,Sales_reps!A:A,Sales_reps!B:B)</f>
        <v>Rep 5</v>
      </c>
      <c r="Q711" s="5">
        <f>_xlfn.XLOOKUP(F711,Inventory!A:A,Inventory!E:E)</f>
        <v>296</v>
      </c>
      <c r="R711" s="5">
        <f>_xlfn.XLOOKUP(F711,Inventory!A:A,Inventory!F:F)</f>
        <v>116</v>
      </c>
      <c r="S711" t="str">
        <f>IF(Table3[[#This Row],[Reorder_point]]&gt;=Table3[[#This Row],[Stock_on_hand]],"Reorder","Sufficient Stock")</f>
        <v>Sufficient Stock</v>
      </c>
      <c r="T711" s="4">
        <f>_xlfn.XLOOKUP(F711,Pivot!A:A,Pivot!C:C)</f>
        <v>1.729281767955801</v>
      </c>
      <c r="U711" s="5">
        <f>Table3[[#This Row],[Stock_on_hand]]/Table3[[#This Row],[ADS_Rate]]</f>
        <v>171.16932907348243</v>
      </c>
      <c r="V711" s="16">
        <f>_xlfn.XLOOKUP(F711,Pivot!E:E,Pivot!H:H)</f>
        <v>207.01076677316297</v>
      </c>
      <c r="W711" s="3">
        <f>IF(Table3[[#This Row],[Stock_on_hand]]&gt;Table3[[#This Row],[Reorder_point]],(Table3[[#This Row],[Stock_on_hand]]-Table3[[#This Row],[Reorder_point]])*Table3[[#This Row],[AverageCostPerUnit]],0)</f>
        <v>37261.938019169334</v>
      </c>
    </row>
    <row r="712" spans="1:23" x14ac:dyDescent="0.3">
      <c r="A712" s="1">
        <v>45745</v>
      </c>
      <c r="B712" t="str">
        <f>TEXT(Table3[[#This Row],[date]],"mmm")</f>
        <v>Mar</v>
      </c>
      <c r="C712" t="str">
        <f>TEXT(Table3[[#This Row],[date]],"ddd")</f>
        <v>Sat</v>
      </c>
      <c r="D712" s="2" t="s">
        <v>5</v>
      </c>
      <c r="E712" s="2" t="s">
        <v>272</v>
      </c>
      <c r="F712" s="2" t="s">
        <v>198</v>
      </c>
      <c r="G712" s="2" t="s">
        <v>199</v>
      </c>
      <c r="H712" s="2" t="s">
        <v>73</v>
      </c>
      <c r="I712" s="3">
        <v>81.66</v>
      </c>
      <c r="J712" s="5">
        <v>17</v>
      </c>
      <c r="K712" s="3">
        <v>1388.22</v>
      </c>
      <c r="L712" s="3">
        <v>1175.55</v>
      </c>
      <c r="M712" s="3">
        <v>212.67</v>
      </c>
      <c r="N712" s="10">
        <f>Table3[[#This Row],[profit]]/Table3[[#This Row],[revenue]]</f>
        <v>0.1531961792799412</v>
      </c>
      <c r="O712" s="2" t="s">
        <v>20</v>
      </c>
      <c r="P712" s="2" t="str">
        <f>_xlfn.XLOOKUP(O712,Sales_reps!A:A,Sales_reps!B:B)</f>
        <v>Rep 8</v>
      </c>
      <c r="Q712" s="5">
        <f>_xlfn.XLOOKUP(F712,Inventory!A:A,Inventory!E:E)</f>
        <v>162</v>
      </c>
      <c r="R712" s="5">
        <f>_xlfn.XLOOKUP(F712,Inventory!A:A,Inventory!F:F)</f>
        <v>178</v>
      </c>
      <c r="S712" t="str">
        <f>IF(Table3[[#This Row],[Reorder_point]]&gt;=Table3[[#This Row],[Stock_on_hand]],"Reorder","Sufficient Stock")</f>
        <v>Reorder</v>
      </c>
      <c r="T712" s="4">
        <f>_xlfn.XLOOKUP(F712,Pivot!A:A,Pivot!C:C)</f>
        <v>1.6408839779005524</v>
      </c>
      <c r="U712" s="5">
        <f>Table3[[#This Row],[Stock_on_hand]]/Table3[[#This Row],[ADS_Rate]]</f>
        <v>98.727272727272734</v>
      </c>
      <c r="V712" s="16">
        <f>_xlfn.XLOOKUP(F712,Pivot!E:E,Pivot!H:H)</f>
        <v>127.32447811447813</v>
      </c>
      <c r="W712" s="3">
        <f>IF(Table3[[#This Row],[Stock_on_hand]]&gt;Table3[[#This Row],[Reorder_point]],(Table3[[#This Row],[Stock_on_hand]]-Table3[[#This Row],[Reorder_point]])*Table3[[#This Row],[AverageCostPerUnit]],0)</f>
        <v>0</v>
      </c>
    </row>
    <row r="713" spans="1:23" x14ac:dyDescent="0.3">
      <c r="A713" s="1">
        <v>45745</v>
      </c>
      <c r="B713" t="str">
        <f>TEXT(Table3[[#This Row],[date]],"mmm")</f>
        <v>Mar</v>
      </c>
      <c r="C713" t="str">
        <f>TEXT(Table3[[#This Row],[date]],"ddd")</f>
        <v>Sat</v>
      </c>
      <c r="D713" s="2" t="s">
        <v>12</v>
      </c>
      <c r="E713" s="2" t="s">
        <v>281</v>
      </c>
      <c r="F713" s="2" t="s">
        <v>214</v>
      </c>
      <c r="G713" s="2" t="s">
        <v>215</v>
      </c>
      <c r="H713" s="2" t="s">
        <v>73</v>
      </c>
      <c r="I713" s="3">
        <v>470.78</v>
      </c>
      <c r="J713" s="5">
        <v>28</v>
      </c>
      <c r="K713" s="3">
        <v>13181.84</v>
      </c>
      <c r="L713" s="3">
        <v>11175.14</v>
      </c>
      <c r="M713" s="3">
        <v>2006.7</v>
      </c>
      <c r="N713" s="10">
        <f>Table3[[#This Row],[profit]]/Table3[[#This Row],[revenue]]</f>
        <v>0.15223216182262872</v>
      </c>
      <c r="O713" s="2" t="s">
        <v>42</v>
      </c>
      <c r="P713" s="2" t="str">
        <f>_xlfn.XLOOKUP(O713,Sales_reps!A:A,Sales_reps!B:B)</f>
        <v>Rep 18</v>
      </c>
      <c r="Q713" s="5">
        <f>_xlfn.XLOOKUP(F713,Inventory!A:A,Inventory!E:E)</f>
        <v>154</v>
      </c>
      <c r="R713" s="5">
        <f>_xlfn.XLOOKUP(F713,Inventory!A:A,Inventory!F:F)</f>
        <v>171</v>
      </c>
      <c r="S713" t="str">
        <f>IF(Table3[[#This Row],[Reorder_point]]&gt;=Table3[[#This Row],[Stock_on_hand]],"Reorder","Sufficient Stock")</f>
        <v>Reorder</v>
      </c>
      <c r="T713" s="4">
        <f>_xlfn.XLOOKUP(F713,Pivot!A:A,Pivot!C:C)</f>
        <v>1.5193370165745856</v>
      </c>
      <c r="U713" s="5">
        <f>Table3[[#This Row],[Stock_on_hand]]/Table3[[#This Row],[ADS_Rate]]</f>
        <v>101.36</v>
      </c>
      <c r="V713" s="16">
        <f>_xlfn.XLOOKUP(F713,Pivot!E:E,Pivot!H:H)</f>
        <v>185.58029090909088</v>
      </c>
      <c r="W713" s="3">
        <f>IF(Table3[[#This Row],[Stock_on_hand]]&gt;Table3[[#This Row],[Reorder_point]],(Table3[[#This Row],[Stock_on_hand]]-Table3[[#This Row],[Reorder_point]])*Table3[[#This Row],[AverageCostPerUnit]],0)</f>
        <v>0</v>
      </c>
    </row>
    <row r="714" spans="1:23" x14ac:dyDescent="0.3">
      <c r="A714" s="1">
        <v>45745</v>
      </c>
      <c r="B714" t="str">
        <f>TEXT(Table3[[#This Row],[date]],"mmm")</f>
        <v>Mar</v>
      </c>
      <c r="C714" t="str">
        <f>TEXT(Table3[[#This Row],[date]],"ddd")</f>
        <v>Sat</v>
      </c>
      <c r="D714" s="2" t="s">
        <v>5</v>
      </c>
      <c r="E714" s="2" t="s">
        <v>272</v>
      </c>
      <c r="F714" s="2" t="s">
        <v>164</v>
      </c>
      <c r="G714" s="2" t="s">
        <v>165</v>
      </c>
      <c r="H714" s="2" t="s">
        <v>56</v>
      </c>
      <c r="I714" s="3">
        <v>408.51</v>
      </c>
      <c r="J714" s="5">
        <v>16</v>
      </c>
      <c r="K714" s="3">
        <v>6536.16</v>
      </c>
      <c r="L714" s="3">
        <v>4174.8100000000004</v>
      </c>
      <c r="M714" s="3">
        <v>2361.35</v>
      </c>
      <c r="N714" s="10">
        <f>Table3[[#This Row],[profit]]/Table3[[#This Row],[revenue]]</f>
        <v>0.36127481579398302</v>
      </c>
      <c r="O714" s="2" t="s">
        <v>3</v>
      </c>
      <c r="P714" s="2" t="str">
        <f>_xlfn.XLOOKUP(O714,Sales_reps!A:A,Sales_reps!B:B)</f>
        <v>Rep 1</v>
      </c>
      <c r="Q714" s="5">
        <f>_xlfn.XLOOKUP(F714,Inventory!A:A,Inventory!E:E)</f>
        <v>324</v>
      </c>
      <c r="R714" s="5">
        <f>_xlfn.XLOOKUP(F714,Inventory!A:A,Inventory!F:F)</f>
        <v>136</v>
      </c>
      <c r="S714" t="str">
        <f>IF(Table3[[#This Row],[Reorder_point]]&gt;=Table3[[#This Row],[Stock_on_hand]],"Reorder","Sufficient Stock")</f>
        <v>Sufficient Stock</v>
      </c>
      <c r="T714" s="4">
        <f>_xlfn.XLOOKUP(F714,Pivot!A:A,Pivot!C:C)</f>
        <v>1.7348066298342542</v>
      </c>
      <c r="U714" s="5">
        <f>Table3[[#This Row],[Stock_on_hand]]/Table3[[#This Row],[ADS_Rate]]</f>
        <v>186.76433121019107</v>
      </c>
      <c r="V714" s="16">
        <f>_xlfn.XLOOKUP(F714,Pivot!E:E,Pivot!H:H)</f>
        <v>151.90401273885354</v>
      </c>
      <c r="W714" s="3">
        <f>IF(Table3[[#This Row],[Stock_on_hand]]&gt;Table3[[#This Row],[Reorder_point]],(Table3[[#This Row],[Stock_on_hand]]-Table3[[#This Row],[Reorder_point]])*Table3[[#This Row],[AverageCostPerUnit]],0)</f>
        <v>28557.954394904464</v>
      </c>
    </row>
    <row r="715" spans="1:23" x14ac:dyDescent="0.3">
      <c r="A715" s="1">
        <v>45746</v>
      </c>
      <c r="B715" t="str">
        <f>TEXT(Table3[[#This Row],[date]],"mmm")</f>
        <v>Mar</v>
      </c>
      <c r="C715" t="str">
        <f>TEXT(Table3[[#This Row],[date]],"ddd")</f>
        <v>Sun</v>
      </c>
      <c r="D715" s="2" t="s">
        <v>5</v>
      </c>
      <c r="E715" s="2" t="s">
        <v>283</v>
      </c>
      <c r="F715" s="2" t="s">
        <v>126</v>
      </c>
      <c r="G715" s="2" t="s">
        <v>127</v>
      </c>
      <c r="H715" s="2" t="s">
        <v>56</v>
      </c>
      <c r="I715" s="3">
        <v>310.49</v>
      </c>
      <c r="J715" s="5">
        <v>11</v>
      </c>
      <c r="K715" s="3">
        <v>3415.39</v>
      </c>
      <c r="L715" s="3">
        <v>2467.4699999999998</v>
      </c>
      <c r="M715" s="3">
        <v>947.92</v>
      </c>
      <c r="N715" s="10">
        <f>Table3[[#This Row],[profit]]/Table3[[#This Row],[revenue]]</f>
        <v>0.27754370657523736</v>
      </c>
      <c r="O715" s="2" t="s">
        <v>20</v>
      </c>
      <c r="P715" s="2" t="str">
        <f>_xlfn.XLOOKUP(O715,Sales_reps!A:A,Sales_reps!B:B)</f>
        <v>Rep 8</v>
      </c>
      <c r="Q715" s="5">
        <f>_xlfn.XLOOKUP(F715,Inventory!A:A,Inventory!E:E)</f>
        <v>76</v>
      </c>
      <c r="R715" s="5">
        <f>_xlfn.XLOOKUP(F715,Inventory!A:A,Inventory!F:F)</f>
        <v>136</v>
      </c>
      <c r="S715" t="str">
        <f>IF(Table3[[#This Row],[Reorder_point]]&gt;=Table3[[#This Row],[Stock_on_hand]],"Reorder","Sufficient Stock")</f>
        <v>Reorder</v>
      </c>
      <c r="T715" s="4">
        <f>_xlfn.XLOOKUP(F715,Pivot!A:A,Pivot!C:C)</f>
        <v>2.3591160220994474</v>
      </c>
      <c r="U715" s="5">
        <f>Table3[[#This Row],[Stock_on_hand]]/Table3[[#This Row],[ADS_Rate]]</f>
        <v>32.215456674473067</v>
      </c>
      <c r="V715" s="16">
        <f>_xlfn.XLOOKUP(F715,Pivot!E:E,Pivot!H:H)</f>
        <v>164.18552693208429</v>
      </c>
      <c r="W715" s="3">
        <f>IF(Table3[[#This Row],[Stock_on_hand]]&gt;Table3[[#This Row],[Reorder_point]],(Table3[[#This Row],[Stock_on_hand]]-Table3[[#This Row],[Reorder_point]])*Table3[[#This Row],[AverageCostPerUnit]],0)</f>
        <v>0</v>
      </c>
    </row>
    <row r="716" spans="1:23" x14ac:dyDescent="0.3">
      <c r="A716" s="1">
        <v>45746</v>
      </c>
      <c r="B716" t="str">
        <f>TEXT(Table3[[#This Row],[date]],"mmm")</f>
        <v>Mar</v>
      </c>
      <c r="C716" t="str">
        <f>TEXT(Table3[[#This Row],[date]],"ddd")</f>
        <v>Sun</v>
      </c>
      <c r="D716" s="2" t="s">
        <v>12</v>
      </c>
      <c r="E716" s="2" t="s">
        <v>281</v>
      </c>
      <c r="F716" s="2" t="s">
        <v>69</v>
      </c>
      <c r="G716" s="2" t="s">
        <v>70</v>
      </c>
      <c r="H716" s="2" t="s">
        <v>60</v>
      </c>
      <c r="I716" s="3">
        <v>27.96</v>
      </c>
      <c r="J716" s="5">
        <v>9</v>
      </c>
      <c r="K716" s="3">
        <v>251.64</v>
      </c>
      <c r="L716" s="3">
        <v>194.77</v>
      </c>
      <c r="M716" s="3">
        <v>56.87</v>
      </c>
      <c r="N716" s="10">
        <f>Table3[[#This Row],[profit]]/Table3[[#This Row],[revenue]]</f>
        <v>0.22599745668415197</v>
      </c>
      <c r="O716" s="2" t="s">
        <v>15</v>
      </c>
      <c r="P716" s="2" t="str">
        <f>_xlfn.XLOOKUP(O716,Sales_reps!A:A,Sales_reps!B:B)</f>
        <v>Rep 6</v>
      </c>
      <c r="Q716" s="5">
        <f>_xlfn.XLOOKUP(F716,Inventory!A:A,Inventory!E:E)</f>
        <v>350</v>
      </c>
      <c r="R716" s="5">
        <f>_xlfn.XLOOKUP(F716,Inventory!A:A,Inventory!F:F)</f>
        <v>160</v>
      </c>
      <c r="S716" t="str">
        <f>IF(Table3[[#This Row],[Reorder_point]]&gt;=Table3[[#This Row],[Stock_on_hand]],"Reorder","Sufficient Stock")</f>
        <v>Sufficient Stock</v>
      </c>
      <c r="T716" s="4">
        <f>_xlfn.XLOOKUP(F716,Pivot!A:A,Pivot!C:C)</f>
        <v>2.2651933701657461</v>
      </c>
      <c r="U716" s="5">
        <f>Table3[[#This Row],[Stock_on_hand]]/Table3[[#This Row],[ADS_Rate]]</f>
        <v>154.51219512195121</v>
      </c>
      <c r="V716" s="16">
        <f>_xlfn.XLOOKUP(F716,Pivot!E:E,Pivot!H:H)</f>
        <v>169.51268292682926</v>
      </c>
      <c r="W716" s="3">
        <f>IF(Table3[[#This Row],[Stock_on_hand]]&gt;Table3[[#This Row],[Reorder_point]],(Table3[[#This Row],[Stock_on_hand]]-Table3[[#This Row],[Reorder_point]])*Table3[[#This Row],[AverageCostPerUnit]],0)</f>
        <v>32207.409756097557</v>
      </c>
    </row>
    <row r="717" spans="1:23" x14ac:dyDescent="0.3">
      <c r="A717" s="1">
        <v>45746</v>
      </c>
      <c r="B717" t="str">
        <f>TEXT(Table3[[#This Row],[date]],"mmm")</f>
        <v>Mar</v>
      </c>
      <c r="C717" t="str">
        <f>TEXT(Table3[[#This Row],[date]],"ddd")</f>
        <v>Sun</v>
      </c>
      <c r="D717" s="2" t="s">
        <v>12</v>
      </c>
      <c r="E717" s="2" t="s">
        <v>283</v>
      </c>
      <c r="F717" s="2" t="s">
        <v>192</v>
      </c>
      <c r="G717" s="2" t="s">
        <v>193</v>
      </c>
      <c r="H717" s="2" t="s">
        <v>73</v>
      </c>
      <c r="I717" s="3">
        <v>23.9</v>
      </c>
      <c r="J717" s="5">
        <v>39</v>
      </c>
      <c r="K717" s="3">
        <v>932.1</v>
      </c>
      <c r="L717" s="3">
        <v>783.15</v>
      </c>
      <c r="M717" s="3">
        <v>148.94999999999999</v>
      </c>
      <c r="N717" s="10">
        <f>Table3[[#This Row],[profit]]/Table3[[#This Row],[revenue]]</f>
        <v>0.15980045059542966</v>
      </c>
      <c r="O717" s="2" t="s">
        <v>28</v>
      </c>
      <c r="P717" s="2" t="str">
        <f>_xlfn.XLOOKUP(O717,Sales_reps!A:A,Sales_reps!B:B)</f>
        <v>Rep 11</v>
      </c>
      <c r="Q717" s="5">
        <f>_xlfn.XLOOKUP(F717,Inventory!A:A,Inventory!E:E)</f>
        <v>321</v>
      </c>
      <c r="R717" s="5">
        <f>_xlfn.XLOOKUP(F717,Inventory!A:A,Inventory!F:F)</f>
        <v>186</v>
      </c>
      <c r="S717" t="str">
        <f>IF(Table3[[#This Row],[Reorder_point]]&gt;=Table3[[#This Row],[Stock_on_hand]],"Reorder","Sufficient Stock")</f>
        <v>Sufficient Stock</v>
      </c>
      <c r="T717" s="4">
        <f>_xlfn.XLOOKUP(F717,Pivot!A:A,Pivot!C:C)</f>
        <v>2.2541436464088398</v>
      </c>
      <c r="U717" s="5">
        <f>Table3[[#This Row],[Stock_on_hand]]/Table3[[#This Row],[ADS_Rate]]</f>
        <v>142.40441176470588</v>
      </c>
      <c r="V717" s="16">
        <f>_xlfn.XLOOKUP(F717,Pivot!E:E,Pivot!H:H)</f>
        <v>218.83095588235298</v>
      </c>
      <c r="W717" s="3">
        <f>IF(Table3[[#This Row],[Stock_on_hand]]&gt;Table3[[#This Row],[Reorder_point]],(Table3[[#This Row],[Stock_on_hand]]-Table3[[#This Row],[Reorder_point]])*Table3[[#This Row],[AverageCostPerUnit]],0)</f>
        <v>29542.179044117653</v>
      </c>
    </row>
    <row r="718" spans="1:23" x14ac:dyDescent="0.3">
      <c r="A718" s="1">
        <v>45746</v>
      </c>
      <c r="B718" t="str">
        <f>TEXT(Table3[[#This Row],[date]],"mmm")</f>
        <v>Mar</v>
      </c>
      <c r="C718" t="str">
        <f>TEXT(Table3[[#This Row],[date]],"ddd")</f>
        <v>Sun</v>
      </c>
      <c r="D718" s="2" t="s">
        <v>24</v>
      </c>
      <c r="E718" s="2" t="s">
        <v>277</v>
      </c>
      <c r="F718" s="2" t="s">
        <v>144</v>
      </c>
      <c r="G718" s="2" t="s">
        <v>145</v>
      </c>
      <c r="H718" s="2" t="s">
        <v>56</v>
      </c>
      <c r="I718" s="3">
        <v>304.86</v>
      </c>
      <c r="J718" s="5">
        <v>17</v>
      </c>
      <c r="K718" s="3">
        <v>5182.62</v>
      </c>
      <c r="L718" s="3">
        <v>4040.54</v>
      </c>
      <c r="M718" s="3">
        <v>1142.08</v>
      </c>
      <c r="N718" s="10">
        <f>Table3[[#This Row],[profit]]/Table3[[#This Row],[revenue]]</f>
        <v>0.22036730456795983</v>
      </c>
      <c r="O718" s="2" t="s">
        <v>40</v>
      </c>
      <c r="P718" s="2" t="str">
        <f>_xlfn.XLOOKUP(O718,Sales_reps!A:A,Sales_reps!B:B)</f>
        <v>Rep 17</v>
      </c>
      <c r="Q718" s="5">
        <f>_xlfn.XLOOKUP(F718,Inventory!A:A,Inventory!E:E)</f>
        <v>112</v>
      </c>
      <c r="R718" s="5">
        <f>_xlfn.XLOOKUP(F718,Inventory!A:A,Inventory!F:F)</f>
        <v>60</v>
      </c>
      <c r="S718" t="str">
        <f>IF(Table3[[#This Row],[Reorder_point]]&gt;=Table3[[#This Row],[Stock_on_hand]],"Reorder","Sufficient Stock")</f>
        <v>Sufficient Stock</v>
      </c>
      <c r="T718" s="4">
        <f>_xlfn.XLOOKUP(F718,Pivot!A:A,Pivot!C:C)</f>
        <v>2.0883977900552488</v>
      </c>
      <c r="U718" s="5">
        <f>Table3[[#This Row],[Stock_on_hand]]/Table3[[#This Row],[ADS_Rate]]</f>
        <v>53.629629629629626</v>
      </c>
      <c r="V718" s="16">
        <f>_xlfn.XLOOKUP(F718,Pivot!E:E,Pivot!H:H)</f>
        <v>99.967328042328063</v>
      </c>
      <c r="W718" s="3">
        <f>IF(Table3[[#This Row],[Stock_on_hand]]&gt;Table3[[#This Row],[Reorder_point]],(Table3[[#This Row],[Stock_on_hand]]-Table3[[#This Row],[Reorder_point]])*Table3[[#This Row],[AverageCostPerUnit]],0)</f>
        <v>5198.3010582010593</v>
      </c>
    </row>
    <row r="719" spans="1:23" x14ac:dyDescent="0.3">
      <c r="A719" s="1">
        <v>45746</v>
      </c>
      <c r="B719" t="str">
        <f>TEXT(Table3[[#This Row],[date]],"mmm")</f>
        <v>Mar</v>
      </c>
      <c r="C719" t="str">
        <f>TEXT(Table3[[#This Row],[date]],"ddd")</f>
        <v>Sun</v>
      </c>
      <c r="D719" s="2" t="s">
        <v>17</v>
      </c>
      <c r="E719" s="2" t="s">
        <v>274</v>
      </c>
      <c r="F719" s="2" t="s">
        <v>212</v>
      </c>
      <c r="G719" s="2" t="s">
        <v>213</v>
      </c>
      <c r="H719" s="2" t="s">
        <v>60</v>
      </c>
      <c r="I719" s="3">
        <v>359.26</v>
      </c>
      <c r="J719" s="5">
        <v>30</v>
      </c>
      <c r="K719" s="3">
        <v>10777.8</v>
      </c>
      <c r="L719" s="3">
        <v>6512.54</v>
      </c>
      <c r="M719" s="3">
        <v>4265.26</v>
      </c>
      <c r="N719" s="10">
        <f>Table3[[#This Row],[profit]]/Table3[[#This Row],[revenue]]</f>
        <v>0.39574495722689235</v>
      </c>
      <c r="O719" s="2" t="s">
        <v>38</v>
      </c>
      <c r="P719" s="2" t="str">
        <f>_xlfn.XLOOKUP(O719,Sales_reps!A:A,Sales_reps!B:B)</f>
        <v>Rep 16</v>
      </c>
      <c r="Q719" s="5">
        <f>_xlfn.XLOOKUP(F719,Inventory!A:A,Inventory!E:E)</f>
        <v>20</v>
      </c>
      <c r="R719" s="5">
        <f>_xlfn.XLOOKUP(F719,Inventory!A:A,Inventory!F:F)</f>
        <v>123</v>
      </c>
      <c r="S719" t="str">
        <f>IF(Table3[[#This Row],[Reorder_point]]&gt;=Table3[[#This Row],[Stock_on_hand]],"Reorder","Sufficient Stock")</f>
        <v>Reorder</v>
      </c>
      <c r="T719" s="4">
        <f>_xlfn.XLOOKUP(F719,Pivot!A:A,Pivot!C:C)</f>
        <v>1.0994475138121547</v>
      </c>
      <c r="U719" s="5">
        <f>Table3[[#This Row],[Stock_on_hand]]/Table3[[#This Row],[ADS_Rate]]</f>
        <v>18.190954773869347</v>
      </c>
      <c r="V719" s="16">
        <f>_xlfn.XLOOKUP(F719,Pivot!E:E,Pivot!H:H)</f>
        <v>163.90492462311559</v>
      </c>
      <c r="W719" s="3">
        <f>IF(Table3[[#This Row],[Stock_on_hand]]&gt;Table3[[#This Row],[Reorder_point]],(Table3[[#This Row],[Stock_on_hand]]-Table3[[#This Row],[Reorder_point]])*Table3[[#This Row],[AverageCostPerUnit]],0)</f>
        <v>0</v>
      </c>
    </row>
    <row r="720" spans="1:23" x14ac:dyDescent="0.3">
      <c r="A720" s="1">
        <v>45746</v>
      </c>
      <c r="B720" t="str">
        <f>TEXT(Table3[[#This Row],[date]],"mmm")</f>
        <v>Mar</v>
      </c>
      <c r="C720" t="str">
        <f>TEXT(Table3[[#This Row],[date]],"ddd")</f>
        <v>Sun</v>
      </c>
      <c r="D720" s="2" t="s">
        <v>5</v>
      </c>
      <c r="E720" s="2" t="s">
        <v>285</v>
      </c>
      <c r="F720" s="2" t="s">
        <v>66</v>
      </c>
      <c r="G720" s="2" t="s">
        <v>67</v>
      </c>
      <c r="H720" s="2" t="s">
        <v>60</v>
      </c>
      <c r="I720" s="3">
        <v>454.9</v>
      </c>
      <c r="J720" s="5">
        <v>33</v>
      </c>
      <c r="K720" s="3">
        <v>15011.7</v>
      </c>
      <c r="L720" s="3">
        <v>10091.19</v>
      </c>
      <c r="M720" s="3">
        <v>4920.51</v>
      </c>
      <c r="N720" s="10">
        <f>Table3[[#This Row],[profit]]/Table3[[#This Row],[revenue]]</f>
        <v>0.32777833290033775</v>
      </c>
      <c r="O720" s="2" t="s">
        <v>18</v>
      </c>
      <c r="P720" s="2" t="str">
        <f>_xlfn.XLOOKUP(O720,Sales_reps!A:A,Sales_reps!B:B)</f>
        <v>Rep 7</v>
      </c>
      <c r="Q720" s="5">
        <f>_xlfn.XLOOKUP(F720,Inventory!A:A,Inventory!E:E)</f>
        <v>331</v>
      </c>
      <c r="R720" s="5">
        <f>_xlfn.XLOOKUP(F720,Inventory!A:A,Inventory!F:F)</f>
        <v>142</v>
      </c>
      <c r="S720" t="str">
        <f>IF(Table3[[#This Row],[Reorder_point]]&gt;=Table3[[#This Row],[Stock_on_hand]],"Reorder","Sufficient Stock")</f>
        <v>Sufficient Stock</v>
      </c>
      <c r="T720" s="4">
        <f>_xlfn.XLOOKUP(F720,Pivot!A:A,Pivot!C:C)</f>
        <v>3.5745856353591159</v>
      </c>
      <c r="U720" s="5">
        <f>Table3[[#This Row],[Stock_on_hand]]/Table3[[#This Row],[ADS_Rate]]</f>
        <v>92.59814528593509</v>
      </c>
      <c r="V720" s="16">
        <f>_xlfn.XLOOKUP(F720,Pivot!E:E,Pivot!H:H)</f>
        <v>209.60302936630598</v>
      </c>
      <c r="W720" s="3">
        <f>IF(Table3[[#This Row],[Stock_on_hand]]&gt;Table3[[#This Row],[Reorder_point]],(Table3[[#This Row],[Stock_on_hand]]-Table3[[#This Row],[Reorder_point]])*Table3[[#This Row],[AverageCostPerUnit]],0)</f>
        <v>39614.972550231832</v>
      </c>
    </row>
    <row r="721" spans="1:23" x14ac:dyDescent="0.3">
      <c r="A721" s="1">
        <v>45746</v>
      </c>
      <c r="B721" t="str">
        <f>TEXT(Table3[[#This Row],[date]],"mmm")</f>
        <v>Mar</v>
      </c>
      <c r="C721" t="str">
        <f>TEXT(Table3[[#This Row],[date]],"ddd")</f>
        <v>Sun</v>
      </c>
      <c r="D721" s="2" t="s">
        <v>12</v>
      </c>
      <c r="E721" s="2" t="s">
        <v>282</v>
      </c>
      <c r="F721" s="2" t="s">
        <v>248</v>
      </c>
      <c r="G721" s="2" t="s">
        <v>249</v>
      </c>
      <c r="H721" s="2" t="s">
        <v>64</v>
      </c>
      <c r="I721" s="3">
        <v>171.31</v>
      </c>
      <c r="J721" s="5">
        <v>5</v>
      </c>
      <c r="K721" s="3">
        <v>856.55</v>
      </c>
      <c r="L721" s="3">
        <v>472.92</v>
      </c>
      <c r="M721" s="3">
        <v>383.63</v>
      </c>
      <c r="N721" s="10">
        <f>Table3[[#This Row],[profit]]/Table3[[#This Row],[revenue]]</f>
        <v>0.44787811569669023</v>
      </c>
      <c r="O721" s="2" t="s">
        <v>46</v>
      </c>
      <c r="P721" s="2" t="str">
        <f>_xlfn.XLOOKUP(O721,Sales_reps!A:A,Sales_reps!B:B)</f>
        <v>Rep 20</v>
      </c>
      <c r="Q721" s="5">
        <f>_xlfn.XLOOKUP(F721,Inventory!A:A,Inventory!E:E)</f>
        <v>36</v>
      </c>
      <c r="R721" s="5">
        <f>_xlfn.XLOOKUP(F721,Inventory!A:A,Inventory!F:F)</f>
        <v>143</v>
      </c>
      <c r="S721" t="str">
        <f>IF(Table3[[#This Row],[Reorder_point]]&gt;=Table3[[#This Row],[Stock_on_hand]],"Reorder","Sufficient Stock")</f>
        <v>Reorder</v>
      </c>
      <c r="T721" s="4">
        <f>_xlfn.XLOOKUP(F721,Pivot!A:A,Pivot!C:C)</f>
        <v>1.2928176795580111</v>
      </c>
      <c r="U721" s="5">
        <f>Table3[[#This Row],[Stock_on_hand]]/Table3[[#This Row],[ADS_Rate]]</f>
        <v>27.846153846153847</v>
      </c>
      <c r="V721" s="16">
        <f>_xlfn.XLOOKUP(F721,Pivot!E:E,Pivot!H:H)</f>
        <v>196.43854700854698</v>
      </c>
      <c r="W721" s="3">
        <f>IF(Table3[[#This Row],[Stock_on_hand]]&gt;Table3[[#This Row],[Reorder_point]],(Table3[[#This Row],[Stock_on_hand]]-Table3[[#This Row],[Reorder_point]])*Table3[[#This Row],[AverageCostPerUnit]],0)</f>
        <v>0</v>
      </c>
    </row>
    <row r="722" spans="1:23" x14ac:dyDescent="0.3">
      <c r="A722" s="1">
        <v>45747</v>
      </c>
      <c r="B722" t="str">
        <f>TEXT(Table3[[#This Row],[date]],"mmm")</f>
        <v>Mar</v>
      </c>
      <c r="C722" t="str">
        <f>TEXT(Table3[[#This Row],[date]],"ddd")</f>
        <v>Mon</v>
      </c>
      <c r="D722" s="2" t="s">
        <v>24</v>
      </c>
      <c r="E722" s="2" t="s">
        <v>281</v>
      </c>
      <c r="F722" s="2" t="s">
        <v>196</v>
      </c>
      <c r="G722" s="2" t="s">
        <v>197</v>
      </c>
      <c r="H722" s="2" t="s">
        <v>73</v>
      </c>
      <c r="I722" s="3">
        <v>274.22000000000003</v>
      </c>
      <c r="J722" s="5">
        <v>31</v>
      </c>
      <c r="K722" s="3">
        <v>8500.82</v>
      </c>
      <c r="L722" s="3">
        <v>6628.5</v>
      </c>
      <c r="M722" s="3">
        <v>1872.32</v>
      </c>
      <c r="N722" s="10">
        <f>Table3[[#This Row],[profit]]/Table3[[#This Row],[revenue]]</f>
        <v>0.22025169336605174</v>
      </c>
      <c r="O722" s="2" t="s">
        <v>38</v>
      </c>
      <c r="P722" s="2" t="str">
        <f>_xlfn.XLOOKUP(O722,Sales_reps!A:A,Sales_reps!B:B)</f>
        <v>Rep 16</v>
      </c>
      <c r="Q722" s="5">
        <f>_xlfn.XLOOKUP(F722,Inventory!A:A,Inventory!E:E)</f>
        <v>370</v>
      </c>
      <c r="R722" s="5">
        <f>_xlfn.XLOOKUP(F722,Inventory!A:A,Inventory!F:F)</f>
        <v>57</v>
      </c>
      <c r="S722" t="str">
        <f>IF(Table3[[#This Row],[Reorder_point]]&gt;=Table3[[#This Row],[Stock_on_hand]],"Reorder","Sufficient Stock")</f>
        <v>Sufficient Stock</v>
      </c>
      <c r="T722" s="4">
        <f>_xlfn.XLOOKUP(F722,Pivot!A:A,Pivot!C:C)</f>
        <v>1.9337016574585635</v>
      </c>
      <c r="U722" s="5">
        <f>Table3[[#This Row],[Stock_on_hand]]/Table3[[#This Row],[ADS_Rate]]</f>
        <v>191.34285714285716</v>
      </c>
      <c r="V722" s="16">
        <f>_xlfn.XLOOKUP(F722,Pivot!E:E,Pivot!H:H)</f>
        <v>130.95322857142858</v>
      </c>
      <c r="W722" s="3">
        <f>IF(Table3[[#This Row],[Stock_on_hand]]&gt;Table3[[#This Row],[Reorder_point]],(Table3[[#This Row],[Stock_on_hand]]-Table3[[#This Row],[Reorder_point]])*Table3[[#This Row],[AverageCostPerUnit]],0)</f>
        <v>40988.360542857146</v>
      </c>
    </row>
    <row r="723" spans="1:23" x14ac:dyDescent="0.3">
      <c r="A723" s="1">
        <v>45747</v>
      </c>
      <c r="B723" t="str">
        <f>TEXT(Table3[[#This Row],[date]],"mmm")</f>
        <v>Mar</v>
      </c>
      <c r="C723" t="str">
        <f>TEXT(Table3[[#This Row],[date]],"ddd")</f>
        <v>Mon</v>
      </c>
      <c r="D723" s="2" t="s">
        <v>27</v>
      </c>
      <c r="E723" s="2" t="s">
        <v>275</v>
      </c>
      <c r="F723" s="2" t="s">
        <v>234</v>
      </c>
      <c r="G723" s="2" t="s">
        <v>235</v>
      </c>
      <c r="H723" s="2" t="s">
        <v>101</v>
      </c>
      <c r="I723" s="3">
        <v>37.65</v>
      </c>
      <c r="J723" s="5">
        <v>46</v>
      </c>
      <c r="K723" s="3">
        <v>1731.9</v>
      </c>
      <c r="L723" s="3">
        <v>1171.04</v>
      </c>
      <c r="M723" s="3">
        <v>560.86</v>
      </c>
      <c r="N723" s="10">
        <f>Table3[[#This Row],[profit]]/Table3[[#This Row],[revenue]]</f>
        <v>0.32384086841041632</v>
      </c>
      <c r="O723" s="2" t="s">
        <v>22</v>
      </c>
      <c r="P723" s="2" t="str">
        <f>_xlfn.XLOOKUP(O723,Sales_reps!A:A,Sales_reps!B:B)</f>
        <v>Rep 9</v>
      </c>
      <c r="Q723" s="5">
        <f>_xlfn.XLOOKUP(F723,Inventory!A:A,Inventory!E:E)</f>
        <v>438</v>
      </c>
      <c r="R723" s="5">
        <f>_xlfn.XLOOKUP(F723,Inventory!A:A,Inventory!F:F)</f>
        <v>119</v>
      </c>
      <c r="S723" t="str">
        <f>IF(Table3[[#This Row],[Reorder_point]]&gt;=Table3[[#This Row],[Stock_on_hand]],"Reorder","Sufficient Stock")</f>
        <v>Sufficient Stock</v>
      </c>
      <c r="T723" s="4">
        <f>_xlfn.XLOOKUP(F723,Pivot!A:A,Pivot!C:C)</f>
        <v>2.3370165745856353</v>
      </c>
      <c r="U723" s="5">
        <f>Table3[[#This Row],[Stock_on_hand]]/Table3[[#This Row],[ADS_Rate]]</f>
        <v>187.41843971631207</v>
      </c>
      <c r="V723" s="16">
        <f>_xlfn.XLOOKUP(F723,Pivot!E:E,Pivot!H:H)</f>
        <v>151.53120567375885</v>
      </c>
      <c r="W723" s="3">
        <f>IF(Table3[[#This Row],[Stock_on_hand]]&gt;Table3[[#This Row],[Reorder_point]],(Table3[[#This Row],[Stock_on_hand]]-Table3[[#This Row],[Reorder_point]])*Table3[[#This Row],[AverageCostPerUnit]],0)</f>
        <v>48338.454609929075</v>
      </c>
    </row>
    <row r="724" spans="1:23" x14ac:dyDescent="0.3">
      <c r="A724" s="1">
        <v>45747</v>
      </c>
      <c r="B724" t="str">
        <f>TEXT(Table3[[#This Row],[date]],"mmm")</f>
        <v>Mar</v>
      </c>
      <c r="C724" t="str">
        <f>TEXT(Table3[[#This Row],[date]],"ddd")</f>
        <v>Mon</v>
      </c>
      <c r="D724" s="2" t="s">
        <v>5</v>
      </c>
      <c r="E724" s="2" t="s">
        <v>275</v>
      </c>
      <c r="F724" s="2" t="s">
        <v>164</v>
      </c>
      <c r="G724" s="2" t="s">
        <v>165</v>
      </c>
      <c r="H724" s="2" t="s">
        <v>56</v>
      </c>
      <c r="I724" s="3">
        <v>54.73</v>
      </c>
      <c r="J724" s="5">
        <v>11</v>
      </c>
      <c r="K724" s="3">
        <v>602.03</v>
      </c>
      <c r="L724" s="3">
        <v>510.15</v>
      </c>
      <c r="M724" s="3">
        <v>91.88</v>
      </c>
      <c r="N724" s="10">
        <f>Table3[[#This Row],[profit]]/Table3[[#This Row],[revenue]]</f>
        <v>0.15261697922030462</v>
      </c>
      <c r="O724" s="2" t="s">
        <v>8</v>
      </c>
      <c r="P724" s="2" t="str">
        <f>_xlfn.XLOOKUP(O724,Sales_reps!A:A,Sales_reps!B:B)</f>
        <v>Rep 3</v>
      </c>
      <c r="Q724" s="5">
        <f>_xlfn.XLOOKUP(F724,Inventory!A:A,Inventory!E:E)</f>
        <v>324</v>
      </c>
      <c r="R724" s="5">
        <f>_xlfn.XLOOKUP(F724,Inventory!A:A,Inventory!F:F)</f>
        <v>136</v>
      </c>
      <c r="S724" t="str">
        <f>IF(Table3[[#This Row],[Reorder_point]]&gt;=Table3[[#This Row],[Stock_on_hand]],"Reorder","Sufficient Stock")</f>
        <v>Sufficient Stock</v>
      </c>
      <c r="T724" s="4">
        <f>_xlfn.XLOOKUP(F724,Pivot!A:A,Pivot!C:C)</f>
        <v>1.7348066298342542</v>
      </c>
      <c r="U724" s="5">
        <f>Table3[[#This Row],[Stock_on_hand]]/Table3[[#This Row],[ADS_Rate]]</f>
        <v>186.76433121019107</v>
      </c>
      <c r="V724" s="16">
        <f>_xlfn.XLOOKUP(F724,Pivot!E:E,Pivot!H:H)</f>
        <v>151.90401273885354</v>
      </c>
      <c r="W724" s="3">
        <f>IF(Table3[[#This Row],[Stock_on_hand]]&gt;Table3[[#This Row],[Reorder_point]],(Table3[[#This Row],[Stock_on_hand]]-Table3[[#This Row],[Reorder_point]])*Table3[[#This Row],[AverageCostPerUnit]],0)</f>
        <v>28557.954394904464</v>
      </c>
    </row>
    <row r="725" spans="1:23" x14ac:dyDescent="0.3">
      <c r="A725" s="1">
        <v>45747</v>
      </c>
      <c r="B725" t="str">
        <f>TEXT(Table3[[#This Row],[date]],"mmm")</f>
        <v>Mar</v>
      </c>
      <c r="C725" t="str">
        <f>TEXT(Table3[[#This Row],[date]],"ddd")</f>
        <v>Mon</v>
      </c>
      <c r="D725" s="2" t="s">
        <v>24</v>
      </c>
      <c r="E725" s="2" t="s">
        <v>281</v>
      </c>
      <c r="F725" s="2" t="s">
        <v>71</v>
      </c>
      <c r="G725" s="2" t="s">
        <v>72</v>
      </c>
      <c r="H725" s="2" t="s">
        <v>73</v>
      </c>
      <c r="I725" s="3">
        <v>70.38</v>
      </c>
      <c r="J725" s="5">
        <v>7</v>
      </c>
      <c r="K725" s="3">
        <v>492.66</v>
      </c>
      <c r="L725" s="3">
        <v>346.01</v>
      </c>
      <c r="M725" s="3">
        <v>146.65</v>
      </c>
      <c r="N725" s="10">
        <f>Table3[[#This Row],[profit]]/Table3[[#This Row],[revenue]]</f>
        <v>0.29766979255470305</v>
      </c>
      <c r="O725" s="2" t="s">
        <v>13</v>
      </c>
      <c r="P725" s="2" t="str">
        <f>_xlfn.XLOOKUP(O725,Sales_reps!A:A,Sales_reps!B:B)</f>
        <v>Rep 5</v>
      </c>
      <c r="Q725" s="5">
        <f>_xlfn.XLOOKUP(F725,Inventory!A:A,Inventory!E:E)</f>
        <v>437</v>
      </c>
      <c r="R725" s="5">
        <f>_xlfn.XLOOKUP(F725,Inventory!A:A,Inventory!F:F)</f>
        <v>59</v>
      </c>
      <c r="S725" t="str">
        <f>IF(Table3[[#This Row],[Reorder_point]]&gt;=Table3[[#This Row],[Stock_on_hand]],"Reorder","Sufficient Stock")</f>
        <v>Sufficient Stock</v>
      </c>
      <c r="T725" s="4">
        <f>_xlfn.XLOOKUP(F725,Pivot!A:A,Pivot!C:C)</f>
        <v>2.1215469613259668</v>
      </c>
      <c r="U725" s="5">
        <f>Table3[[#This Row],[Stock_on_hand]]/Table3[[#This Row],[ADS_Rate]]</f>
        <v>205.98177083333334</v>
      </c>
      <c r="V725" s="16">
        <f>_xlfn.XLOOKUP(F725,Pivot!E:E,Pivot!H:H)</f>
        <v>182.79481770833334</v>
      </c>
      <c r="W725" s="3">
        <f>IF(Table3[[#This Row],[Stock_on_hand]]&gt;Table3[[#This Row],[Reorder_point]],(Table3[[#This Row],[Stock_on_hand]]-Table3[[#This Row],[Reorder_point]])*Table3[[#This Row],[AverageCostPerUnit]],0)</f>
        <v>69096.441093750007</v>
      </c>
    </row>
    <row r="726" spans="1:23" x14ac:dyDescent="0.3">
      <c r="A726" s="1">
        <v>45747</v>
      </c>
      <c r="B726" t="str">
        <f>TEXT(Table3[[#This Row],[date]],"mmm")</f>
        <v>Mar</v>
      </c>
      <c r="C726" t="str">
        <f>TEXT(Table3[[#This Row],[date]],"ddd")</f>
        <v>Mon</v>
      </c>
      <c r="D726" s="2" t="s">
        <v>27</v>
      </c>
      <c r="E726" s="2" t="s">
        <v>283</v>
      </c>
      <c r="F726" s="2" t="s">
        <v>238</v>
      </c>
      <c r="G726" s="2" t="s">
        <v>239</v>
      </c>
      <c r="H726" s="2" t="s">
        <v>101</v>
      </c>
      <c r="I726" s="3">
        <v>186.53</v>
      </c>
      <c r="J726" s="5">
        <v>8</v>
      </c>
      <c r="K726" s="3">
        <v>1492.24</v>
      </c>
      <c r="L726" s="3">
        <v>1176.54</v>
      </c>
      <c r="M726" s="3">
        <v>315.7</v>
      </c>
      <c r="N726" s="10">
        <f>Table3[[#This Row],[profit]]/Table3[[#This Row],[revenue]]</f>
        <v>0.21156114297968154</v>
      </c>
      <c r="O726" s="2" t="s">
        <v>30</v>
      </c>
      <c r="P726" s="2" t="str">
        <f>_xlfn.XLOOKUP(O726,Sales_reps!A:A,Sales_reps!B:B)</f>
        <v>Rep 12</v>
      </c>
      <c r="Q726" s="5">
        <f>_xlfn.XLOOKUP(F726,Inventory!A:A,Inventory!E:E)</f>
        <v>290</v>
      </c>
      <c r="R726" s="5">
        <f>_xlfn.XLOOKUP(F726,Inventory!A:A,Inventory!F:F)</f>
        <v>144</v>
      </c>
      <c r="S726" t="str">
        <f>IF(Table3[[#This Row],[Reorder_point]]&gt;=Table3[[#This Row],[Stock_on_hand]],"Reorder","Sufficient Stock")</f>
        <v>Sufficient Stock</v>
      </c>
      <c r="T726" s="4">
        <f>_xlfn.XLOOKUP(F726,Pivot!A:A,Pivot!C:C)</f>
        <v>1.4751381215469612</v>
      </c>
      <c r="U726" s="5">
        <f>Table3[[#This Row],[Stock_on_hand]]/Table3[[#This Row],[ADS_Rate]]</f>
        <v>196.59176029962549</v>
      </c>
      <c r="V726" s="16">
        <f>_xlfn.XLOOKUP(F726,Pivot!E:E,Pivot!H:H)</f>
        <v>187.97531835205993</v>
      </c>
      <c r="W726" s="3">
        <f>IF(Table3[[#This Row],[Stock_on_hand]]&gt;Table3[[#This Row],[Reorder_point]],(Table3[[#This Row],[Stock_on_hand]]-Table3[[#This Row],[Reorder_point]])*Table3[[#This Row],[AverageCostPerUnit]],0)</f>
        <v>27444.396479400748</v>
      </c>
    </row>
    <row r="727" spans="1:23" x14ac:dyDescent="0.3">
      <c r="A727" s="1">
        <v>45747</v>
      </c>
      <c r="B727" t="str">
        <f>TEXT(Table3[[#This Row],[date]],"mmm")</f>
        <v>Mar</v>
      </c>
      <c r="C727" t="str">
        <f>TEXT(Table3[[#This Row],[date]],"ddd")</f>
        <v>Mon</v>
      </c>
      <c r="D727" s="2" t="s">
        <v>24</v>
      </c>
      <c r="E727" s="2" t="s">
        <v>272</v>
      </c>
      <c r="F727" s="2" t="s">
        <v>130</v>
      </c>
      <c r="G727" s="2" t="s">
        <v>131</v>
      </c>
      <c r="H727" s="2" t="s">
        <v>101</v>
      </c>
      <c r="I727" s="3">
        <v>147.38</v>
      </c>
      <c r="J727" s="5">
        <v>8</v>
      </c>
      <c r="K727" s="3">
        <v>1179.04</v>
      </c>
      <c r="L727" s="3">
        <v>689.14</v>
      </c>
      <c r="M727" s="3">
        <v>489.9</v>
      </c>
      <c r="N727" s="10">
        <f>Table3[[#This Row],[profit]]/Table3[[#This Row],[revenue]]</f>
        <v>0.41550753155109243</v>
      </c>
      <c r="O727" s="2" t="s">
        <v>46</v>
      </c>
      <c r="P727" s="2" t="str">
        <f>_xlfn.XLOOKUP(O727,Sales_reps!A:A,Sales_reps!B:B)</f>
        <v>Rep 20</v>
      </c>
      <c r="Q727" s="5">
        <f>_xlfn.XLOOKUP(F727,Inventory!A:A,Inventory!E:E)</f>
        <v>397</v>
      </c>
      <c r="R727" s="5">
        <f>_xlfn.XLOOKUP(F727,Inventory!A:A,Inventory!F:F)</f>
        <v>183</v>
      </c>
      <c r="S727" t="str">
        <f>IF(Table3[[#This Row],[Reorder_point]]&gt;=Table3[[#This Row],[Stock_on_hand]],"Reorder","Sufficient Stock")</f>
        <v>Sufficient Stock</v>
      </c>
      <c r="T727" s="4">
        <f>_xlfn.XLOOKUP(F727,Pivot!A:A,Pivot!C:C)</f>
        <v>2.9447513812154695</v>
      </c>
      <c r="U727" s="5">
        <f>Table3[[#This Row],[Stock_on_hand]]/Table3[[#This Row],[ADS_Rate]]</f>
        <v>134.81613508442777</v>
      </c>
      <c r="V727" s="16">
        <f>_xlfn.XLOOKUP(F727,Pivot!E:E,Pivot!H:H)</f>
        <v>151.03679174484051</v>
      </c>
      <c r="W727" s="3">
        <f>IF(Table3[[#This Row],[Stock_on_hand]]&gt;Table3[[#This Row],[Reorder_point]],(Table3[[#This Row],[Stock_on_hand]]-Table3[[#This Row],[Reorder_point]])*Table3[[#This Row],[AverageCostPerUnit]],0)</f>
        <v>32321.873433395871</v>
      </c>
    </row>
    <row r="728" spans="1:23" x14ac:dyDescent="0.3">
      <c r="A728" s="1">
        <v>45747</v>
      </c>
      <c r="B728" t="str">
        <f>TEXT(Table3[[#This Row],[date]],"mmm")</f>
        <v>Mar</v>
      </c>
      <c r="C728" t="str">
        <f>TEXT(Table3[[#This Row],[date]],"ddd")</f>
        <v>Mon</v>
      </c>
      <c r="D728" s="2" t="s">
        <v>24</v>
      </c>
      <c r="E728" s="2" t="s">
        <v>275</v>
      </c>
      <c r="F728" s="2" t="s">
        <v>188</v>
      </c>
      <c r="G728" s="2" t="s">
        <v>189</v>
      </c>
      <c r="H728" s="2" t="s">
        <v>60</v>
      </c>
      <c r="I728" s="3">
        <v>57.08</v>
      </c>
      <c r="J728" s="5">
        <v>28</v>
      </c>
      <c r="K728" s="3">
        <v>1598.24</v>
      </c>
      <c r="L728" s="3">
        <v>1356.31</v>
      </c>
      <c r="M728" s="3">
        <v>241.93</v>
      </c>
      <c r="N728" s="10">
        <f>Table3[[#This Row],[profit]]/Table3[[#This Row],[revenue]]</f>
        <v>0.15137276003603964</v>
      </c>
      <c r="O728" s="2" t="s">
        <v>42</v>
      </c>
      <c r="P728" s="2" t="str">
        <f>_xlfn.XLOOKUP(O728,Sales_reps!A:A,Sales_reps!B:B)</f>
        <v>Rep 18</v>
      </c>
      <c r="Q728" s="5">
        <f>_xlfn.XLOOKUP(F728,Inventory!A:A,Inventory!E:E)</f>
        <v>232</v>
      </c>
      <c r="R728" s="5">
        <f>_xlfn.XLOOKUP(F728,Inventory!A:A,Inventory!F:F)</f>
        <v>63</v>
      </c>
      <c r="S728" t="str">
        <f>IF(Table3[[#This Row],[Reorder_point]]&gt;=Table3[[#This Row],[Stock_on_hand]],"Reorder","Sufficient Stock")</f>
        <v>Sufficient Stock</v>
      </c>
      <c r="T728" s="4">
        <f>_xlfn.XLOOKUP(F728,Pivot!A:A,Pivot!C:C)</f>
        <v>2.4917127071823204</v>
      </c>
      <c r="U728" s="5">
        <f>Table3[[#This Row],[Stock_on_hand]]/Table3[[#This Row],[ADS_Rate]]</f>
        <v>93.108647450110865</v>
      </c>
      <c r="V728" s="16">
        <f>_xlfn.XLOOKUP(F728,Pivot!E:E,Pivot!H:H)</f>
        <v>147.25665188470066</v>
      </c>
      <c r="W728" s="3">
        <f>IF(Table3[[#This Row],[Stock_on_hand]]&gt;Table3[[#This Row],[Reorder_point]],(Table3[[#This Row],[Stock_on_hand]]-Table3[[#This Row],[Reorder_point]])*Table3[[#This Row],[AverageCostPerUnit]],0)</f>
        <v>24886.374168514412</v>
      </c>
    </row>
    <row r="729" spans="1:23" x14ac:dyDescent="0.3">
      <c r="A729" s="1">
        <v>45747</v>
      </c>
      <c r="B729" t="str">
        <f>TEXT(Table3[[#This Row],[date]],"mmm")</f>
        <v>Mar</v>
      </c>
      <c r="C729" t="str">
        <f>TEXT(Table3[[#This Row],[date]],"ddd")</f>
        <v>Mon</v>
      </c>
      <c r="D729" s="2" t="s">
        <v>5</v>
      </c>
      <c r="E729" s="2" t="s">
        <v>283</v>
      </c>
      <c r="F729" s="2" t="s">
        <v>85</v>
      </c>
      <c r="G729" s="2" t="s">
        <v>86</v>
      </c>
      <c r="H729" s="2" t="s">
        <v>64</v>
      </c>
      <c r="I729" s="3">
        <v>376.23</v>
      </c>
      <c r="J729" s="5">
        <v>28</v>
      </c>
      <c r="K729" s="3">
        <v>10534.44</v>
      </c>
      <c r="L729" s="3">
        <v>5494.49</v>
      </c>
      <c r="M729" s="3">
        <v>5039.95</v>
      </c>
      <c r="N729" s="10">
        <f>Table3[[#This Row],[profit]]/Table3[[#This Row],[revenue]]</f>
        <v>0.4784260008125728</v>
      </c>
      <c r="O729" s="2" t="s">
        <v>46</v>
      </c>
      <c r="P729" s="2" t="str">
        <f>_xlfn.XLOOKUP(O729,Sales_reps!A:A,Sales_reps!B:B)</f>
        <v>Rep 20</v>
      </c>
      <c r="Q729" s="5">
        <f>_xlfn.XLOOKUP(F729,Inventory!A:A,Inventory!E:E)</f>
        <v>262</v>
      </c>
      <c r="R729" s="5">
        <f>_xlfn.XLOOKUP(F729,Inventory!A:A,Inventory!F:F)</f>
        <v>115</v>
      </c>
      <c r="S729" t="str">
        <f>IF(Table3[[#This Row],[Reorder_point]]&gt;=Table3[[#This Row],[Stock_on_hand]],"Reorder","Sufficient Stock")</f>
        <v>Sufficient Stock</v>
      </c>
      <c r="T729" s="4">
        <f>_xlfn.XLOOKUP(F729,Pivot!A:A,Pivot!C:C)</f>
        <v>1.4143646408839778</v>
      </c>
      <c r="U729" s="5">
        <f>Table3[[#This Row],[Stock_on_hand]]/Table3[[#This Row],[ADS_Rate]]</f>
        <v>185.2421875</v>
      </c>
      <c r="V729" s="16">
        <f>_xlfn.XLOOKUP(F729,Pivot!E:E,Pivot!H:H)</f>
        <v>144.87089843749999</v>
      </c>
      <c r="W729" s="3">
        <f>IF(Table3[[#This Row],[Stock_on_hand]]&gt;Table3[[#This Row],[Reorder_point]],(Table3[[#This Row],[Stock_on_hand]]-Table3[[#This Row],[Reorder_point]])*Table3[[#This Row],[AverageCostPerUnit]],0)</f>
        <v>21296.022070312498</v>
      </c>
    </row>
    <row r="730" spans="1:23" x14ac:dyDescent="0.3">
      <c r="A730" s="1">
        <v>45747</v>
      </c>
      <c r="B730" t="str">
        <f>TEXT(Table3[[#This Row],[date]],"mmm")</f>
        <v>Mar</v>
      </c>
      <c r="C730" t="str">
        <f>TEXT(Table3[[#This Row],[date]],"ddd")</f>
        <v>Mon</v>
      </c>
      <c r="D730" s="2" t="s">
        <v>24</v>
      </c>
      <c r="E730" s="2" t="s">
        <v>280</v>
      </c>
      <c r="F730" s="2" t="s">
        <v>184</v>
      </c>
      <c r="G730" s="2" t="s">
        <v>185</v>
      </c>
      <c r="H730" s="2" t="s">
        <v>73</v>
      </c>
      <c r="I730" s="3">
        <v>288.95999999999998</v>
      </c>
      <c r="J730" s="5">
        <v>20</v>
      </c>
      <c r="K730" s="3">
        <v>5779.2</v>
      </c>
      <c r="L730" s="3">
        <v>4063.57</v>
      </c>
      <c r="M730" s="3">
        <v>1715.63</v>
      </c>
      <c r="N730" s="10">
        <f>Table3[[#This Row],[profit]]/Table3[[#This Row],[revenue]]</f>
        <v>0.29686288759689927</v>
      </c>
      <c r="O730" s="2" t="s">
        <v>18</v>
      </c>
      <c r="P730" s="2" t="str">
        <f>_xlfn.XLOOKUP(O730,Sales_reps!A:A,Sales_reps!B:B)</f>
        <v>Rep 7</v>
      </c>
      <c r="Q730" s="5">
        <f>_xlfn.XLOOKUP(F730,Inventory!A:A,Inventory!E:E)</f>
        <v>329</v>
      </c>
      <c r="R730" s="5">
        <f>_xlfn.XLOOKUP(F730,Inventory!A:A,Inventory!F:F)</f>
        <v>95</v>
      </c>
      <c r="S730" t="str">
        <f>IF(Table3[[#This Row],[Reorder_point]]&gt;=Table3[[#This Row],[Stock_on_hand]],"Reorder","Sufficient Stock")</f>
        <v>Sufficient Stock</v>
      </c>
      <c r="T730" s="4">
        <f>_xlfn.XLOOKUP(F730,Pivot!A:A,Pivot!C:C)</f>
        <v>1.2209944751381216</v>
      </c>
      <c r="U730" s="5">
        <f>Table3[[#This Row],[Stock_on_hand]]/Table3[[#This Row],[ADS_Rate]]</f>
        <v>269.45248868778276</v>
      </c>
      <c r="V730" s="16">
        <f>_xlfn.XLOOKUP(F730,Pivot!E:E,Pivot!H:H)</f>
        <v>155.78972850678733</v>
      </c>
      <c r="W730" s="3">
        <f>IF(Table3[[#This Row],[Stock_on_hand]]&gt;Table3[[#This Row],[Reorder_point]],(Table3[[#This Row],[Stock_on_hand]]-Table3[[#This Row],[Reorder_point]])*Table3[[#This Row],[AverageCostPerUnit]],0)</f>
        <v>36454.796470588233</v>
      </c>
    </row>
    <row r="731" spans="1:23" x14ac:dyDescent="0.3">
      <c r="A731" s="1">
        <v>45748</v>
      </c>
      <c r="B731" t="str">
        <f>TEXT(Table3[[#This Row],[date]],"mmm")</f>
        <v>Apr</v>
      </c>
      <c r="C731" t="str">
        <f>TEXT(Table3[[#This Row],[date]],"ddd")</f>
        <v>Tue</v>
      </c>
      <c r="D731" s="2" t="s">
        <v>24</v>
      </c>
      <c r="E731" s="2" t="s">
        <v>280</v>
      </c>
      <c r="F731" s="2" t="s">
        <v>110</v>
      </c>
      <c r="G731" s="2" t="s">
        <v>111</v>
      </c>
      <c r="H731" s="2" t="s">
        <v>101</v>
      </c>
      <c r="I731" s="3">
        <v>208.16</v>
      </c>
      <c r="J731" s="5">
        <v>39</v>
      </c>
      <c r="K731" s="3">
        <v>8118.24</v>
      </c>
      <c r="L731" s="3">
        <v>5533.32</v>
      </c>
      <c r="M731" s="3">
        <v>2584.92</v>
      </c>
      <c r="N731" s="10">
        <f>Table3[[#This Row],[profit]]/Table3[[#This Row],[revenue]]</f>
        <v>0.31840891621829365</v>
      </c>
      <c r="O731" s="2" t="s">
        <v>38</v>
      </c>
      <c r="P731" s="2" t="str">
        <f>_xlfn.XLOOKUP(O731,Sales_reps!A:A,Sales_reps!B:B)</f>
        <v>Rep 16</v>
      </c>
      <c r="Q731" s="5">
        <f>_xlfn.XLOOKUP(F731,Inventory!A:A,Inventory!E:E)</f>
        <v>306</v>
      </c>
      <c r="R731" s="5">
        <f>_xlfn.XLOOKUP(F731,Inventory!A:A,Inventory!F:F)</f>
        <v>197</v>
      </c>
      <c r="S731" t="str">
        <f>IF(Table3[[#This Row],[Reorder_point]]&gt;=Table3[[#This Row],[Stock_on_hand]],"Reorder","Sufficient Stock")</f>
        <v>Sufficient Stock</v>
      </c>
      <c r="T731" s="4">
        <f>_xlfn.XLOOKUP(F731,Pivot!A:A,Pivot!C:C)</f>
        <v>2.298342541436464</v>
      </c>
      <c r="U731" s="5">
        <f>Table3[[#This Row],[Stock_on_hand]]/Table3[[#This Row],[ADS_Rate]]</f>
        <v>133.13942307692309</v>
      </c>
      <c r="V731" s="16">
        <f>_xlfn.XLOOKUP(F731,Pivot!E:E,Pivot!H:H)</f>
        <v>144.58235576923079</v>
      </c>
      <c r="W731" s="3">
        <f>IF(Table3[[#This Row],[Stock_on_hand]]&gt;Table3[[#This Row],[Reorder_point]],(Table3[[#This Row],[Stock_on_hand]]-Table3[[#This Row],[Reorder_point]])*Table3[[#This Row],[AverageCostPerUnit]],0)</f>
        <v>15759.476778846156</v>
      </c>
    </row>
    <row r="732" spans="1:23" x14ac:dyDescent="0.3">
      <c r="A732" s="1">
        <v>45748</v>
      </c>
      <c r="B732" t="str">
        <f>TEXT(Table3[[#This Row],[date]],"mmm")</f>
        <v>Apr</v>
      </c>
      <c r="C732" t="str">
        <f>TEXT(Table3[[#This Row],[date]],"ddd")</f>
        <v>Tue</v>
      </c>
      <c r="D732" s="2" t="s">
        <v>17</v>
      </c>
      <c r="E732" s="2" t="s">
        <v>282</v>
      </c>
      <c r="F732" s="2" t="s">
        <v>138</v>
      </c>
      <c r="G732" s="2" t="s">
        <v>139</v>
      </c>
      <c r="H732" s="2" t="s">
        <v>60</v>
      </c>
      <c r="I732" s="3">
        <v>469.28</v>
      </c>
      <c r="J732" s="5">
        <v>3</v>
      </c>
      <c r="K732" s="3">
        <v>1407.84</v>
      </c>
      <c r="L732" s="3">
        <v>1052.97</v>
      </c>
      <c r="M732" s="3">
        <v>354.87</v>
      </c>
      <c r="N732" s="10">
        <f>Table3[[#This Row],[profit]]/Table3[[#This Row],[revenue]]</f>
        <v>0.25206699624957385</v>
      </c>
      <c r="O732" s="2" t="s">
        <v>3</v>
      </c>
      <c r="P732" s="2" t="str">
        <f>_xlfn.XLOOKUP(O732,Sales_reps!A:A,Sales_reps!B:B)</f>
        <v>Rep 1</v>
      </c>
      <c r="Q732" s="5">
        <f>_xlfn.XLOOKUP(F732,Inventory!A:A,Inventory!E:E)</f>
        <v>78</v>
      </c>
      <c r="R732" s="5">
        <f>_xlfn.XLOOKUP(F732,Inventory!A:A,Inventory!F:F)</f>
        <v>150</v>
      </c>
      <c r="S732" t="str">
        <f>IF(Table3[[#This Row],[Reorder_point]]&gt;=Table3[[#This Row],[Stock_on_hand]],"Reorder","Sufficient Stock")</f>
        <v>Reorder</v>
      </c>
      <c r="T732" s="4">
        <f>_xlfn.XLOOKUP(F732,Pivot!A:A,Pivot!C:C)</f>
        <v>2.596685082872928</v>
      </c>
      <c r="U732" s="5">
        <f>Table3[[#This Row],[Stock_on_hand]]/Table3[[#This Row],[ADS_Rate]]</f>
        <v>30.038297872340429</v>
      </c>
      <c r="V732" s="16">
        <f>_xlfn.XLOOKUP(F732,Pivot!E:E,Pivot!H:H)</f>
        <v>177.40974468085105</v>
      </c>
      <c r="W732" s="3">
        <f>IF(Table3[[#This Row],[Stock_on_hand]]&gt;Table3[[#This Row],[Reorder_point]],(Table3[[#This Row],[Stock_on_hand]]-Table3[[#This Row],[Reorder_point]])*Table3[[#This Row],[AverageCostPerUnit]],0)</f>
        <v>0</v>
      </c>
    </row>
    <row r="733" spans="1:23" x14ac:dyDescent="0.3">
      <c r="A733" s="1">
        <v>45748</v>
      </c>
      <c r="B733" t="str">
        <f>TEXT(Table3[[#This Row],[date]],"mmm")</f>
        <v>Apr</v>
      </c>
      <c r="C733" t="str">
        <f>TEXT(Table3[[#This Row],[date]],"ddd")</f>
        <v>Tue</v>
      </c>
      <c r="D733" s="2" t="s">
        <v>17</v>
      </c>
      <c r="E733" s="2" t="s">
        <v>278</v>
      </c>
      <c r="F733" s="2" t="s">
        <v>250</v>
      </c>
      <c r="G733" s="2" t="s">
        <v>251</v>
      </c>
      <c r="H733" s="2" t="s">
        <v>64</v>
      </c>
      <c r="I733" s="3">
        <v>460.39</v>
      </c>
      <c r="J733" s="5">
        <v>35</v>
      </c>
      <c r="K733" s="3">
        <v>16113.65</v>
      </c>
      <c r="L733" s="3">
        <v>9051.4599999999991</v>
      </c>
      <c r="M733" s="3">
        <v>7062.19</v>
      </c>
      <c r="N733" s="10">
        <f>Table3[[#This Row],[profit]]/Table3[[#This Row],[revenue]]</f>
        <v>0.43827376168652044</v>
      </c>
      <c r="O733" s="2" t="s">
        <v>46</v>
      </c>
      <c r="P733" s="2" t="str">
        <f>_xlfn.XLOOKUP(O733,Sales_reps!A:A,Sales_reps!B:B)</f>
        <v>Rep 20</v>
      </c>
      <c r="Q733" s="5">
        <f>_xlfn.XLOOKUP(F733,Inventory!A:A,Inventory!E:E)</f>
        <v>85</v>
      </c>
      <c r="R733" s="5">
        <f>_xlfn.XLOOKUP(F733,Inventory!A:A,Inventory!F:F)</f>
        <v>188</v>
      </c>
      <c r="S733" t="str">
        <f>IF(Table3[[#This Row],[Reorder_point]]&gt;=Table3[[#This Row],[Stock_on_hand]],"Reorder","Sufficient Stock")</f>
        <v>Reorder</v>
      </c>
      <c r="T733" s="4">
        <f>_xlfn.XLOOKUP(F733,Pivot!A:A,Pivot!C:C)</f>
        <v>2.6077348066298343</v>
      </c>
      <c r="U733" s="5">
        <f>Table3[[#This Row],[Stock_on_hand]]/Table3[[#This Row],[ADS_Rate]]</f>
        <v>32.595338983050844</v>
      </c>
      <c r="V733" s="16">
        <f>_xlfn.XLOOKUP(F733,Pivot!E:E,Pivot!H:H)</f>
        <v>158.14478813559322</v>
      </c>
      <c r="W733" s="3">
        <f>IF(Table3[[#This Row],[Stock_on_hand]]&gt;Table3[[#This Row],[Reorder_point]],(Table3[[#This Row],[Stock_on_hand]]-Table3[[#This Row],[Reorder_point]])*Table3[[#This Row],[AverageCostPerUnit]],0)</f>
        <v>0</v>
      </c>
    </row>
    <row r="734" spans="1:23" x14ac:dyDescent="0.3">
      <c r="A734" s="1">
        <v>45748</v>
      </c>
      <c r="B734" t="str">
        <f>TEXT(Table3[[#This Row],[date]],"mmm")</f>
        <v>Apr</v>
      </c>
      <c r="C734" t="str">
        <f>TEXT(Table3[[#This Row],[date]],"ddd")</f>
        <v>Tue</v>
      </c>
      <c r="D734" s="2" t="s">
        <v>24</v>
      </c>
      <c r="E734" s="2" t="s">
        <v>278</v>
      </c>
      <c r="F734" s="2" t="s">
        <v>74</v>
      </c>
      <c r="G734" s="2" t="s">
        <v>75</v>
      </c>
      <c r="H734" s="2" t="s">
        <v>64</v>
      </c>
      <c r="I734" s="3">
        <v>297.33999999999997</v>
      </c>
      <c r="J734" s="5">
        <v>18</v>
      </c>
      <c r="K734" s="3">
        <v>5352.12</v>
      </c>
      <c r="L734" s="3">
        <v>4204.7700000000004</v>
      </c>
      <c r="M734" s="3">
        <v>1147.3499999999999</v>
      </c>
      <c r="N734" s="10">
        <f>Table3[[#This Row],[profit]]/Table3[[#This Row],[revenue]]</f>
        <v>0.2143729961211632</v>
      </c>
      <c r="O734" s="2" t="s">
        <v>38</v>
      </c>
      <c r="P734" s="2" t="str">
        <f>_xlfn.XLOOKUP(O734,Sales_reps!A:A,Sales_reps!B:B)</f>
        <v>Rep 16</v>
      </c>
      <c r="Q734" s="5">
        <f>_xlfn.XLOOKUP(F734,Inventory!A:A,Inventory!E:E)</f>
        <v>415</v>
      </c>
      <c r="R734" s="5">
        <f>_xlfn.XLOOKUP(F734,Inventory!A:A,Inventory!F:F)</f>
        <v>67</v>
      </c>
      <c r="S734" t="str">
        <f>IF(Table3[[#This Row],[Reorder_point]]&gt;=Table3[[#This Row],[Stock_on_hand]],"Reorder","Sufficient Stock")</f>
        <v>Sufficient Stock</v>
      </c>
      <c r="T734" s="4">
        <f>_xlfn.XLOOKUP(F734,Pivot!A:A,Pivot!C:C)</f>
        <v>3.3093922651933703</v>
      </c>
      <c r="U734" s="5">
        <f>Table3[[#This Row],[Stock_on_hand]]/Table3[[#This Row],[ADS_Rate]]</f>
        <v>125.40066777963271</v>
      </c>
      <c r="V734" s="16">
        <f>_xlfn.XLOOKUP(F734,Pivot!E:E,Pivot!H:H)</f>
        <v>142.83464106844738</v>
      </c>
      <c r="W734" s="3">
        <f>IF(Table3[[#This Row],[Stock_on_hand]]&gt;Table3[[#This Row],[Reorder_point]],(Table3[[#This Row],[Stock_on_hand]]-Table3[[#This Row],[Reorder_point]])*Table3[[#This Row],[AverageCostPerUnit]],0)</f>
        <v>49706.455091819691</v>
      </c>
    </row>
    <row r="735" spans="1:23" x14ac:dyDescent="0.3">
      <c r="A735" s="1">
        <v>45748</v>
      </c>
      <c r="B735" t="str">
        <f>TEXT(Table3[[#This Row],[date]],"mmm")</f>
        <v>Apr</v>
      </c>
      <c r="C735" t="str">
        <f>TEXT(Table3[[#This Row],[date]],"ddd")</f>
        <v>Tue</v>
      </c>
      <c r="D735" s="2" t="s">
        <v>12</v>
      </c>
      <c r="E735" s="2" t="s">
        <v>273</v>
      </c>
      <c r="F735" s="2" t="s">
        <v>206</v>
      </c>
      <c r="G735" s="2" t="s">
        <v>207</v>
      </c>
      <c r="H735" s="2" t="s">
        <v>60</v>
      </c>
      <c r="I735" s="3">
        <v>33.78</v>
      </c>
      <c r="J735" s="5">
        <v>20</v>
      </c>
      <c r="K735" s="3">
        <v>675.6</v>
      </c>
      <c r="L735" s="3">
        <v>569.1</v>
      </c>
      <c r="M735" s="3">
        <v>106.5</v>
      </c>
      <c r="N735" s="10">
        <f>Table3[[#This Row],[profit]]/Table3[[#This Row],[revenue]]</f>
        <v>0.15763765541740674</v>
      </c>
      <c r="O735" s="2" t="s">
        <v>44</v>
      </c>
      <c r="P735" s="2" t="str">
        <f>_xlfn.XLOOKUP(O735,Sales_reps!A:A,Sales_reps!B:B)</f>
        <v>Rep 19</v>
      </c>
      <c r="Q735" s="5">
        <f>_xlfn.XLOOKUP(F735,Inventory!A:A,Inventory!E:E)</f>
        <v>234</v>
      </c>
      <c r="R735" s="5">
        <f>_xlfn.XLOOKUP(F735,Inventory!A:A,Inventory!F:F)</f>
        <v>135</v>
      </c>
      <c r="S735" t="str">
        <f>IF(Table3[[#This Row],[Reorder_point]]&gt;=Table3[[#This Row],[Stock_on_hand]],"Reorder","Sufficient Stock")</f>
        <v>Sufficient Stock</v>
      </c>
      <c r="T735" s="4">
        <f>_xlfn.XLOOKUP(F735,Pivot!A:A,Pivot!C:C)</f>
        <v>2.1823204419889501</v>
      </c>
      <c r="U735" s="5">
        <f>Table3[[#This Row],[Stock_on_hand]]/Table3[[#This Row],[ADS_Rate]]</f>
        <v>107.2253164556962</v>
      </c>
      <c r="V735" s="16">
        <f>_xlfn.XLOOKUP(F735,Pivot!E:E,Pivot!H:H)</f>
        <v>159.33501265822784</v>
      </c>
      <c r="W735" s="3">
        <f>IF(Table3[[#This Row],[Stock_on_hand]]&gt;Table3[[#This Row],[Reorder_point]],(Table3[[#This Row],[Stock_on_hand]]-Table3[[#This Row],[Reorder_point]])*Table3[[#This Row],[AverageCostPerUnit]],0)</f>
        <v>15774.166253164556</v>
      </c>
    </row>
    <row r="736" spans="1:23" x14ac:dyDescent="0.3">
      <c r="A736" s="1">
        <v>45748</v>
      </c>
      <c r="B736" t="str">
        <f>TEXT(Table3[[#This Row],[date]],"mmm")</f>
        <v>Apr</v>
      </c>
      <c r="C736" t="str">
        <f>TEXT(Table3[[#This Row],[date]],"ddd")</f>
        <v>Tue</v>
      </c>
      <c r="D736" s="2" t="s">
        <v>17</v>
      </c>
      <c r="E736" s="2" t="s">
        <v>284</v>
      </c>
      <c r="F736" s="2" t="s">
        <v>240</v>
      </c>
      <c r="G736" s="2" t="s">
        <v>241</v>
      </c>
      <c r="H736" s="2" t="s">
        <v>56</v>
      </c>
      <c r="I736" s="3">
        <v>352.76</v>
      </c>
      <c r="J736" s="5">
        <v>28</v>
      </c>
      <c r="K736" s="3">
        <v>9877.2800000000007</v>
      </c>
      <c r="L736" s="3">
        <v>5364.62</v>
      </c>
      <c r="M736" s="3">
        <v>4512.66</v>
      </c>
      <c r="N736" s="10">
        <f>Table3[[#This Row],[profit]]/Table3[[#This Row],[revenue]]</f>
        <v>0.45687274229342484</v>
      </c>
      <c r="O736" s="2" t="s">
        <v>38</v>
      </c>
      <c r="P736" s="2" t="str">
        <f>_xlfn.XLOOKUP(O736,Sales_reps!A:A,Sales_reps!B:B)</f>
        <v>Rep 16</v>
      </c>
      <c r="Q736" s="5">
        <f>_xlfn.XLOOKUP(F736,Inventory!A:A,Inventory!E:E)</f>
        <v>132</v>
      </c>
      <c r="R736" s="5">
        <f>_xlfn.XLOOKUP(F736,Inventory!A:A,Inventory!F:F)</f>
        <v>82</v>
      </c>
      <c r="S736" t="str">
        <f>IF(Table3[[#This Row],[Reorder_point]]&gt;=Table3[[#This Row],[Stock_on_hand]],"Reorder","Sufficient Stock")</f>
        <v>Sufficient Stock</v>
      </c>
      <c r="T736" s="4">
        <f>_xlfn.XLOOKUP(F736,Pivot!A:A,Pivot!C:C)</f>
        <v>1.3149171270718232</v>
      </c>
      <c r="U736" s="5">
        <f>Table3[[#This Row],[Stock_on_hand]]/Table3[[#This Row],[ADS_Rate]]</f>
        <v>100.38655462184875</v>
      </c>
      <c r="V736" s="16">
        <f>_xlfn.XLOOKUP(F736,Pivot!E:E,Pivot!H:H)</f>
        <v>148.74588235294115</v>
      </c>
      <c r="W736" s="3">
        <f>IF(Table3[[#This Row],[Stock_on_hand]]&gt;Table3[[#This Row],[Reorder_point]],(Table3[[#This Row],[Stock_on_hand]]-Table3[[#This Row],[Reorder_point]])*Table3[[#This Row],[AverageCostPerUnit]],0)</f>
        <v>7437.2941176470576</v>
      </c>
    </row>
    <row r="737" spans="1:23" x14ac:dyDescent="0.3">
      <c r="A737" s="1">
        <v>45749</v>
      </c>
      <c r="B737" t="str">
        <f>TEXT(Table3[[#This Row],[date]],"mmm")</f>
        <v>Apr</v>
      </c>
      <c r="C737" t="str">
        <f>TEXT(Table3[[#This Row],[date]],"ddd")</f>
        <v>Wed</v>
      </c>
      <c r="D737" s="2" t="s">
        <v>27</v>
      </c>
      <c r="E737" s="2" t="s">
        <v>273</v>
      </c>
      <c r="F737" s="2" t="s">
        <v>152</v>
      </c>
      <c r="G737" s="2" t="s">
        <v>153</v>
      </c>
      <c r="H737" s="2" t="s">
        <v>73</v>
      </c>
      <c r="I737" s="3">
        <v>445.38</v>
      </c>
      <c r="J737" s="5">
        <v>17</v>
      </c>
      <c r="K737" s="3">
        <v>7571.46</v>
      </c>
      <c r="L737" s="3">
        <v>4357.58</v>
      </c>
      <c r="M737" s="3">
        <v>3213.88</v>
      </c>
      <c r="N737" s="10">
        <f>Table3[[#This Row],[profit]]/Table3[[#This Row],[revenue]]</f>
        <v>0.42447295501792259</v>
      </c>
      <c r="O737" s="2" t="s">
        <v>6</v>
      </c>
      <c r="P737" s="2" t="str">
        <f>_xlfn.XLOOKUP(O737,Sales_reps!A:A,Sales_reps!B:B)</f>
        <v>Rep 2</v>
      </c>
      <c r="Q737" s="5">
        <f>_xlfn.XLOOKUP(F737,Inventory!A:A,Inventory!E:E)</f>
        <v>249</v>
      </c>
      <c r="R737" s="5">
        <f>_xlfn.XLOOKUP(F737,Inventory!A:A,Inventory!F:F)</f>
        <v>107</v>
      </c>
      <c r="S737" t="str">
        <f>IF(Table3[[#This Row],[Reorder_point]]&gt;=Table3[[#This Row],[Stock_on_hand]],"Reorder","Sufficient Stock")</f>
        <v>Sufficient Stock</v>
      </c>
      <c r="T737" s="4">
        <f>_xlfn.XLOOKUP(F737,Pivot!A:A,Pivot!C:C)</f>
        <v>1.0939226519337018</v>
      </c>
      <c r="U737" s="5">
        <f>Table3[[#This Row],[Stock_on_hand]]/Table3[[#This Row],[ADS_Rate]]</f>
        <v>227.6212121212121</v>
      </c>
      <c r="V737" s="16">
        <f>_xlfn.XLOOKUP(F737,Pivot!E:E,Pivot!H:H)</f>
        <v>127.59262626262628</v>
      </c>
      <c r="W737" s="3">
        <f>IF(Table3[[#This Row],[Stock_on_hand]]&gt;Table3[[#This Row],[Reorder_point]],(Table3[[#This Row],[Stock_on_hand]]-Table3[[#This Row],[Reorder_point]])*Table3[[#This Row],[AverageCostPerUnit]],0)</f>
        <v>18118.152929292934</v>
      </c>
    </row>
    <row r="738" spans="1:23" x14ac:dyDescent="0.3">
      <c r="A738" s="1">
        <v>45749</v>
      </c>
      <c r="B738" t="str">
        <f>TEXT(Table3[[#This Row],[date]],"mmm")</f>
        <v>Apr</v>
      </c>
      <c r="C738" t="str">
        <f>TEXT(Table3[[#This Row],[date]],"ddd")</f>
        <v>Wed</v>
      </c>
      <c r="D738" s="2" t="s">
        <v>27</v>
      </c>
      <c r="E738" s="2" t="s">
        <v>277</v>
      </c>
      <c r="F738" s="2" t="s">
        <v>58</v>
      </c>
      <c r="G738" s="2" t="s">
        <v>59</v>
      </c>
      <c r="H738" s="2" t="s">
        <v>60</v>
      </c>
      <c r="I738" s="3">
        <v>422.68</v>
      </c>
      <c r="J738" s="5">
        <v>42</v>
      </c>
      <c r="K738" s="3">
        <v>17752.560000000001</v>
      </c>
      <c r="L738" s="3">
        <v>14667.52</v>
      </c>
      <c r="M738" s="3">
        <v>3085.04</v>
      </c>
      <c r="N738" s="10">
        <f>Table3[[#This Row],[profit]]/Table3[[#This Row],[revenue]]</f>
        <v>0.17378000693984416</v>
      </c>
      <c r="O738" s="2" t="s">
        <v>13</v>
      </c>
      <c r="P738" s="2" t="str">
        <f>_xlfn.XLOOKUP(O738,Sales_reps!A:A,Sales_reps!B:B)</f>
        <v>Rep 5</v>
      </c>
      <c r="Q738" s="5">
        <f>_xlfn.XLOOKUP(F738,Inventory!A:A,Inventory!E:E)</f>
        <v>281</v>
      </c>
      <c r="R738" s="5">
        <f>_xlfn.XLOOKUP(F738,Inventory!A:A,Inventory!F:F)</f>
        <v>53</v>
      </c>
      <c r="S738" t="str">
        <f>IF(Table3[[#This Row],[Reorder_point]]&gt;=Table3[[#This Row],[Stock_on_hand]],"Reorder","Sufficient Stock")</f>
        <v>Sufficient Stock</v>
      </c>
      <c r="T738" s="4">
        <f>_xlfn.XLOOKUP(F738,Pivot!A:A,Pivot!C:C)</f>
        <v>1.9447513812154695</v>
      </c>
      <c r="U738" s="5">
        <f>Table3[[#This Row],[Stock_on_hand]]/Table3[[#This Row],[ADS_Rate]]</f>
        <v>144.49147727272728</v>
      </c>
      <c r="V738" s="16">
        <f>_xlfn.XLOOKUP(F738,Pivot!E:E,Pivot!H:H)</f>
        <v>208.21113636363637</v>
      </c>
      <c r="W738" s="3">
        <f>IF(Table3[[#This Row],[Stock_on_hand]]&gt;Table3[[#This Row],[Reorder_point]],(Table3[[#This Row],[Stock_on_hand]]-Table3[[#This Row],[Reorder_point]])*Table3[[#This Row],[AverageCostPerUnit]],0)</f>
        <v>47472.139090909091</v>
      </c>
    </row>
    <row r="739" spans="1:23" x14ac:dyDescent="0.3">
      <c r="A739" s="1">
        <v>45749</v>
      </c>
      <c r="B739" t="str">
        <f>TEXT(Table3[[#This Row],[date]],"mmm")</f>
        <v>Apr</v>
      </c>
      <c r="C739" t="str">
        <f>TEXT(Table3[[#This Row],[date]],"ddd")</f>
        <v>Wed</v>
      </c>
      <c r="D739" s="2" t="s">
        <v>24</v>
      </c>
      <c r="E739" s="2" t="s">
        <v>282</v>
      </c>
      <c r="F739" s="2" t="s">
        <v>128</v>
      </c>
      <c r="G739" s="2" t="s">
        <v>129</v>
      </c>
      <c r="H739" s="2" t="s">
        <v>56</v>
      </c>
      <c r="I739" s="3">
        <v>424.73</v>
      </c>
      <c r="J739" s="5">
        <v>36</v>
      </c>
      <c r="K739" s="3">
        <v>15290.28</v>
      </c>
      <c r="L739" s="3">
        <v>10826.54</v>
      </c>
      <c r="M739" s="3">
        <v>4463.74</v>
      </c>
      <c r="N739" s="10">
        <f>Table3[[#This Row],[profit]]/Table3[[#This Row],[revenue]]</f>
        <v>0.29193317584766265</v>
      </c>
      <c r="O739" s="2" t="s">
        <v>3</v>
      </c>
      <c r="P739" s="2" t="str">
        <f>_xlfn.XLOOKUP(O739,Sales_reps!A:A,Sales_reps!B:B)</f>
        <v>Rep 1</v>
      </c>
      <c r="Q739" s="5">
        <f>_xlfn.XLOOKUP(F739,Inventory!A:A,Inventory!E:E)</f>
        <v>89</v>
      </c>
      <c r="R739" s="5">
        <f>_xlfn.XLOOKUP(F739,Inventory!A:A,Inventory!F:F)</f>
        <v>126</v>
      </c>
      <c r="S739" t="str">
        <f>IF(Table3[[#This Row],[Reorder_point]]&gt;=Table3[[#This Row],[Stock_on_hand]],"Reorder","Sufficient Stock")</f>
        <v>Reorder</v>
      </c>
      <c r="T739" s="4">
        <f>_xlfn.XLOOKUP(F739,Pivot!A:A,Pivot!C:C)</f>
        <v>2.6187845303867405</v>
      </c>
      <c r="U739" s="5">
        <f>Table3[[#This Row],[Stock_on_hand]]/Table3[[#This Row],[ADS_Rate]]</f>
        <v>33.985232067510545</v>
      </c>
      <c r="V739" s="16">
        <f>_xlfn.XLOOKUP(F739,Pivot!E:E,Pivot!H:H)</f>
        <v>184.72071729957807</v>
      </c>
      <c r="W739" s="3">
        <f>IF(Table3[[#This Row],[Stock_on_hand]]&gt;Table3[[#This Row],[Reorder_point]],(Table3[[#This Row],[Stock_on_hand]]-Table3[[#This Row],[Reorder_point]])*Table3[[#This Row],[AverageCostPerUnit]],0)</f>
        <v>0</v>
      </c>
    </row>
    <row r="740" spans="1:23" x14ac:dyDescent="0.3">
      <c r="A740" s="1">
        <v>45749</v>
      </c>
      <c r="B740" t="str">
        <f>TEXT(Table3[[#This Row],[date]],"mmm")</f>
        <v>Apr</v>
      </c>
      <c r="C740" t="str">
        <f>TEXT(Table3[[#This Row],[date]],"ddd")</f>
        <v>Wed</v>
      </c>
      <c r="D740" s="2" t="s">
        <v>27</v>
      </c>
      <c r="E740" s="2" t="s">
        <v>271</v>
      </c>
      <c r="F740" s="2" t="s">
        <v>83</v>
      </c>
      <c r="G740" s="2" t="s">
        <v>84</v>
      </c>
      <c r="H740" s="2" t="s">
        <v>56</v>
      </c>
      <c r="I740" s="3">
        <v>490.7</v>
      </c>
      <c r="J740" s="5">
        <v>3</v>
      </c>
      <c r="K740" s="3">
        <v>1472.1</v>
      </c>
      <c r="L740" s="3">
        <v>759.04</v>
      </c>
      <c r="M740" s="3">
        <v>713.06</v>
      </c>
      <c r="N740" s="10">
        <f>Table3[[#This Row],[profit]]/Table3[[#This Row],[revenue]]</f>
        <v>0.48438285442565043</v>
      </c>
      <c r="O740" s="2" t="s">
        <v>3</v>
      </c>
      <c r="P740" s="2" t="str">
        <f>_xlfn.XLOOKUP(O740,Sales_reps!A:A,Sales_reps!B:B)</f>
        <v>Rep 1</v>
      </c>
      <c r="Q740" s="5">
        <f>_xlfn.XLOOKUP(F740,Inventory!A:A,Inventory!E:E)</f>
        <v>227</v>
      </c>
      <c r="R740" s="5">
        <f>_xlfn.XLOOKUP(F740,Inventory!A:A,Inventory!F:F)</f>
        <v>124</v>
      </c>
      <c r="S740" t="str">
        <f>IF(Table3[[#This Row],[Reorder_point]]&gt;=Table3[[#This Row],[Stock_on_hand]],"Reorder","Sufficient Stock")</f>
        <v>Sufficient Stock</v>
      </c>
      <c r="T740" s="4">
        <f>_xlfn.XLOOKUP(F740,Pivot!A:A,Pivot!C:C)</f>
        <v>2.0883977900552488</v>
      </c>
      <c r="U740" s="5">
        <f>Table3[[#This Row],[Stock_on_hand]]/Table3[[#This Row],[ADS_Rate]]</f>
        <v>108.69576719576719</v>
      </c>
      <c r="V740" s="16">
        <f>_xlfn.XLOOKUP(F740,Pivot!E:E,Pivot!H:H)</f>
        <v>176.40235449735448</v>
      </c>
      <c r="W740" s="3">
        <f>IF(Table3[[#This Row],[Stock_on_hand]]&gt;Table3[[#This Row],[Reorder_point]],(Table3[[#This Row],[Stock_on_hand]]-Table3[[#This Row],[Reorder_point]])*Table3[[#This Row],[AverageCostPerUnit]],0)</f>
        <v>18169.44251322751</v>
      </c>
    </row>
    <row r="741" spans="1:23" x14ac:dyDescent="0.3">
      <c r="A741" s="1">
        <v>45749</v>
      </c>
      <c r="B741" t="str">
        <f>TEXT(Table3[[#This Row],[date]],"mmm")</f>
        <v>Apr</v>
      </c>
      <c r="C741" t="str">
        <f>TEXT(Table3[[#This Row],[date]],"ddd")</f>
        <v>Wed</v>
      </c>
      <c r="D741" s="2" t="s">
        <v>24</v>
      </c>
      <c r="E741" s="2" t="s">
        <v>283</v>
      </c>
      <c r="F741" s="2" t="s">
        <v>172</v>
      </c>
      <c r="G741" s="2" t="s">
        <v>173</v>
      </c>
      <c r="H741" s="2" t="s">
        <v>64</v>
      </c>
      <c r="I741" s="3">
        <v>365.15</v>
      </c>
      <c r="J741" s="5">
        <v>37</v>
      </c>
      <c r="K741" s="3">
        <v>13510.55</v>
      </c>
      <c r="L741" s="3">
        <v>6987.22</v>
      </c>
      <c r="M741" s="3">
        <v>6523.33</v>
      </c>
      <c r="N741" s="10">
        <f>Table3[[#This Row],[profit]]/Table3[[#This Row],[revenue]]</f>
        <v>0.48283230512451381</v>
      </c>
      <c r="O741" s="2" t="s">
        <v>15</v>
      </c>
      <c r="P741" s="2" t="str">
        <f>_xlfn.XLOOKUP(O741,Sales_reps!A:A,Sales_reps!B:B)</f>
        <v>Rep 6</v>
      </c>
      <c r="Q741" s="5">
        <f>_xlfn.XLOOKUP(F741,Inventory!A:A,Inventory!E:E)</f>
        <v>111</v>
      </c>
      <c r="R741" s="5">
        <f>_xlfn.XLOOKUP(F741,Inventory!A:A,Inventory!F:F)</f>
        <v>194</v>
      </c>
      <c r="S741" t="str">
        <f>IF(Table3[[#This Row],[Reorder_point]]&gt;=Table3[[#This Row],[Stock_on_hand]],"Reorder","Sufficient Stock")</f>
        <v>Reorder</v>
      </c>
      <c r="T741" s="4">
        <f>_xlfn.XLOOKUP(F741,Pivot!A:A,Pivot!C:C)</f>
        <v>3.5635359116022101</v>
      </c>
      <c r="U741" s="5">
        <f>Table3[[#This Row],[Stock_on_hand]]/Table3[[#This Row],[ADS_Rate]]</f>
        <v>31.148837209302325</v>
      </c>
      <c r="V741" s="16">
        <f>_xlfn.XLOOKUP(F741,Pivot!E:E,Pivot!H:H)</f>
        <v>147.48975193798449</v>
      </c>
      <c r="W741" s="3">
        <f>IF(Table3[[#This Row],[Stock_on_hand]]&gt;Table3[[#This Row],[Reorder_point]],(Table3[[#This Row],[Stock_on_hand]]-Table3[[#This Row],[Reorder_point]])*Table3[[#This Row],[AverageCostPerUnit]],0)</f>
        <v>0</v>
      </c>
    </row>
    <row r="742" spans="1:23" x14ac:dyDescent="0.3">
      <c r="A742" s="1">
        <v>45749</v>
      </c>
      <c r="B742" t="str">
        <f>TEXT(Table3[[#This Row],[date]],"mmm")</f>
        <v>Apr</v>
      </c>
      <c r="C742" t="str">
        <f>TEXT(Table3[[#This Row],[date]],"ddd")</f>
        <v>Wed</v>
      </c>
      <c r="D742" s="2" t="s">
        <v>17</v>
      </c>
      <c r="E742" s="2" t="s">
        <v>281</v>
      </c>
      <c r="F742" s="2" t="s">
        <v>262</v>
      </c>
      <c r="G742" s="2" t="s">
        <v>263</v>
      </c>
      <c r="H742" s="2" t="s">
        <v>101</v>
      </c>
      <c r="I742" s="3">
        <v>331.45</v>
      </c>
      <c r="J742" s="5">
        <v>23</v>
      </c>
      <c r="K742" s="3">
        <v>7623.35</v>
      </c>
      <c r="L742" s="3">
        <v>6165.63</v>
      </c>
      <c r="M742" s="3">
        <v>1457.72</v>
      </c>
      <c r="N742" s="10">
        <f>Table3[[#This Row],[profit]]/Table3[[#This Row],[revenue]]</f>
        <v>0.19121777171453494</v>
      </c>
      <c r="O742" s="2" t="s">
        <v>36</v>
      </c>
      <c r="P742" s="2" t="str">
        <f>_xlfn.XLOOKUP(O742,Sales_reps!A:A,Sales_reps!B:B)</f>
        <v>Rep 15</v>
      </c>
      <c r="Q742" s="5">
        <f>_xlfn.XLOOKUP(F742,Inventory!A:A,Inventory!E:E)</f>
        <v>69</v>
      </c>
      <c r="R742" s="5">
        <f>_xlfn.XLOOKUP(F742,Inventory!A:A,Inventory!F:F)</f>
        <v>189</v>
      </c>
      <c r="S742" t="str">
        <f>IF(Table3[[#This Row],[Reorder_point]]&gt;=Table3[[#This Row],[Stock_on_hand]],"Reorder","Sufficient Stock")</f>
        <v>Reorder</v>
      </c>
      <c r="T742" s="4">
        <f>_xlfn.XLOOKUP(F742,Pivot!A:A,Pivot!C:C)</f>
        <v>1.9337016574585635</v>
      </c>
      <c r="U742" s="5">
        <f>Table3[[#This Row],[Stock_on_hand]]/Table3[[#This Row],[ADS_Rate]]</f>
        <v>35.682857142857145</v>
      </c>
      <c r="V742" s="16">
        <f>_xlfn.XLOOKUP(F742,Pivot!E:E,Pivot!H:H)</f>
        <v>151.44962857142858</v>
      </c>
      <c r="W742" s="3">
        <f>IF(Table3[[#This Row],[Stock_on_hand]]&gt;Table3[[#This Row],[Reorder_point]],(Table3[[#This Row],[Stock_on_hand]]-Table3[[#This Row],[Reorder_point]])*Table3[[#This Row],[AverageCostPerUnit]],0)</f>
        <v>0</v>
      </c>
    </row>
    <row r="743" spans="1:23" x14ac:dyDescent="0.3">
      <c r="A743" s="1">
        <v>45749</v>
      </c>
      <c r="B743" t="str">
        <f>TEXT(Table3[[#This Row],[date]],"mmm")</f>
        <v>Apr</v>
      </c>
      <c r="C743" t="str">
        <f>TEXT(Table3[[#This Row],[date]],"ddd")</f>
        <v>Wed</v>
      </c>
      <c r="D743" s="2" t="s">
        <v>5</v>
      </c>
      <c r="E743" s="2" t="s">
        <v>273</v>
      </c>
      <c r="F743" s="2" t="s">
        <v>76</v>
      </c>
      <c r="G743" s="2" t="s">
        <v>77</v>
      </c>
      <c r="H743" s="2" t="s">
        <v>64</v>
      </c>
      <c r="I743" s="3">
        <v>31.31</v>
      </c>
      <c r="J743" s="5">
        <v>18</v>
      </c>
      <c r="K743" s="3">
        <v>563.58000000000004</v>
      </c>
      <c r="L743" s="3">
        <v>425.76</v>
      </c>
      <c r="M743" s="3">
        <v>137.82</v>
      </c>
      <c r="N743" s="10">
        <f>Table3[[#This Row],[profit]]/Table3[[#This Row],[revenue]]</f>
        <v>0.24454380921963162</v>
      </c>
      <c r="O743" s="2" t="s">
        <v>36</v>
      </c>
      <c r="P743" s="2" t="str">
        <f>_xlfn.XLOOKUP(O743,Sales_reps!A:A,Sales_reps!B:B)</f>
        <v>Rep 15</v>
      </c>
      <c r="Q743" s="5">
        <f>_xlfn.XLOOKUP(F743,Inventory!A:A,Inventory!E:E)</f>
        <v>477</v>
      </c>
      <c r="R743" s="5">
        <f>_xlfn.XLOOKUP(F743,Inventory!A:A,Inventory!F:F)</f>
        <v>124</v>
      </c>
      <c r="S743" t="str">
        <f>IF(Table3[[#This Row],[Reorder_point]]&gt;=Table3[[#This Row],[Stock_on_hand]],"Reorder","Sufficient Stock")</f>
        <v>Sufficient Stock</v>
      </c>
      <c r="T743" s="4">
        <f>_xlfn.XLOOKUP(F743,Pivot!A:A,Pivot!C:C)</f>
        <v>2.7734806629834252</v>
      </c>
      <c r="U743" s="5">
        <f>Table3[[#This Row],[Stock_on_hand]]/Table3[[#This Row],[ADS_Rate]]</f>
        <v>171.98605577689244</v>
      </c>
      <c r="V743" s="16">
        <f>_xlfn.XLOOKUP(F743,Pivot!E:E,Pivot!H:H)</f>
        <v>146.86141434262947</v>
      </c>
      <c r="W743" s="3">
        <f>IF(Table3[[#This Row],[Stock_on_hand]]&gt;Table3[[#This Row],[Reorder_point]],(Table3[[#This Row],[Stock_on_hand]]-Table3[[#This Row],[Reorder_point]])*Table3[[#This Row],[AverageCostPerUnit]],0)</f>
        <v>51842.079262948202</v>
      </c>
    </row>
    <row r="744" spans="1:23" x14ac:dyDescent="0.3">
      <c r="A744" s="1">
        <v>45749</v>
      </c>
      <c r="B744" t="str">
        <f>TEXT(Table3[[#This Row],[date]],"mmm")</f>
        <v>Apr</v>
      </c>
      <c r="C744" t="str">
        <f>TEXT(Table3[[#This Row],[date]],"ddd")</f>
        <v>Wed</v>
      </c>
      <c r="D744" s="2" t="s">
        <v>12</v>
      </c>
      <c r="E744" s="2" t="s">
        <v>275</v>
      </c>
      <c r="F744" s="2" t="s">
        <v>190</v>
      </c>
      <c r="G744" s="2" t="s">
        <v>191</v>
      </c>
      <c r="H744" s="2" t="s">
        <v>73</v>
      </c>
      <c r="I744" s="3">
        <v>230.38</v>
      </c>
      <c r="J744" s="5">
        <v>37</v>
      </c>
      <c r="K744" s="3">
        <v>8524.06</v>
      </c>
      <c r="L744" s="3">
        <v>6323.02</v>
      </c>
      <c r="M744" s="3">
        <v>2201.04</v>
      </c>
      <c r="N744" s="10">
        <f>Table3[[#This Row],[profit]]/Table3[[#This Row],[revenue]]</f>
        <v>0.25821498206253829</v>
      </c>
      <c r="O744" s="2" t="s">
        <v>32</v>
      </c>
      <c r="P744" s="2" t="str">
        <f>_xlfn.XLOOKUP(O744,Sales_reps!A:A,Sales_reps!B:B)</f>
        <v>Rep 13</v>
      </c>
      <c r="Q744" s="5">
        <f>_xlfn.XLOOKUP(F744,Inventory!A:A,Inventory!E:E)</f>
        <v>255</v>
      </c>
      <c r="R744" s="5">
        <f>_xlfn.XLOOKUP(F744,Inventory!A:A,Inventory!F:F)</f>
        <v>61</v>
      </c>
      <c r="S744" t="str">
        <f>IF(Table3[[#This Row],[Reorder_point]]&gt;=Table3[[#This Row],[Stock_on_hand]],"Reorder","Sufficient Stock")</f>
        <v>Sufficient Stock</v>
      </c>
      <c r="T744" s="4">
        <f>_xlfn.XLOOKUP(F744,Pivot!A:A,Pivot!C:C)</f>
        <v>1.8121546961325967</v>
      </c>
      <c r="U744" s="5">
        <f>Table3[[#This Row],[Stock_on_hand]]/Table3[[#This Row],[ADS_Rate]]</f>
        <v>140.71646341463415</v>
      </c>
      <c r="V744" s="16">
        <f>_xlfn.XLOOKUP(F744,Pivot!E:E,Pivot!H:H)</f>
        <v>130.25945121951221</v>
      </c>
      <c r="W744" s="3">
        <f>IF(Table3[[#This Row],[Stock_on_hand]]&gt;Table3[[#This Row],[Reorder_point]],(Table3[[#This Row],[Stock_on_hand]]-Table3[[#This Row],[Reorder_point]])*Table3[[#This Row],[AverageCostPerUnit]],0)</f>
        <v>25270.333536585371</v>
      </c>
    </row>
    <row r="745" spans="1:23" x14ac:dyDescent="0.3">
      <c r="A745" s="1">
        <v>45750</v>
      </c>
      <c r="B745" t="str">
        <f>TEXT(Table3[[#This Row],[date]],"mmm")</f>
        <v>Apr</v>
      </c>
      <c r="C745" t="str">
        <f>TEXT(Table3[[#This Row],[date]],"ddd")</f>
        <v>Thu</v>
      </c>
      <c r="D745" s="2" t="s">
        <v>12</v>
      </c>
      <c r="E745" s="2" t="s">
        <v>274</v>
      </c>
      <c r="F745" s="2" t="s">
        <v>140</v>
      </c>
      <c r="G745" s="2" t="s">
        <v>141</v>
      </c>
      <c r="H745" s="2" t="s">
        <v>101</v>
      </c>
      <c r="I745" s="3">
        <v>127.46</v>
      </c>
      <c r="J745" s="5">
        <v>22</v>
      </c>
      <c r="K745" s="3">
        <v>2804.12</v>
      </c>
      <c r="L745" s="3">
        <v>1548.95</v>
      </c>
      <c r="M745" s="3">
        <v>1255.17</v>
      </c>
      <c r="N745" s="10">
        <f>Table3[[#This Row],[profit]]/Table3[[#This Row],[revenue]]</f>
        <v>0.44761636449224718</v>
      </c>
      <c r="O745" s="2" t="s">
        <v>40</v>
      </c>
      <c r="P745" s="2" t="str">
        <f>_xlfn.XLOOKUP(O745,Sales_reps!A:A,Sales_reps!B:B)</f>
        <v>Rep 17</v>
      </c>
      <c r="Q745" s="5">
        <f>_xlfn.XLOOKUP(F745,Inventory!A:A,Inventory!E:E)</f>
        <v>167</v>
      </c>
      <c r="R745" s="5">
        <f>_xlfn.XLOOKUP(F745,Inventory!A:A,Inventory!F:F)</f>
        <v>119</v>
      </c>
      <c r="S745" t="str">
        <f>IF(Table3[[#This Row],[Reorder_point]]&gt;=Table3[[#This Row],[Stock_on_hand]],"Reorder","Sufficient Stock")</f>
        <v>Sufficient Stock</v>
      </c>
      <c r="T745" s="4">
        <f>_xlfn.XLOOKUP(F745,Pivot!A:A,Pivot!C:C)</f>
        <v>1.7237569060773481</v>
      </c>
      <c r="U745" s="5">
        <f>Table3[[#This Row],[Stock_on_hand]]/Table3[[#This Row],[ADS_Rate]]</f>
        <v>96.881410256410248</v>
      </c>
      <c r="V745" s="16">
        <f>_xlfn.XLOOKUP(F745,Pivot!E:E,Pivot!H:H)</f>
        <v>164.31121794871791</v>
      </c>
      <c r="W745" s="3">
        <f>IF(Table3[[#This Row],[Stock_on_hand]]&gt;Table3[[#This Row],[Reorder_point]],(Table3[[#This Row],[Stock_on_hand]]-Table3[[#This Row],[Reorder_point]])*Table3[[#This Row],[AverageCostPerUnit]],0)</f>
        <v>7886.9384615384597</v>
      </c>
    </row>
    <row r="746" spans="1:23" x14ac:dyDescent="0.3">
      <c r="A746" s="1">
        <v>45750</v>
      </c>
      <c r="B746" t="str">
        <f>TEXT(Table3[[#This Row],[date]],"mmm")</f>
        <v>Apr</v>
      </c>
      <c r="C746" t="str">
        <f>TEXT(Table3[[#This Row],[date]],"ddd")</f>
        <v>Thu</v>
      </c>
      <c r="D746" s="2" t="s">
        <v>24</v>
      </c>
      <c r="E746" s="2" t="s">
        <v>278</v>
      </c>
      <c r="F746" s="2" t="s">
        <v>252</v>
      </c>
      <c r="G746" s="2" t="s">
        <v>253</v>
      </c>
      <c r="H746" s="2" t="s">
        <v>101</v>
      </c>
      <c r="I746" s="3">
        <v>334.89</v>
      </c>
      <c r="J746" s="5">
        <v>3</v>
      </c>
      <c r="K746" s="3">
        <v>1004.67</v>
      </c>
      <c r="L746" s="3">
        <v>642.53</v>
      </c>
      <c r="M746" s="3">
        <v>362.14</v>
      </c>
      <c r="N746" s="10">
        <f>Table3[[#This Row],[profit]]/Table3[[#This Row],[revenue]]</f>
        <v>0.36045666736341286</v>
      </c>
      <c r="O746" s="2" t="s">
        <v>34</v>
      </c>
      <c r="P746" s="2" t="str">
        <f>_xlfn.XLOOKUP(O746,Sales_reps!A:A,Sales_reps!B:B)</f>
        <v>Rep 14</v>
      </c>
      <c r="Q746" s="5">
        <f>_xlfn.XLOOKUP(F746,Inventory!A:A,Inventory!E:E)</f>
        <v>487</v>
      </c>
      <c r="R746" s="5">
        <f>_xlfn.XLOOKUP(F746,Inventory!A:A,Inventory!F:F)</f>
        <v>182</v>
      </c>
      <c r="S746" t="str">
        <f>IF(Table3[[#This Row],[Reorder_point]]&gt;=Table3[[#This Row],[Stock_on_hand]],"Reorder","Sufficient Stock")</f>
        <v>Sufficient Stock</v>
      </c>
      <c r="T746" s="4">
        <f>_xlfn.XLOOKUP(F746,Pivot!A:A,Pivot!C:C)</f>
        <v>2.0497237569060776</v>
      </c>
      <c r="U746" s="5">
        <f>Table3[[#This Row],[Stock_on_hand]]/Table3[[#This Row],[ADS_Rate]]</f>
        <v>237.5929919137466</v>
      </c>
      <c r="V746" s="16">
        <f>_xlfn.XLOOKUP(F746,Pivot!E:E,Pivot!H:H)</f>
        <v>142.78312668463613</v>
      </c>
      <c r="W746" s="3">
        <f>IF(Table3[[#This Row],[Stock_on_hand]]&gt;Table3[[#This Row],[Reorder_point]],(Table3[[#This Row],[Stock_on_hand]]-Table3[[#This Row],[Reorder_point]])*Table3[[#This Row],[AverageCostPerUnit]],0)</f>
        <v>43548.85363881402</v>
      </c>
    </row>
    <row r="747" spans="1:23" x14ac:dyDescent="0.3">
      <c r="A747" s="1">
        <v>45750</v>
      </c>
      <c r="B747" t="str">
        <f>TEXT(Table3[[#This Row],[date]],"mmm")</f>
        <v>Apr</v>
      </c>
      <c r="C747" t="str">
        <f>TEXT(Table3[[#This Row],[date]],"ddd")</f>
        <v>Thu</v>
      </c>
      <c r="D747" s="2" t="s">
        <v>24</v>
      </c>
      <c r="E747" s="2" t="s">
        <v>275</v>
      </c>
      <c r="F747" s="2" t="s">
        <v>76</v>
      </c>
      <c r="G747" s="2" t="s">
        <v>77</v>
      </c>
      <c r="H747" s="2" t="s">
        <v>64</v>
      </c>
      <c r="I747" s="3">
        <v>24.19</v>
      </c>
      <c r="J747" s="5">
        <v>37</v>
      </c>
      <c r="K747" s="3">
        <v>895.03</v>
      </c>
      <c r="L747" s="3">
        <v>520.30999999999995</v>
      </c>
      <c r="M747" s="3">
        <v>374.72</v>
      </c>
      <c r="N747" s="10">
        <f>Table3[[#This Row],[profit]]/Table3[[#This Row],[revenue]]</f>
        <v>0.41866753069729512</v>
      </c>
      <c r="O747" s="2" t="s">
        <v>44</v>
      </c>
      <c r="P747" s="2" t="str">
        <f>_xlfn.XLOOKUP(O747,Sales_reps!A:A,Sales_reps!B:B)</f>
        <v>Rep 19</v>
      </c>
      <c r="Q747" s="5">
        <f>_xlfn.XLOOKUP(F747,Inventory!A:A,Inventory!E:E)</f>
        <v>477</v>
      </c>
      <c r="R747" s="5">
        <f>_xlfn.XLOOKUP(F747,Inventory!A:A,Inventory!F:F)</f>
        <v>124</v>
      </c>
      <c r="S747" t="str">
        <f>IF(Table3[[#This Row],[Reorder_point]]&gt;=Table3[[#This Row],[Stock_on_hand]],"Reorder","Sufficient Stock")</f>
        <v>Sufficient Stock</v>
      </c>
      <c r="T747" s="4">
        <f>_xlfn.XLOOKUP(F747,Pivot!A:A,Pivot!C:C)</f>
        <v>2.7734806629834252</v>
      </c>
      <c r="U747" s="5">
        <f>Table3[[#This Row],[Stock_on_hand]]/Table3[[#This Row],[ADS_Rate]]</f>
        <v>171.98605577689244</v>
      </c>
      <c r="V747" s="16">
        <f>_xlfn.XLOOKUP(F747,Pivot!E:E,Pivot!H:H)</f>
        <v>146.86141434262947</v>
      </c>
      <c r="W747" s="3">
        <f>IF(Table3[[#This Row],[Stock_on_hand]]&gt;Table3[[#This Row],[Reorder_point]],(Table3[[#This Row],[Stock_on_hand]]-Table3[[#This Row],[Reorder_point]])*Table3[[#This Row],[AverageCostPerUnit]],0)</f>
        <v>51842.079262948202</v>
      </c>
    </row>
    <row r="748" spans="1:23" x14ac:dyDescent="0.3">
      <c r="A748" s="1">
        <v>45750</v>
      </c>
      <c r="B748" t="str">
        <f>TEXT(Table3[[#This Row],[date]],"mmm")</f>
        <v>Apr</v>
      </c>
      <c r="C748" t="str">
        <f>TEXT(Table3[[#This Row],[date]],"ddd")</f>
        <v>Thu</v>
      </c>
      <c r="D748" s="2" t="s">
        <v>12</v>
      </c>
      <c r="E748" s="2" t="s">
        <v>278</v>
      </c>
      <c r="F748" s="2" t="s">
        <v>214</v>
      </c>
      <c r="G748" s="2" t="s">
        <v>215</v>
      </c>
      <c r="H748" s="2" t="s">
        <v>73</v>
      </c>
      <c r="I748" s="3">
        <v>99.02</v>
      </c>
      <c r="J748" s="5">
        <v>6</v>
      </c>
      <c r="K748" s="3">
        <v>594.12</v>
      </c>
      <c r="L748" s="3">
        <v>442</v>
      </c>
      <c r="M748" s="3">
        <v>152.12</v>
      </c>
      <c r="N748" s="10">
        <f>Table3[[#This Row],[profit]]/Table3[[#This Row],[revenue]]</f>
        <v>0.25604255032653339</v>
      </c>
      <c r="O748" s="2" t="s">
        <v>32</v>
      </c>
      <c r="P748" s="2" t="str">
        <f>_xlfn.XLOOKUP(O748,Sales_reps!A:A,Sales_reps!B:B)</f>
        <v>Rep 13</v>
      </c>
      <c r="Q748" s="5">
        <f>_xlfn.XLOOKUP(F748,Inventory!A:A,Inventory!E:E)</f>
        <v>154</v>
      </c>
      <c r="R748" s="5">
        <f>_xlfn.XLOOKUP(F748,Inventory!A:A,Inventory!F:F)</f>
        <v>171</v>
      </c>
      <c r="S748" t="str">
        <f>IF(Table3[[#This Row],[Reorder_point]]&gt;=Table3[[#This Row],[Stock_on_hand]],"Reorder","Sufficient Stock")</f>
        <v>Reorder</v>
      </c>
      <c r="T748" s="4">
        <f>_xlfn.XLOOKUP(F748,Pivot!A:A,Pivot!C:C)</f>
        <v>1.5193370165745856</v>
      </c>
      <c r="U748" s="5">
        <f>Table3[[#This Row],[Stock_on_hand]]/Table3[[#This Row],[ADS_Rate]]</f>
        <v>101.36</v>
      </c>
      <c r="V748" s="16">
        <f>_xlfn.XLOOKUP(F748,Pivot!E:E,Pivot!H:H)</f>
        <v>185.58029090909088</v>
      </c>
      <c r="W748" s="3">
        <f>IF(Table3[[#This Row],[Stock_on_hand]]&gt;Table3[[#This Row],[Reorder_point]],(Table3[[#This Row],[Stock_on_hand]]-Table3[[#This Row],[Reorder_point]])*Table3[[#This Row],[AverageCostPerUnit]],0)</f>
        <v>0</v>
      </c>
    </row>
    <row r="749" spans="1:23" x14ac:dyDescent="0.3">
      <c r="A749" s="1">
        <v>45750</v>
      </c>
      <c r="B749" t="str">
        <f>TEXT(Table3[[#This Row],[date]],"mmm")</f>
        <v>Apr</v>
      </c>
      <c r="C749" t="str">
        <f>TEXT(Table3[[#This Row],[date]],"ddd")</f>
        <v>Thu</v>
      </c>
      <c r="D749" s="2" t="s">
        <v>24</v>
      </c>
      <c r="E749" s="2" t="s">
        <v>278</v>
      </c>
      <c r="F749" s="2" t="s">
        <v>182</v>
      </c>
      <c r="G749" s="2" t="s">
        <v>183</v>
      </c>
      <c r="H749" s="2" t="s">
        <v>73</v>
      </c>
      <c r="I749" s="3">
        <v>82.67</v>
      </c>
      <c r="J749" s="5">
        <v>48</v>
      </c>
      <c r="K749" s="3">
        <v>3968.16</v>
      </c>
      <c r="L749" s="3">
        <v>2996.7</v>
      </c>
      <c r="M749" s="3">
        <v>971.46</v>
      </c>
      <c r="N749" s="10">
        <f>Table3[[#This Row],[profit]]/Table3[[#This Row],[revenue]]</f>
        <v>0.24481371718882305</v>
      </c>
      <c r="O749" s="2" t="s">
        <v>20</v>
      </c>
      <c r="P749" s="2" t="str">
        <f>_xlfn.XLOOKUP(O749,Sales_reps!A:A,Sales_reps!B:B)</f>
        <v>Rep 8</v>
      </c>
      <c r="Q749" s="5">
        <f>_xlfn.XLOOKUP(F749,Inventory!A:A,Inventory!E:E)</f>
        <v>280</v>
      </c>
      <c r="R749" s="5">
        <f>_xlfn.XLOOKUP(F749,Inventory!A:A,Inventory!F:F)</f>
        <v>97</v>
      </c>
      <c r="S749" t="str">
        <f>IF(Table3[[#This Row],[Reorder_point]]&gt;=Table3[[#This Row],[Stock_on_hand]],"Reorder","Sufficient Stock")</f>
        <v>Sufficient Stock</v>
      </c>
      <c r="T749" s="4">
        <f>_xlfn.XLOOKUP(F749,Pivot!A:A,Pivot!C:C)</f>
        <v>1.1381215469613259</v>
      </c>
      <c r="U749" s="5">
        <f>Table3[[#This Row],[Stock_on_hand]]/Table3[[#This Row],[ADS_Rate]]</f>
        <v>246.01941747572815</v>
      </c>
      <c r="V749" s="16">
        <f>_xlfn.XLOOKUP(F749,Pivot!E:E,Pivot!H:H)</f>
        <v>123.11640776699031</v>
      </c>
      <c r="W749" s="3">
        <f>IF(Table3[[#This Row],[Stock_on_hand]]&gt;Table3[[#This Row],[Reorder_point]],(Table3[[#This Row],[Stock_on_hand]]-Table3[[#This Row],[Reorder_point]])*Table3[[#This Row],[AverageCostPerUnit]],0)</f>
        <v>22530.302621359227</v>
      </c>
    </row>
    <row r="750" spans="1:23" x14ac:dyDescent="0.3">
      <c r="A750" s="1">
        <v>45750</v>
      </c>
      <c r="B750" t="str">
        <f>TEXT(Table3[[#This Row],[date]],"mmm")</f>
        <v>Apr</v>
      </c>
      <c r="C750" t="str">
        <f>TEXT(Table3[[#This Row],[date]],"ddd")</f>
        <v>Thu</v>
      </c>
      <c r="D750" s="2" t="s">
        <v>12</v>
      </c>
      <c r="E750" s="2" t="s">
        <v>273</v>
      </c>
      <c r="F750" s="2" t="s">
        <v>95</v>
      </c>
      <c r="G750" s="2" t="s">
        <v>96</v>
      </c>
      <c r="H750" s="2" t="s">
        <v>56</v>
      </c>
      <c r="I750" s="3">
        <v>62.59</v>
      </c>
      <c r="J750" s="5">
        <v>12</v>
      </c>
      <c r="K750" s="3">
        <v>751.08</v>
      </c>
      <c r="L750" s="3">
        <v>482.84</v>
      </c>
      <c r="M750" s="3">
        <v>268.24</v>
      </c>
      <c r="N750" s="10">
        <f>Table3[[#This Row],[profit]]/Table3[[#This Row],[revenue]]</f>
        <v>0.35713905309687383</v>
      </c>
      <c r="O750" s="2" t="s">
        <v>44</v>
      </c>
      <c r="P750" s="2" t="str">
        <f>_xlfn.XLOOKUP(O750,Sales_reps!A:A,Sales_reps!B:B)</f>
        <v>Rep 19</v>
      </c>
      <c r="Q750" s="5">
        <f>_xlfn.XLOOKUP(F750,Inventory!A:A,Inventory!E:E)</f>
        <v>101</v>
      </c>
      <c r="R750" s="5">
        <f>_xlfn.XLOOKUP(F750,Inventory!A:A,Inventory!F:F)</f>
        <v>179</v>
      </c>
      <c r="S750" t="str">
        <f>IF(Table3[[#This Row],[Reorder_point]]&gt;=Table3[[#This Row],[Stock_on_hand]],"Reorder","Sufficient Stock")</f>
        <v>Reorder</v>
      </c>
      <c r="T750" s="4">
        <f>_xlfn.XLOOKUP(F750,Pivot!A:A,Pivot!C:C)</f>
        <v>3.9834254143646408</v>
      </c>
      <c r="U750" s="5">
        <f>Table3[[#This Row],[Stock_on_hand]]/Table3[[#This Row],[ADS_Rate]]</f>
        <v>25.35506241331484</v>
      </c>
      <c r="V750" s="16">
        <f>_xlfn.XLOOKUP(F750,Pivot!E:E,Pivot!H:H)</f>
        <v>171.84160887656034</v>
      </c>
      <c r="W750" s="3">
        <f>IF(Table3[[#This Row],[Stock_on_hand]]&gt;Table3[[#This Row],[Reorder_point]],(Table3[[#This Row],[Stock_on_hand]]-Table3[[#This Row],[Reorder_point]])*Table3[[#This Row],[AverageCostPerUnit]],0)</f>
        <v>0</v>
      </c>
    </row>
    <row r="751" spans="1:23" x14ac:dyDescent="0.3">
      <c r="A751" s="1">
        <v>45750</v>
      </c>
      <c r="B751" t="str">
        <f>TEXT(Table3[[#This Row],[date]],"mmm")</f>
        <v>Apr</v>
      </c>
      <c r="C751" t="str">
        <f>TEXT(Table3[[#This Row],[date]],"ddd")</f>
        <v>Thu</v>
      </c>
      <c r="D751" s="2" t="s">
        <v>12</v>
      </c>
      <c r="E751" s="2" t="s">
        <v>276</v>
      </c>
      <c r="F751" s="2" t="s">
        <v>81</v>
      </c>
      <c r="G751" s="2" t="s">
        <v>82</v>
      </c>
      <c r="H751" s="2" t="s">
        <v>60</v>
      </c>
      <c r="I751" s="3">
        <v>11.86</v>
      </c>
      <c r="J751" s="5">
        <v>23</v>
      </c>
      <c r="K751" s="3">
        <v>272.77999999999997</v>
      </c>
      <c r="L751" s="3">
        <v>214.39</v>
      </c>
      <c r="M751" s="3">
        <v>58.39</v>
      </c>
      <c r="N751" s="10">
        <f>Table3[[#This Row],[profit]]/Table3[[#This Row],[revenue]]</f>
        <v>0.21405528264535525</v>
      </c>
      <c r="O751" s="2" t="s">
        <v>28</v>
      </c>
      <c r="P751" s="2" t="str">
        <f>_xlfn.XLOOKUP(O751,Sales_reps!A:A,Sales_reps!B:B)</f>
        <v>Rep 11</v>
      </c>
      <c r="Q751" s="5">
        <f>_xlfn.XLOOKUP(F751,Inventory!A:A,Inventory!E:E)</f>
        <v>400</v>
      </c>
      <c r="R751" s="5">
        <f>_xlfn.XLOOKUP(F751,Inventory!A:A,Inventory!F:F)</f>
        <v>67</v>
      </c>
      <c r="S751" t="str">
        <f>IF(Table3[[#This Row],[Reorder_point]]&gt;=Table3[[#This Row],[Stock_on_hand]],"Reorder","Sufficient Stock")</f>
        <v>Sufficient Stock</v>
      </c>
      <c r="T751" s="4">
        <f>_xlfn.XLOOKUP(F751,Pivot!A:A,Pivot!C:C)</f>
        <v>1.7790055248618784</v>
      </c>
      <c r="U751" s="5">
        <f>Table3[[#This Row],[Stock_on_hand]]/Table3[[#This Row],[ADS_Rate]]</f>
        <v>224.84472049689441</v>
      </c>
      <c r="V751" s="16">
        <f>_xlfn.XLOOKUP(F751,Pivot!E:E,Pivot!H:H)</f>
        <v>145.31583850931676</v>
      </c>
      <c r="W751" s="3">
        <f>IF(Table3[[#This Row],[Stock_on_hand]]&gt;Table3[[#This Row],[Reorder_point]],(Table3[[#This Row],[Stock_on_hand]]-Table3[[#This Row],[Reorder_point]])*Table3[[#This Row],[AverageCostPerUnit]],0)</f>
        <v>48390.17422360248</v>
      </c>
    </row>
    <row r="752" spans="1:23" x14ac:dyDescent="0.3">
      <c r="A752" s="1">
        <v>45750</v>
      </c>
      <c r="B752" t="str">
        <f>TEXT(Table3[[#This Row],[date]],"mmm")</f>
        <v>Apr</v>
      </c>
      <c r="C752" t="str">
        <f>TEXT(Table3[[#This Row],[date]],"ddd")</f>
        <v>Thu</v>
      </c>
      <c r="D752" s="2" t="s">
        <v>12</v>
      </c>
      <c r="E752" s="2" t="s">
        <v>275</v>
      </c>
      <c r="F752" s="2" t="s">
        <v>262</v>
      </c>
      <c r="G752" s="2" t="s">
        <v>263</v>
      </c>
      <c r="H752" s="2" t="s">
        <v>101</v>
      </c>
      <c r="I752" s="3">
        <v>158.32</v>
      </c>
      <c r="J752" s="5">
        <v>10</v>
      </c>
      <c r="K752" s="3">
        <v>1583.2</v>
      </c>
      <c r="L752" s="3">
        <v>970.62</v>
      </c>
      <c r="M752" s="3">
        <v>612.58000000000004</v>
      </c>
      <c r="N752" s="10">
        <f>Table3[[#This Row],[profit]]/Table3[[#This Row],[revenue]]</f>
        <v>0.38692521475492675</v>
      </c>
      <c r="O752" s="2" t="s">
        <v>8</v>
      </c>
      <c r="P752" s="2" t="str">
        <f>_xlfn.XLOOKUP(O752,Sales_reps!A:A,Sales_reps!B:B)</f>
        <v>Rep 3</v>
      </c>
      <c r="Q752" s="5">
        <f>_xlfn.XLOOKUP(F752,Inventory!A:A,Inventory!E:E)</f>
        <v>69</v>
      </c>
      <c r="R752" s="5">
        <f>_xlfn.XLOOKUP(F752,Inventory!A:A,Inventory!F:F)</f>
        <v>189</v>
      </c>
      <c r="S752" t="str">
        <f>IF(Table3[[#This Row],[Reorder_point]]&gt;=Table3[[#This Row],[Stock_on_hand]],"Reorder","Sufficient Stock")</f>
        <v>Reorder</v>
      </c>
      <c r="T752" s="4">
        <f>_xlfn.XLOOKUP(F752,Pivot!A:A,Pivot!C:C)</f>
        <v>1.9337016574585635</v>
      </c>
      <c r="U752" s="5">
        <f>Table3[[#This Row],[Stock_on_hand]]/Table3[[#This Row],[ADS_Rate]]</f>
        <v>35.682857142857145</v>
      </c>
      <c r="V752" s="16">
        <f>_xlfn.XLOOKUP(F752,Pivot!E:E,Pivot!H:H)</f>
        <v>151.44962857142858</v>
      </c>
      <c r="W752" s="3">
        <f>IF(Table3[[#This Row],[Stock_on_hand]]&gt;Table3[[#This Row],[Reorder_point]],(Table3[[#This Row],[Stock_on_hand]]-Table3[[#This Row],[Reorder_point]])*Table3[[#This Row],[AverageCostPerUnit]],0)</f>
        <v>0</v>
      </c>
    </row>
    <row r="753" spans="1:23" x14ac:dyDescent="0.3">
      <c r="A753" s="1">
        <v>45750</v>
      </c>
      <c r="B753" t="str">
        <f>TEXT(Table3[[#This Row],[date]],"mmm")</f>
        <v>Apr</v>
      </c>
      <c r="C753" t="str">
        <f>TEXT(Table3[[#This Row],[date]],"ddd")</f>
        <v>Thu</v>
      </c>
      <c r="D753" s="2" t="s">
        <v>17</v>
      </c>
      <c r="E753" s="2" t="s">
        <v>274</v>
      </c>
      <c r="F753" s="2" t="s">
        <v>214</v>
      </c>
      <c r="G753" s="2" t="s">
        <v>215</v>
      </c>
      <c r="H753" s="2" t="s">
        <v>73</v>
      </c>
      <c r="I753" s="3">
        <v>150.54</v>
      </c>
      <c r="J753" s="5">
        <v>32</v>
      </c>
      <c r="K753" s="3">
        <v>4817.28</v>
      </c>
      <c r="L753" s="3">
        <v>3275.34</v>
      </c>
      <c r="M753" s="3">
        <v>1541.94</v>
      </c>
      <c r="N753" s="10">
        <f>Table3[[#This Row],[profit]]/Table3[[#This Row],[revenue]]</f>
        <v>0.32008519330410523</v>
      </c>
      <c r="O753" s="2" t="s">
        <v>44</v>
      </c>
      <c r="P753" s="2" t="str">
        <f>_xlfn.XLOOKUP(O753,Sales_reps!A:A,Sales_reps!B:B)</f>
        <v>Rep 19</v>
      </c>
      <c r="Q753" s="5">
        <f>_xlfn.XLOOKUP(F753,Inventory!A:A,Inventory!E:E)</f>
        <v>154</v>
      </c>
      <c r="R753" s="5">
        <f>_xlfn.XLOOKUP(F753,Inventory!A:A,Inventory!F:F)</f>
        <v>171</v>
      </c>
      <c r="S753" t="str">
        <f>IF(Table3[[#This Row],[Reorder_point]]&gt;=Table3[[#This Row],[Stock_on_hand]],"Reorder","Sufficient Stock")</f>
        <v>Reorder</v>
      </c>
      <c r="T753" s="4">
        <f>_xlfn.XLOOKUP(F753,Pivot!A:A,Pivot!C:C)</f>
        <v>1.5193370165745856</v>
      </c>
      <c r="U753" s="5">
        <f>Table3[[#This Row],[Stock_on_hand]]/Table3[[#This Row],[ADS_Rate]]</f>
        <v>101.36</v>
      </c>
      <c r="V753" s="16">
        <f>_xlfn.XLOOKUP(F753,Pivot!E:E,Pivot!H:H)</f>
        <v>185.58029090909088</v>
      </c>
      <c r="W753" s="3">
        <f>IF(Table3[[#This Row],[Stock_on_hand]]&gt;Table3[[#This Row],[Reorder_point]],(Table3[[#This Row],[Stock_on_hand]]-Table3[[#This Row],[Reorder_point]])*Table3[[#This Row],[AverageCostPerUnit]],0)</f>
        <v>0</v>
      </c>
    </row>
    <row r="754" spans="1:23" x14ac:dyDescent="0.3">
      <c r="A754" s="1">
        <v>45750</v>
      </c>
      <c r="B754" t="str">
        <f>TEXT(Table3[[#This Row],[date]],"mmm")</f>
        <v>Apr</v>
      </c>
      <c r="C754" t="str">
        <f>TEXT(Table3[[#This Row],[date]],"ddd")</f>
        <v>Thu</v>
      </c>
      <c r="D754" s="2" t="s">
        <v>17</v>
      </c>
      <c r="E754" s="2" t="s">
        <v>275</v>
      </c>
      <c r="F754" s="2" t="s">
        <v>130</v>
      </c>
      <c r="G754" s="2" t="s">
        <v>131</v>
      </c>
      <c r="H754" s="2" t="s">
        <v>101</v>
      </c>
      <c r="I754" s="3">
        <v>15.4</v>
      </c>
      <c r="J754" s="5">
        <v>19</v>
      </c>
      <c r="K754" s="3">
        <v>292.60000000000002</v>
      </c>
      <c r="L754" s="3">
        <v>205.55</v>
      </c>
      <c r="M754" s="3">
        <v>87.05</v>
      </c>
      <c r="N754" s="10">
        <f>Table3[[#This Row],[profit]]/Table3[[#This Row],[revenue]]</f>
        <v>0.29750512645249483</v>
      </c>
      <c r="O754" s="2" t="s">
        <v>20</v>
      </c>
      <c r="P754" s="2" t="str">
        <f>_xlfn.XLOOKUP(O754,Sales_reps!A:A,Sales_reps!B:B)</f>
        <v>Rep 8</v>
      </c>
      <c r="Q754" s="5">
        <f>_xlfn.XLOOKUP(F754,Inventory!A:A,Inventory!E:E)</f>
        <v>397</v>
      </c>
      <c r="R754" s="5">
        <f>_xlfn.XLOOKUP(F754,Inventory!A:A,Inventory!F:F)</f>
        <v>183</v>
      </c>
      <c r="S754" t="str">
        <f>IF(Table3[[#This Row],[Reorder_point]]&gt;=Table3[[#This Row],[Stock_on_hand]],"Reorder","Sufficient Stock")</f>
        <v>Sufficient Stock</v>
      </c>
      <c r="T754" s="4">
        <f>_xlfn.XLOOKUP(F754,Pivot!A:A,Pivot!C:C)</f>
        <v>2.9447513812154695</v>
      </c>
      <c r="U754" s="5">
        <f>Table3[[#This Row],[Stock_on_hand]]/Table3[[#This Row],[ADS_Rate]]</f>
        <v>134.81613508442777</v>
      </c>
      <c r="V754" s="16">
        <f>_xlfn.XLOOKUP(F754,Pivot!E:E,Pivot!H:H)</f>
        <v>151.03679174484051</v>
      </c>
      <c r="W754" s="3">
        <f>IF(Table3[[#This Row],[Stock_on_hand]]&gt;Table3[[#This Row],[Reorder_point]],(Table3[[#This Row],[Stock_on_hand]]-Table3[[#This Row],[Reorder_point]])*Table3[[#This Row],[AverageCostPerUnit]],0)</f>
        <v>32321.873433395871</v>
      </c>
    </row>
    <row r="755" spans="1:23" x14ac:dyDescent="0.3">
      <c r="A755" s="1">
        <v>45750</v>
      </c>
      <c r="B755" t="str">
        <f>TEXT(Table3[[#This Row],[date]],"mmm")</f>
        <v>Apr</v>
      </c>
      <c r="C755" t="str">
        <f>TEXT(Table3[[#This Row],[date]],"ddd")</f>
        <v>Thu</v>
      </c>
      <c r="D755" s="2" t="s">
        <v>27</v>
      </c>
      <c r="E755" s="2" t="s">
        <v>274</v>
      </c>
      <c r="F755" s="2" t="s">
        <v>206</v>
      </c>
      <c r="G755" s="2" t="s">
        <v>207</v>
      </c>
      <c r="H755" s="2" t="s">
        <v>60</v>
      </c>
      <c r="I755" s="3">
        <v>256.2</v>
      </c>
      <c r="J755" s="5">
        <v>39</v>
      </c>
      <c r="K755" s="3">
        <v>9991.7999999999993</v>
      </c>
      <c r="L755" s="3">
        <v>5671.31</v>
      </c>
      <c r="M755" s="3">
        <v>4320.49</v>
      </c>
      <c r="N755" s="10">
        <f>Table3[[#This Row],[profit]]/Table3[[#This Row],[revenue]]</f>
        <v>0.43240357092816112</v>
      </c>
      <c r="O755" s="2" t="s">
        <v>32</v>
      </c>
      <c r="P755" s="2" t="str">
        <f>_xlfn.XLOOKUP(O755,Sales_reps!A:A,Sales_reps!B:B)</f>
        <v>Rep 13</v>
      </c>
      <c r="Q755" s="5">
        <f>_xlfn.XLOOKUP(F755,Inventory!A:A,Inventory!E:E)</f>
        <v>234</v>
      </c>
      <c r="R755" s="5">
        <f>_xlfn.XLOOKUP(F755,Inventory!A:A,Inventory!F:F)</f>
        <v>135</v>
      </c>
      <c r="S755" t="str">
        <f>IF(Table3[[#This Row],[Reorder_point]]&gt;=Table3[[#This Row],[Stock_on_hand]],"Reorder","Sufficient Stock")</f>
        <v>Sufficient Stock</v>
      </c>
      <c r="T755" s="4">
        <f>_xlfn.XLOOKUP(F755,Pivot!A:A,Pivot!C:C)</f>
        <v>2.1823204419889501</v>
      </c>
      <c r="U755" s="5">
        <f>Table3[[#This Row],[Stock_on_hand]]/Table3[[#This Row],[ADS_Rate]]</f>
        <v>107.2253164556962</v>
      </c>
      <c r="V755" s="16">
        <f>_xlfn.XLOOKUP(F755,Pivot!E:E,Pivot!H:H)</f>
        <v>159.33501265822784</v>
      </c>
      <c r="W755" s="3">
        <f>IF(Table3[[#This Row],[Stock_on_hand]]&gt;Table3[[#This Row],[Reorder_point]],(Table3[[#This Row],[Stock_on_hand]]-Table3[[#This Row],[Reorder_point]])*Table3[[#This Row],[AverageCostPerUnit]],0)</f>
        <v>15774.166253164556</v>
      </c>
    </row>
    <row r="756" spans="1:23" x14ac:dyDescent="0.3">
      <c r="A756" s="1">
        <v>45750</v>
      </c>
      <c r="B756" t="str">
        <f>TEXT(Table3[[#This Row],[date]],"mmm")</f>
        <v>Apr</v>
      </c>
      <c r="C756" t="str">
        <f>TEXT(Table3[[#This Row],[date]],"ddd")</f>
        <v>Thu</v>
      </c>
      <c r="D756" s="2" t="s">
        <v>27</v>
      </c>
      <c r="E756" s="2" t="s">
        <v>277</v>
      </c>
      <c r="F756" s="2" t="s">
        <v>78</v>
      </c>
      <c r="G756" s="2" t="s">
        <v>79</v>
      </c>
      <c r="H756" s="2" t="s">
        <v>64</v>
      </c>
      <c r="I756" s="3">
        <v>201.94</v>
      </c>
      <c r="J756" s="5">
        <v>45</v>
      </c>
      <c r="K756" s="3">
        <v>9087.2999999999993</v>
      </c>
      <c r="L756" s="3">
        <v>6613.76</v>
      </c>
      <c r="M756" s="3">
        <v>2473.54</v>
      </c>
      <c r="N756" s="10">
        <f>Table3[[#This Row],[profit]]/Table3[[#This Row],[revenue]]</f>
        <v>0.27219746239256987</v>
      </c>
      <c r="O756" s="2" t="s">
        <v>28</v>
      </c>
      <c r="P756" s="2" t="str">
        <f>_xlfn.XLOOKUP(O756,Sales_reps!A:A,Sales_reps!B:B)</f>
        <v>Rep 11</v>
      </c>
      <c r="Q756" s="5">
        <f>_xlfn.XLOOKUP(F756,Inventory!A:A,Inventory!E:E)</f>
        <v>486</v>
      </c>
      <c r="R756" s="5">
        <f>_xlfn.XLOOKUP(F756,Inventory!A:A,Inventory!F:F)</f>
        <v>119</v>
      </c>
      <c r="S756" t="str">
        <f>IF(Table3[[#This Row],[Reorder_point]]&gt;=Table3[[#This Row],[Stock_on_hand]],"Reorder","Sufficient Stock")</f>
        <v>Sufficient Stock</v>
      </c>
      <c r="T756" s="4">
        <f>_xlfn.XLOOKUP(F756,Pivot!A:A,Pivot!C:C)</f>
        <v>2.3204419889502761</v>
      </c>
      <c r="U756" s="5">
        <f>Table3[[#This Row],[Stock_on_hand]]/Table3[[#This Row],[ADS_Rate]]</f>
        <v>209.44285714285715</v>
      </c>
      <c r="V756" s="16">
        <f>_xlfn.XLOOKUP(F756,Pivot!E:E,Pivot!H:H)</f>
        <v>196.53238095238089</v>
      </c>
      <c r="W756" s="3">
        <f>IF(Table3[[#This Row],[Stock_on_hand]]&gt;Table3[[#This Row],[Reorder_point]],(Table3[[#This Row],[Stock_on_hand]]-Table3[[#This Row],[Reorder_point]])*Table3[[#This Row],[AverageCostPerUnit]],0)</f>
        <v>72127.383809523788</v>
      </c>
    </row>
    <row r="757" spans="1:23" x14ac:dyDescent="0.3">
      <c r="A757" s="1">
        <v>45750</v>
      </c>
      <c r="B757" t="str">
        <f>TEXT(Table3[[#This Row],[date]],"mmm")</f>
        <v>Apr</v>
      </c>
      <c r="C757" t="str">
        <f>TEXT(Table3[[#This Row],[date]],"ddd")</f>
        <v>Thu</v>
      </c>
      <c r="D757" s="2" t="s">
        <v>17</v>
      </c>
      <c r="E757" s="2" t="s">
        <v>282</v>
      </c>
      <c r="F757" s="2" t="s">
        <v>99</v>
      </c>
      <c r="G757" s="2" t="s">
        <v>100</v>
      </c>
      <c r="H757" s="2" t="s">
        <v>101</v>
      </c>
      <c r="I757" s="3">
        <v>149.12</v>
      </c>
      <c r="J757" s="5">
        <v>31</v>
      </c>
      <c r="K757" s="3">
        <v>4622.72</v>
      </c>
      <c r="L757" s="3">
        <v>3475.24</v>
      </c>
      <c r="M757" s="3">
        <v>1147.48</v>
      </c>
      <c r="N757" s="10">
        <f>Table3[[#This Row],[profit]]/Table3[[#This Row],[revenue]]</f>
        <v>0.24822615256818495</v>
      </c>
      <c r="O757" s="2" t="s">
        <v>36</v>
      </c>
      <c r="P757" s="2" t="str">
        <f>_xlfn.XLOOKUP(O757,Sales_reps!A:A,Sales_reps!B:B)</f>
        <v>Rep 15</v>
      </c>
      <c r="Q757" s="5">
        <f>_xlfn.XLOOKUP(F757,Inventory!A:A,Inventory!E:E)</f>
        <v>380</v>
      </c>
      <c r="R757" s="5">
        <f>_xlfn.XLOOKUP(F757,Inventory!A:A,Inventory!F:F)</f>
        <v>192</v>
      </c>
      <c r="S757" t="str">
        <f>IF(Table3[[#This Row],[Reorder_point]]&gt;=Table3[[#This Row],[Stock_on_hand]],"Reorder","Sufficient Stock")</f>
        <v>Sufficient Stock</v>
      </c>
      <c r="T757" s="4">
        <f>_xlfn.XLOOKUP(F757,Pivot!A:A,Pivot!C:C)</f>
        <v>1.5359116022099448</v>
      </c>
      <c r="U757" s="5">
        <f>Table3[[#This Row],[Stock_on_hand]]/Table3[[#This Row],[ADS_Rate]]</f>
        <v>247.41007194244602</v>
      </c>
      <c r="V757" s="16">
        <f>_xlfn.XLOOKUP(F757,Pivot!E:E,Pivot!H:H)</f>
        <v>131.15615107913669</v>
      </c>
      <c r="W757" s="3">
        <f>IF(Table3[[#This Row],[Stock_on_hand]]&gt;Table3[[#This Row],[Reorder_point]],(Table3[[#This Row],[Stock_on_hand]]-Table3[[#This Row],[Reorder_point]])*Table3[[#This Row],[AverageCostPerUnit]],0)</f>
        <v>24657.356402877696</v>
      </c>
    </row>
    <row r="758" spans="1:23" x14ac:dyDescent="0.3">
      <c r="A758" s="1">
        <v>45751</v>
      </c>
      <c r="B758" t="str">
        <f>TEXT(Table3[[#This Row],[date]],"mmm")</f>
        <v>Apr</v>
      </c>
      <c r="C758" t="str">
        <f>TEXT(Table3[[#This Row],[date]],"ddd")</f>
        <v>Fri</v>
      </c>
      <c r="D758" s="2" t="s">
        <v>27</v>
      </c>
      <c r="E758" s="2" t="s">
        <v>274</v>
      </c>
      <c r="F758" s="2" t="s">
        <v>184</v>
      </c>
      <c r="G758" s="2" t="s">
        <v>185</v>
      </c>
      <c r="H758" s="2" t="s">
        <v>73</v>
      </c>
      <c r="I758" s="3">
        <v>274.58999999999997</v>
      </c>
      <c r="J758" s="5">
        <v>15</v>
      </c>
      <c r="K758" s="3">
        <v>4118.8500000000004</v>
      </c>
      <c r="L758" s="3">
        <v>2502.5100000000002</v>
      </c>
      <c r="M758" s="3">
        <v>1616.34</v>
      </c>
      <c r="N758" s="10">
        <f>Table3[[#This Row],[profit]]/Table3[[#This Row],[revenue]]</f>
        <v>0.39242507010451944</v>
      </c>
      <c r="O758" s="2" t="s">
        <v>6</v>
      </c>
      <c r="P758" s="2" t="str">
        <f>_xlfn.XLOOKUP(O758,Sales_reps!A:A,Sales_reps!B:B)</f>
        <v>Rep 2</v>
      </c>
      <c r="Q758" s="5">
        <f>_xlfn.XLOOKUP(F758,Inventory!A:A,Inventory!E:E)</f>
        <v>329</v>
      </c>
      <c r="R758" s="5">
        <f>_xlfn.XLOOKUP(F758,Inventory!A:A,Inventory!F:F)</f>
        <v>95</v>
      </c>
      <c r="S758" t="str">
        <f>IF(Table3[[#This Row],[Reorder_point]]&gt;=Table3[[#This Row],[Stock_on_hand]],"Reorder","Sufficient Stock")</f>
        <v>Sufficient Stock</v>
      </c>
      <c r="T758" s="4">
        <f>_xlfn.XLOOKUP(F758,Pivot!A:A,Pivot!C:C)</f>
        <v>1.2209944751381216</v>
      </c>
      <c r="U758" s="5">
        <f>Table3[[#This Row],[Stock_on_hand]]/Table3[[#This Row],[ADS_Rate]]</f>
        <v>269.45248868778276</v>
      </c>
      <c r="V758" s="16">
        <f>_xlfn.XLOOKUP(F758,Pivot!E:E,Pivot!H:H)</f>
        <v>155.78972850678733</v>
      </c>
      <c r="W758" s="3">
        <f>IF(Table3[[#This Row],[Stock_on_hand]]&gt;Table3[[#This Row],[Reorder_point]],(Table3[[#This Row],[Stock_on_hand]]-Table3[[#This Row],[Reorder_point]])*Table3[[#This Row],[AverageCostPerUnit]],0)</f>
        <v>36454.796470588233</v>
      </c>
    </row>
    <row r="759" spans="1:23" x14ac:dyDescent="0.3">
      <c r="A759" s="1">
        <v>45751</v>
      </c>
      <c r="B759" t="str">
        <f>TEXT(Table3[[#This Row],[date]],"mmm")</f>
        <v>Apr</v>
      </c>
      <c r="C759" t="str">
        <f>TEXT(Table3[[#This Row],[date]],"ddd")</f>
        <v>Fri</v>
      </c>
      <c r="D759" s="2" t="s">
        <v>5</v>
      </c>
      <c r="E759" s="2" t="s">
        <v>274</v>
      </c>
      <c r="F759" s="2" t="s">
        <v>118</v>
      </c>
      <c r="G759" s="2" t="s">
        <v>119</v>
      </c>
      <c r="H759" s="2" t="s">
        <v>73</v>
      </c>
      <c r="I759" s="3">
        <v>420.33</v>
      </c>
      <c r="J759" s="5">
        <v>2</v>
      </c>
      <c r="K759" s="3">
        <v>840.66</v>
      </c>
      <c r="L759" s="3">
        <v>626.01</v>
      </c>
      <c r="M759" s="3">
        <v>214.65</v>
      </c>
      <c r="N759" s="10">
        <f>Table3[[#This Row],[profit]]/Table3[[#This Row],[revenue]]</f>
        <v>0.25533509385482839</v>
      </c>
      <c r="O759" s="2" t="s">
        <v>3</v>
      </c>
      <c r="P759" s="2" t="str">
        <f>_xlfn.XLOOKUP(O759,Sales_reps!A:A,Sales_reps!B:B)</f>
        <v>Rep 1</v>
      </c>
      <c r="Q759" s="5">
        <f>_xlfn.XLOOKUP(F759,Inventory!A:A,Inventory!E:E)</f>
        <v>365</v>
      </c>
      <c r="R759" s="5">
        <f>_xlfn.XLOOKUP(F759,Inventory!A:A,Inventory!F:F)</f>
        <v>53</v>
      </c>
      <c r="S759" t="str">
        <f>IF(Table3[[#This Row],[Reorder_point]]&gt;=Table3[[#This Row],[Stock_on_hand]],"Reorder","Sufficient Stock")</f>
        <v>Sufficient Stock</v>
      </c>
      <c r="T759" s="4">
        <f>_xlfn.XLOOKUP(F759,Pivot!A:A,Pivot!C:C)</f>
        <v>1.3922651933701657</v>
      </c>
      <c r="U759" s="5">
        <f>Table3[[#This Row],[Stock_on_hand]]/Table3[[#This Row],[ADS_Rate]]</f>
        <v>262.16269841269843</v>
      </c>
      <c r="V759" s="16">
        <f>_xlfn.XLOOKUP(F759,Pivot!E:E,Pivot!H:H)</f>
        <v>124.21837301587303</v>
      </c>
      <c r="W759" s="3">
        <f>IF(Table3[[#This Row],[Stock_on_hand]]&gt;Table3[[#This Row],[Reorder_point]],(Table3[[#This Row],[Stock_on_hand]]-Table3[[#This Row],[Reorder_point]])*Table3[[#This Row],[AverageCostPerUnit]],0)</f>
        <v>38756.132380952382</v>
      </c>
    </row>
    <row r="760" spans="1:23" x14ac:dyDescent="0.3">
      <c r="A760" s="1">
        <v>45751</v>
      </c>
      <c r="B760" t="str">
        <f>TEXT(Table3[[#This Row],[date]],"mmm")</f>
        <v>Apr</v>
      </c>
      <c r="C760" t="str">
        <f>TEXT(Table3[[#This Row],[date]],"ddd")</f>
        <v>Fri</v>
      </c>
      <c r="D760" s="2" t="s">
        <v>12</v>
      </c>
      <c r="E760" s="2" t="s">
        <v>276</v>
      </c>
      <c r="F760" s="2" t="s">
        <v>244</v>
      </c>
      <c r="G760" s="2" t="s">
        <v>245</v>
      </c>
      <c r="H760" s="2" t="s">
        <v>64</v>
      </c>
      <c r="I760" s="3">
        <v>285</v>
      </c>
      <c r="J760" s="5">
        <v>36</v>
      </c>
      <c r="K760" s="3">
        <v>10260</v>
      </c>
      <c r="L760" s="3">
        <v>6588.27</v>
      </c>
      <c r="M760" s="3">
        <v>3671.73</v>
      </c>
      <c r="N760" s="10">
        <f>Table3[[#This Row],[profit]]/Table3[[#This Row],[revenue]]</f>
        <v>0.35786842105263156</v>
      </c>
      <c r="O760" s="2" t="s">
        <v>36</v>
      </c>
      <c r="P760" s="2" t="str">
        <f>_xlfn.XLOOKUP(O760,Sales_reps!A:A,Sales_reps!B:B)</f>
        <v>Rep 15</v>
      </c>
      <c r="Q760" s="5">
        <f>_xlfn.XLOOKUP(F760,Inventory!A:A,Inventory!E:E)</f>
        <v>350</v>
      </c>
      <c r="R760" s="5">
        <f>_xlfn.XLOOKUP(F760,Inventory!A:A,Inventory!F:F)</f>
        <v>174</v>
      </c>
      <c r="S760" t="str">
        <f>IF(Table3[[#This Row],[Reorder_point]]&gt;=Table3[[#This Row],[Stock_on_hand]],"Reorder","Sufficient Stock")</f>
        <v>Sufficient Stock</v>
      </c>
      <c r="T760" s="4">
        <f>_xlfn.XLOOKUP(F760,Pivot!A:A,Pivot!C:C)</f>
        <v>2.8232044198895028</v>
      </c>
      <c r="U760" s="5">
        <f>Table3[[#This Row],[Stock_on_hand]]/Table3[[#This Row],[ADS_Rate]]</f>
        <v>123.97260273972603</v>
      </c>
      <c r="V760" s="16">
        <f>_xlfn.XLOOKUP(F760,Pivot!E:E,Pivot!H:H)</f>
        <v>176.50516634050879</v>
      </c>
      <c r="W760" s="3">
        <f>IF(Table3[[#This Row],[Stock_on_hand]]&gt;Table3[[#This Row],[Reorder_point]],(Table3[[#This Row],[Stock_on_hand]]-Table3[[#This Row],[Reorder_point]])*Table3[[#This Row],[AverageCostPerUnit]],0)</f>
        <v>31064.909275929549</v>
      </c>
    </row>
    <row r="761" spans="1:23" x14ac:dyDescent="0.3">
      <c r="A761" s="1">
        <v>45751</v>
      </c>
      <c r="B761" t="str">
        <f>TEXT(Table3[[#This Row],[date]],"mmm")</f>
        <v>Apr</v>
      </c>
      <c r="C761" t="str">
        <f>TEXT(Table3[[#This Row],[date]],"ddd")</f>
        <v>Fri</v>
      </c>
      <c r="D761" s="2" t="s">
        <v>24</v>
      </c>
      <c r="E761" s="2" t="s">
        <v>284</v>
      </c>
      <c r="F761" s="2" t="s">
        <v>85</v>
      </c>
      <c r="G761" s="2" t="s">
        <v>86</v>
      </c>
      <c r="H761" s="2" t="s">
        <v>64</v>
      </c>
      <c r="I761" s="3">
        <v>414.82</v>
      </c>
      <c r="J761" s="5">
        <v>33</v>
      </c>
      <c r="K761" s="3">
        <v>13689.06</v>
      </c>
      <c r="L761" s="3">
        <v>8838.91</v>
      </c>
      <c r="M761" s="3">
        <v>4850.1499999999996</v>
      </c>
      <c r="N761" s="10">
        <f>Table3[[#This Row],[profit]]/Table3[[#This Row],[revenue]]</f>
        <v>0.35430847698819345</v>
      </c>
      <c r="O761" s="2" t="s">
        <v>40</v>
      </c>
      <c r="P761" s="2" t="str">
        <f>_xlfn.XLOOKUP(O761,Sales_reps!A:A,Sales_reps!B:B)</f>
        <v>Rep 17</v>
      </c>
      <c r="Q761" s="5">
        <f>_xlfn.XLOOKUP(F761,Inventory!A:A,Inventory!E:E)</f>
        <v>262</v>
      </c>
      <c r="R761" s="5">
        <f>_xlfn.XLOOKUP(F761,Inventory!A:A,Inventory!F:F)</f>
        <v>115</v>
      </c>
      <c r="S761" t="str">
        <f>IF(Table3[[#This Row],[Reorder_point]]&gt;=Table3[[#This Row],[Stock_on_hand]],"Reorder","Sufficient Stock")</f>
        <v>Sufficient Stock</v>
      </c>
      <c r="T761" s="4">
        <f>_xlfn.XLOOKUP(F761,Pivot!A:A,Pivot!C:C)</f>
        <v>1.4143646408839778</v>
      </c>
      <c r="U761" s="5">
        <f>Table3[[#This Row],[Stock_on_hand]]/Table3[[#This Row],[ADS_Rate]]</f>
        <v>185.2421875</v>
      </c>
      <c r="V761" s="16">
        <f>_xlfn.XLOOKUP(F761,Pivot!E:E,Pivot!H:H)</f>
        <v>144.87089843749999</v>
      </c>
      <c r="W761" s="3">
        <f>IF(Table3[[#This Row],[Stock_on_hand]]&gt;Table3[[#This Row],[Reorder_point]],(Table3[[#This Row],[Stock_on_hand]]-Table3[[#This Row],[Reorder_point]])*Table3[[#This Row],[AverageCostPerUnit]],0)</f>
        <v>21296.022070312498</v>
      </c>
    </row>
    <row r="762" spans="1:23" x14ac:dyDescent="0.3">
      <c r="A762" s="1">
        <v>45751</v>
      </c>
      <c r="B762" t="str">
        <f>TEXT(Table3[[#This Row],[date]],"mmm")</f>
        <v>Apr</v>
      </c>
      <c r="C762" t="str">
        <f>TEXT(Table3[[#This Row],[date]],"ddd")</f>
        <v>Fri</v>
      </c>
      <c r="D762" s="2" t="s">
        <v>17</v>
      </c>
      <c r="E762" s="2" t="s">
        <v>274</v>
      </c>
      <c r="F762" s="2" t="s">
        <v>200</v>
      </c>
      <c r="G762" s="2" t="s">
        <v>201</v>
      </c>
      <c r="H762" s="2" t="s">
        <v>56</v>
      </c>
      <c r="I762" s="3">
        <v>5.82</v>
      </c>
      <c r="J762" s="5">
        <v>46</v>
      </c>
      <c r="K762" s="3">
        <v>267.72000000000003</v>
      </c>
      <c r="L762" s="3">
        <v>215.84</v>
      </c>
      <c r="M762" s="3">
        <v>51.88</v>
      </c>
      <c r="N762" s="10">
        <f>Table3[[#This Row],[profit]]/Table3[[#This Row],[revenue]]</f>
        <v>0.19378455102345735</v>
      </c>
      <c r="O762" s="2" t="s">
        <v>8</v>
      </c>
      <c r="P762" s="2" t="str">
        <f>_xlfn.XLOOKUP(O762,Sales_reps!A:A,Sales_reps!B:B)</f>
        <v>Rep 3</v>
      </c>
      <c r="Q762" s="5">
        <f>_xlfn.XLOOKUP(F762,Inventory!A:A,Inventory!E:E)</f>
        <v>168</v>
      </c>
      <c r="R762" s="5">
        <f>_xlfn.XLOOKUP(F762,Inventory!A:A,Inventory!F:F)</f>
        <v>59</v>
      </c>
      <c r="S762" t="str">
        <f>IF(Table3[[#This Row],[Reorder_point]]&gt;=Table3[[#This Row],[Stock_on_hand]],"Reorder","Sufficient Stock")</f>
        <v>Sufficient Stock</v>
      </c>
      <c r="T762" s="4">
        <f>_xlfn.XLOOKUP(F762,Pivot!A:A,Pivot!C:C)</f>
        <v>1.6519337016574585</v>
      </c>
      <c r="U762" s="5">
        <f>Table3[[#This Row],[Stock_on_hand]]/Table3[[#This Row],[ADS_Rate]]</f>
        <v>101.6989966555184</v>
      </c>
      <c r="V762" s="16">
        <f>_xlfn.XLOOKUP(F762,Pivot!E:E,Pivot!H:H)</f>
        <v>99.711739130434793</v>
      </c>
      <c r="W762" s="3">
        <f>IF(Table3[[#This Row],[Stock_on_hand]]&gt;Table3[[#This Row],[Reorder_point]],(Table3[[#This Row],[Stock_on_hand]]-Table3[[#This Row],[Reorder_point]])*Table3[[#This Row],[AverageCostPerUnit]],0)</f>
        <v>10868.579565217393</v>
      </c>
    </row>
    <row r="763" spans="1:23" x14ac:dyDescent="0.3">
      <c r="A763" s="1">
        <v>45751</v>
      </c>
      <c r="B763" t="str">
        <f>TEXT(Table3[[#This Row],[date]],"mmm")</f>
        <v>Apr</v>
      </c>
      <c r="C763" t="str">
        <f>TEXT(Table3[[#This Row],[date]],"ddd")</f>
        <v>Fri</v>
      </c>
      <c r="D763" s="2" t="s">
        <v>12</v>
      </c>
      <c r="E763" s="2" t="s">
        <v>271</v>
      </c>
      <c r="F763" s="2" t="s">
        <v>220</v>
      </c>
      <c r="G763" s="2" t="s">
        <v>221</v>
      </c>
      <c r="H763" s="2" t="s">
        <v>56</v>
      </c>
      <c r="I763" s="3">
        <v>270.76</v>
      </c>
      <c r="J763" s="5">
        <v>43</v>
      </c>
      <c r="K763" s="3">
        <v>11642.68</v>
      </c>
      <c r="L763" s="3">
        <v>7982.28</v>
      </c>
      <c r="M763" s="3">
        <v>3660.4</v>
      </c>
      <c r="N763" s="10">
        <f>Table3[[#This Row],[profit]]/Table3[[#This Row],[revenue]]</f>
        <v>0.31439496748171381</v>
      </c>
      <c r="O763" s="2" t="s">
        <v>6</v>
      </c>
      <c r="P763" s="2" t="str">
        <f>_xlfn.XLOOKUP(O763,Sales_reps!A:A,Sales_reps!B:B)</f>
        <v>Rep 2</v>
      </c>
      <c r="Q763" s="5">
        <f>_xlfn.XLOOKUP(F763,Inventory!A:A,Inventory!E:E)</f>
        <v>285</v>
      </c>
      <c r="R763" s="5">
        <f>_xlfn.XLOOKUP(F763,Inventory!A:A,Inventory!F:F)</f>
        <v>130</v>
      </c>
      <c r="S763" t="str">
        <f>IF(Table3[[#This Row],[Reorder_point]]&gt;=Table3[[#This Row],[Stock_on_hand]],"Reorder","Sufficient Stock")</f>
        <v>Sufficient Stock</v>
      </c>
      <c r="T763" s="4">
        <f>_xlfn.XLOOKUP(F763,Pivot!A:A,Pivot!C:C)</f>
        <v>1.6464088397790055</v>
      </c>
      <c r="U763" s="5">
        <f>Table3[[#This Row],[Stock_on_hand]]/Table3[[#This Row],[ADS_Rate]]</f>
        <v>173.10402684563758</v>
      </c>
      <c r="V763" s="16">
        <f>_xlfn.XLOOKUP(F763,Pivot!E:E,Pivot!H:H)</f>
        <v>196.83761744966441</v>
      </c>
      <c r="W763" s="3">
        <f>IF(Table3[[#This Row],[Stock_on_hand]]&gt;Table3[[#This Row],[Reorder_point]],(Table3[[#This Row],[Stock_on_hand]]-Table3[[#This Row],[Reorder_point]])*Table3[[#This Row],[AverageCostPerUnit]],0)</f>
        <v>30509.830704697983</v>
      </c>
    </row>
    <row r="764" spans="1:23" x14ac:dyDescent="0.3">
      <c r="A764" s="1">
        <v>45751</v>
      </c>
      <c r="B764" t="str">
        <f>TEXT(Table3[[#This Row],[date]],"mmm")</f>
        <v>Apr</v>
      </c>
      <c r="C764" t="str">
        <f>TEXT(Table3[[#This Row],[date]],"ddd")</f>
        <v>Fri</v>
      </c>
      <c r="D764" s="2" t="s">
        <v>27</v>
      </c>
      <c r="E764" s="2" t="s">
        <v>282</v>
      </c>
      <c r="F764" s="2" t="s">
        <v>85</v>
      </c>
      <c r="G764" s="2" t="s">
        <v>86</v>
      </c>
      <c r="H764" s="2" t="s">
        <v>64</v>
      </c>
      <c r="I764" s="3">
        <v>68.099999999999994</v>
      </c>
      <c r="J764" s="5">
        <v>23</v>
      </c>
      <c r="K764" s="3">
        <v>1566.3</v>
      </c>
      <c r="L764" s="3">
        <v>1249.6099999999999</v>
      </c>
      <c r="M764" s="3">
        <v>316.69</v>
      </c>
      <c r="N764" s="10">
        <f>Table3[[#This Row],[profit]]/Table3[[#This Row],[revenue]]</f>
        <v>0.20218987422588267</v>
      </c>
      <c r="O764" s="2" t="s">
        <v>22</v>
      </c>
      <c r="P764" s="2" t="str">
        <f>_xlfn.XLOOKUP(O764,Sales_reps!A:A,Sales_reps!B:B)</f>
        <v>Rep 9</v>
      </c>
      <c r="Q764" s="5">
        <f>_xlfn.XLOOKUP(F764,Inventory!A:A,Inventory!E:E)</f>
        <v>262</v>
      </c>
      <c r="R764" s="5">
        <f>_xlfn.XLOOKUP(F764,Inventory!A:A,Inventory!F:F)</f>
        <v>115</v>
      </c>
      <c r="S764" t="str">
        <f>IF(Table3[[#This Row],[Reorder_point]]&gt;=Table3[[#This Row],[Stock_on_hand]],"Reorder","Sufficient Stock")</f>
        <v>Sufficient Stock</v>
      </c>
      <c r="T764" s="4">
        <f>_xlfn.XLOOKUP(F764,Pivot!A:A,Pivot!C:C)</f>
        <v>1.4143646408839778</v>
      </c>
      <c r="U764" s="5">
        <f>Table3[[#This Row],[Stock_on_hand]]/Table3[[#This Row],[ADS_Rate]]</f>
        <v>185.2421875</v>
      </c>
      <c r="V764" s="16">
        <f>_xlfn.XLOOKUP(F764,Pivot!E:E,Pivot!H:H)</f>
        <v>144.87089843749999</v>
      </c>
      <c r="W764" s="3">
        <f>IF(Table3[[#This Row],[Stock_on_hand]]&gt;Table3[[#This Row],[Reorder_point]],(Table3[[#This Row],[Stock_on_hand]]-Table3[[#This Row],[Reorder_point]])*Table3[[#This Row],[AverageCostPerUnit]],0)</f>
        <v>21296.022070312498</v>
      </c>
    </row>
    <row r="765" spans="1:23" x14ac:dyDescent="0.3">
      <c r="A765" s="1">
        <v>45751</v>
      </c>
      <c r="B765" t="str">
        <f>TEXT(Table3[[#This Row],[date]],"mmm")</f>
        <v>Apr</v>
      </c>
      <c r="C765" t="str">
        <f>TEXT(Table3[[#This Row],[date]],"ddd")</f>
        <v>Fri</v>
      </c>
      <c r="D765" s="2" t="s">
        <v>5</v>
      </c>
      <c r="E765" s="2" t="s">
        <v>285</v>
      </c>
      <c r="F765" s="2" t="s">
        <v>244</v>
      </c>
      <c r="G765" s="2" t="s">
        <v>245</v>
      </c>
      <c r="H765" s="2" t="s">
        <v>64</v>
      </c>
      <c r="I765" s="3">
        <v>67.739999999999995</v>
      </c>
      <c r="J765" s="5">
        <v>41</v>
      </c>
      <c r="K765" s="3">
        <v>2777.34</v>
      </c>
      <c r="L765" s="3">
        <v>2029.91</v>
      </c>
      <c r="M765" s="3">
        <v>747.43</v>
      </c>
      <c r="N765" s="10">
        <f>Table3[[#This Row],[profit]]/Table3[[#This Row],[revenue]]</f>
        <v>0.2691172128727487</v>
      </c>
      <c r="O765" s="2" t="s">
        <v>32</v>
      </c>
      <c r="P765" s="2" t="str">
        <f>_xlfn.XLOOKUP(O765,Sales_reps!A:A,Sales_reps!B:B)</f>
        <v>Rep 13</v>
      </c>
      <c r="Q765" s="5">
        <f>_xlfn.XLOOKUP(F765,Inventory!A:A,Inventory!E:E)</f>
        <v>350</v>
      </c>
      <c r="R765" s="5">
        <f>_xlfn.XLOOKUP(F765,Inventory!A:A,Inventory!F:F)</f>
        <v>174</v>
      </c>
      <c r="S765" t="str">
        <f>IF(Table3[[#This Row],[Reorder_point]]&gt;=Table3[[#This Row],[Stock_on_hand]],"Reorder","Sufficient Stock")</f>
        <v>Sufficient Stock</v>
      </c>
      <c r="T765" s="4">
        <f>_xlfn.XLOOKUP(F765,Pivot!A:A,Pivot!C:C)</f>
        <v>2.8232044198895028</v>
      </c>
      <c r="U765" s="5">
        <f>Table3[[#This Row],[Stock_on_hand]]/Table3[[#This Row],[ADS_Rate]]</f>
        <v>123.97260273972603</v>
      </c>
      <c r="V765" s="16">
        <f>_xlfn.XLOOKUP(F765,Pivot!E:E,Pivot!H:H)</f>
        <v>176.50516634050879</v>
      </c>
      <c r="W765" s="3">
        <f>IF(Table3[[#This Row],[Stock_on_hand]]&gt;Table3[[#This Row],[Reorder_point]],(Table3[[#This Row],[Stock_on_hand]]-Table3[[#This Row],[Reorder_point]])*Table3[[#This Row],[AverageCostPerUnit]],0)</f>
        <v>31064.909275929549</v>
      </c>
    </row>
    <row r="766" spans="1:23" x14ac:dyDescent="0.3">
      <c r="A766" s="1">
        <v>45751</v>
      </c>
      <c r="B766" t="str">
        <f>TEXT(Table3[[#This Row],[date]],"mmm")</f>
        <v>Apr</v>
      </c>
      <c r="C766" t="str">
        <f>TEXT(Table3[[#This Row],[date]],"ddd")</f>
        <v>Fri</v>
      </c>
      <c r="D766" s="2" t="s">
        <v>12</v>
      </c>
      <c r="E766" s="2" t="s">
        <v>271</v>
      </c>
      <c r="F766" s="2" t="s">
        <v>172</v>
      </c>
      <c r="G766" s="2" t="s">
        <v>173</v>
      </c>
      <c r="H766" s="2" t="s">
        <v>64</v>
      </c>
      <c r="I766" s="3">
        <v>177.56</v>
      </c>
      <c r="J766" s="5">
        <v>7</v>
      </c>
      <c r="K766" s="3">
        <v>1242.92</v>
      </c>
      <c r="L766" s="3">
        <v>904.17</v>
      </c>
      <c r="M766" s="3">
        <v>338.75</v>
      </c>
      <c r="N766" s="10">
        <f>Table3[[#This Row],[profit]]/Table3[[#This Row],[revenue]]</f>
        <v>0.27254368744569241</v>
      </c>
      <c r="O766" s="2" t="s">
        <v>38</v>
      </c>
      <c r="P766" s="2" t="str">
        <f>_xlfn.XLOOKUP(O766,Sales_reps!A:A,Sales_reps!B:B)</f>
        <v>Rep 16</v>
      </c>
      <c r="Q766" s="5">
        <f>_xlfn.XLOOKUP(F766,Inventory!A:A,Inventory!E:E)</f>
        <v>111</v>
      </c>
      <c r="R766" s="5">
        <f>_xlfn.XLOOKUP(F766,Inventory!A:A,Inventory!F:F)</f>
        <v>194</v>
      </c>
      <c r="S766" t="str">
        <f>IF(Table3[[#This Row],[Reorder_point]]&gt;=Table3[[#This Row],[Stock_on_hand]],"Reorder","Sufficient Stock")</f>
        <v>Reorder</v>
      </c>
      <c r="T766" s="4">
        <f>_xlfn.XLOOKUP(F766,Pivot!A:A,Pivot!C:C)</f>
        <v>3.5635359116022101</v>
      </c>
      <c r="U766" s="5">
        <f>Table3[[#This Row],[Stock_on_hand]]/Table3[[#This Row],[ADS_Rate]]</f>
        <v>31.148837209302325</v>
      </c>
      <c r="V766" s="16">
        <f>_xlfn.XLOOKUP(F766,Pivot!E:E,Pivot!H:H)</f>
        <v>147.48975193798449</v>
      </c>
      <c r="W766" s="3">
        <f>IF(Table3[[#This Row],[Stock_on_hand]]&gt;Table3[[#This Row],[Reorder_point]],(Table3[[#This Row],[Stock_on_hand]]-Table3[[#This Row],[Reorder_point]])*Table3[[#This Row],[AverageCostPerUnit]],0)</f>
        <v>0</v>
      </c>
    </row>
    <row r="767" spans="1:23" x14ac:dyDescent="0.3">
      <c r="A767" s="1">
        <v>45751</v>
      </c>
      <c r="B767" t="str">
        <f>TEXT(Table3[[#This Row],[date]],"mmm")</f>
        <v>Apr</v>
      </c>
      <c r="C767" t="str">
        <f>TEXT(Table3[[#This Row],[date]],"ddd")</f>
        <v>Fri</v>
      </c>
      <c r="D767" s="2" t="s">
        <v>17</v>
      </c>
      <c r="E767" s="2" t="s">
        <v>278</v>
      </c>
      <c r="F767" s="2" t="s">
        <v>238</v>
      </c>
      <c r="G767" s="2" t="s">
        <v>239</v>
      </c>
      <c r="H767" s="2" t="s">
        <v>101</v>
      </c>
      <c r="I767" s="3">
        <v>419.8</v>
      </c>
      <c r="J767" s="5">
        <v>6</v>
      </c>
      <c r="K767" s="3">
        <v>2518.8000000000002</v>
      </c>
      <c r="L767" s="3">
        <v>1669.12</v>
      </c>
      <c r="M767" s="3">
        <v>849.68</v>
      </c>
      <c r="N767" s="10">
        <f>Table3[[#This Row],[profit]]/Table3[[#This Row],[revenue]]</f>
        <v>0.33733523900269963</v>
      </c>
      <c r="O767" s="2" t="s">
        <v>42</v>
      </c>
      <c r="P767" s="2" t="str">
        <f>_xlfn.XLOOKUP(O767,Sales_reps!A:A,Sales_reps!B:B)</f>
        <v>Rep 18</v>
      </c>
      <c r="Q767" s="5">
        <f>_xlfn.XLOOKUP(F767,Inventory!A:A,Inventory!E:E)</f>
        <v>290</v>
      </c>
      <c r="R767" s="5">
        <f>_xlfn.XLOOKUP(F767,Inventory!A:A,Inventory!F:F)</f>
        <v>144</v>
      </c>
      <c r="S767" t="str">
        <f>IF(Table3[[#This Row],[Reorder_point]]&gt;=Table3[[#This Row],[Stock_on_hand]],"Reorder","Sufficient Stock")</f>
        <v>Sufficient Stock</v>
      </c>
      <c r="T767" s="4">
        <f>_xlfn.XLOOKUP(F767,Pivot!A:A,Pivot!C:C)</f>
        <v>1.4751381215469612</v>
      </c>
      <c r="U767" s="5">
        <f>Table3[[#This Row],[Stock_on_hand]]/Table3[[#This Row],[ADS_Rate]]</f>
        <v>196.59176029962549</v>
      </c>
      <c r="V767" s="16">
        <f>_xlfn.XLOOKUP(F767,Pivot!E:E,Pivot!H:H)</f>
        <v>187.97531835205993</v>
      </c>
      <c r="W767" s="3">
        <f>IF(Table3[[#This Row],[Stock_on_hand]]&gt;Table3[[#This Row],[Reorder_point]],(Table3[[#This Row],[Stock_on_hand]]-Table3[[#This Row],[Reorder_point]])*Table3[[#This Row],[AverageCostPerUnit]],0)</f>
        <v>27444.396479400748</v>
      </c>
    </row>
    <row r="768" spans="1:23" x14ac:dyDescent="0.3">
      <c r="A768" s="1">
        <v>45751</v>
      </c>
      <c r="B768" t="str">
        <f>TEXT(Table3[[#This Row],[date]],"mmm")</f>
        <v>Apr</v>
      </c>
      <c r="C768" t="str">
        <f>TEXT(Table3[[#This Row],[date]],"ddd")</f>
        <v>Fri</v>
      </c>
      <c r="D768" s="2" t="s">
        <v>17</v>
      </c>
      <c r="E768" s="2" t="s">
        <v>285</v>
      </c>
      <c r="F768" s="2" t="s">
        <v>262</v>
      </c>
      <c r="G768" s="2" t="s">
        <v>263</v>
      </c>
      <c r="H768" s="2" t="s">
        <v>101</v>
      </c>
      <c r="I768" s="3">
        <v>473.68</v>
      </c>
      <c r="J768" s="5">
        <v>2</v>
      </c>
      <c r="K768" s="3">
        <v>947.36</v>
      </c>
      <c r="L768" s="3">
        <v>680.5</v>
      </c>
      <c r="M768" s="3">
        <v>266.86</v>
      </c>
      <c r="N768" s="10">
        <f>Table3[[#This Row],[profit]]/Table3[[#This Row],[revenue]]</f>
        <v>0.28168805944941733</v>
      </c>
      <c r="O768" s="2" t="s">
        <v>20</v>
      </c>
      <c r="P768" s="2" t="str">
        <f>_xlfn.XLOOKUP(O768,Sales_reps!A:A,Sales_reps!B:B)</f>
        <v>Rep 8</v>
      </c>
      <c r="Q768" s="5">
        <f>_xlfn.XLOOKUP(F768,Inventory!A:A,Inventory!E:E)</f>
        <v>69</v>
      </c>
      <c r="R768" s="5">
        <f>_xlfn.XLOOKUP(F768,Inventory!A:A,Inventory!F:F)</f>
        <v>189</v>
      </c>
      <c r="S768" t="str">
        <f>IF(Table3[[#This Row],[Reorder_point]]&gt;=Table3[[#This Row],[Stock_on_hand]],"Reorder","Sufficient Stock")</f>
        <v>Reorder</v>
      </c>
      <c r="T768" s="4">
        <f>_xlfn.XLOOKUP(F768,Pivot!A:A,Pivot!C:C)</f>
        <v>1.9337016574585635</v>
      </c>
      <c r="U768" s="5">
        <f>Table3[[#This Row],[Stock_on_hand]]/Table3[[#This Row],[ADS_Rate]]</f>
        <v>35.682857142857145</v>
      </c>
      <c r="V768" s="16">
        <f>_xlfn.XLOOKUP(F768,Pivot!E:E,Pivot!H:H)</f>
        <v>151.44962857142858</v>
      </c>
      <c r="W768" s="3">
        <f>IF(Table3[[#This Row],[Stock_on_hand]]&gt;Table3[[#This Row],[Reorder_point]],(Table3[[#This Row],[Stock_on_hand]]-Table3[[#This Row],[Reorder_point]])*Table3[[#This Row],[AverageCostPerUnit]],0)</f>
        <v>0</v>
      </c>
    </row>
    <row r="769" spans="1:23" x14ac:dyDescent="0.3">
      <c r="A769" s="1">
        <v>45751</v>
      </c>
      <c r="B769" t="str">
        <f>TEXT(Table3[[#This Row],[date]],"mmm")</f>
        <v>Apr</v>
      </c>
      <c r="C769" t="str">
        <f>TEXT(Table3[[#This Row],[date]],"ddd")</f>
        <v>Fri</v>
      </c>
      <c r="D769" s="2" t="s">
        <v>5</v>
      </c>
      <c r="E769" s="2" t="s">
        <v>284</v>
      </c>
      <c r="F769" s="2" t="s">
        <v>134</v>
      </c>
      <c r="G769" s="2" t="s">
        <v>135</v>
      </c>
      <c r="H769" s="2" t="s">
        <v>60</v>
      </c>
      <c r="I769" s="3">
        <v>327.93</v>
      </c>
      <c r="J769" s="5">
        <v>41</v>
      </c>
      <c r="K769" s="3">
        <v>13445.13</v>
      </c>
      <c r="L769" s="3">
        <v>8909.85</v>
      </c>
      <c r="M769" s="3">
        <v>4535.28</v>
      </c>
      <c r="N769" s="10">
        <f>Table3[[#This Row],[profit]]/Table3[[#This Row],[revenue]]</f>
        <v>0.33731767561935067</v>
      </c>
      <c r="O769" s="2" t="s">
        <v>6</v>
      </c>
      <c r="P769" s="2" t="str">
        <f>_xlfn.XLOOKUP(O769,Sales_reps!A:A,Sales_reps!B:B)</f>
        <v>Rep 2</v>
      </c>
      <c r="Q769" s="5">
        <f>_xlfn.XLOOKUP(F769,Inventory!A:A,Inventory!E:E)</f>
        <v>424</v>
      </c>
      <c r="R769" s="5">
        <f>_xlfn.XLOOKUP(F769,Inventory!A:A,Inventory!F:F)</f>
        <v>156</v>
      </c>
      <c r="S769" t="str">
        <f>IF(Table3[[#This Row],[Reorder_point]]&gt;=Table3[[#This Row],[Stock_on_hand]],"Reorder","Sufficient Stock")</f>
        <v>Sufficient Stock</v>
      </c>
      <c r="T769" s="4">
        <f>_xlfn.XLOOKUP(F769,Pivot!A:A,Pivot!C:C)</f>
        <v>2.458563535911602</v>
      </c>
      <c r="U769" s="5">
        <f>Table3[[#This Row],[Stock_on_hand]]/Table3[[#This Row],[ADS_Rate]]</f>
        <v>172.45842696629214</v>
      </c>
      <c r="V769" s="16">
        <f>_xlfn.XLOOKUP(F769,Pivot!E:E,Pivot!H:H)</f>
        <v>179.92377528089884</v>
      </c>
      <c r="W769" s="3">
        <f>IF(Table3[[#This Row],[Stock_on_hand]]&gt;Table3[[#This Row],[Reorder_point]],(Table3[[#This Row],[Stock_on_hand]]-Table3[[#This Row],[Reorder_point]])*Table3[[#This Row],[AverageCostPerUnit]],0)</f>
        <v>48219.571775280885</v>
      </c>
    </row>
    <row r="770" spans="1:23" x14ac:dyDescent="0.3">
      <c r="A770" s="1">
        <v>45751</v>
      </c>
      <c r="B770" t="str">
        <f>TEXT(Table3[[#This Row],[date]],"mmm")</f>
        <v>Apr</v>
      </c>
      <c r="C770" t="str">
        <f>TEXT(Table3[[#This Row],[date]],"ddd")</f>
        <v>Fri</v>
      </c>
      <c r="D770" s="2" t="s">
        <v>27</v>
      </c>
      <c r="E770" s="2" t="s">
        <v>284</v>
      </c>
      <c r="F770" s="2" t="s">
        <v>93</v>
      </c>
      <c r="G770" s="2" t="s">
        <v>94</v>
      </c>
      <c r="H770" s="2" t="s">
        <v>73</v>
      </c>
      <c r="I770" s="3">
        <v>494.61</v>
      </c>
      <c r="J770" s="5">
        <v>10</v>
      </c>
      <c r="K770" s="3">
        <v>4946.1000000000004</v>
      </c>
      <c r="L770" s="3">
        <v>4147.6000000000004</v>
      </c>
      <c r="M770" s="3">
        <v>798.5</v>
      </c>
      <c r="N770" s="10">
        <f>Table3[[#This Row],[profit]]/Table3[[#This Row],[revenue]]</f>
        <v>0.16144032672206385</v>
      </c>
      <c r="O770" s="2" t="s">
        <v>34</v>
      </c>
      <c r="P770" s="2" t="str">
        <f>_xlfn.XLOOKUP(O770,Sales_reps!A:A,Sales_reps!B:B)</f>
        <v>Rep 14</v>
      </c>
      <c r="Q770" s="5">
        <f>_xlfn.XLOOKUP(F770,Inventory!A:A,Inventory!E:E)</f>
        <v>472</v>
      </c>
      <c r="R770" s="5">
        <f>_xlfn.XLOOKUP(F770,Inventory!A:A,Inventory!F:F)</f>
        <v>64</v>
      </c>
      <c r="S770" t="str">
        <f>IF(Table3[[#This Row],[Reorder_point]]&gt;=Table3[[#This Row],[Stock_on_hand]],"Reorder","Sufficient Stock")</f>
        <v>Sufficient Stock</v>
      </c>
      <c r="T770" s="4">
        <f>_xlfn.XLOOKUP(F770,Pivot!A:A,Pivot!C:C)</f>
        <v>2.1381215469613259</v>
      </c>
      <c r="U770" s="5">
        <f>Table3[[#This Row],[Stock_on_hand]]/Table3[[#This Row],[ADS_Rate]]</f>
        <v>220.75452196382429</v>
      </c>
      <c r="V770" s="16">
        <f>_xlfn.XLOOKUP(F770,Pivot!E:E,Pivot!H:H)</f>
        <v>200.95503875968993</v>
      </c>
      <c r="W770" s="3">
        <f>IF(Table3[[#This Row],[Stock_on_hand]]&gt;Table3[[#This Row],[Reorder_point]],(Table3[[#This Row],[Stock_on_hand]]-Table3[[#This Row],[Reorder_point]])*Table3[[#This Row],[AverageCostPerUnit]],0)</f>
        <v>81989.65581395349</v>
      </c>
    </row>
    <row r="771" spans="1:23" x14ac:dyDescent="0.3">
      <c r="A771" s="1">
        <v>45751</v>
      </c>
      <c r="B771" t="str">
        <f>TEXT(Table3[[#This Row],[date]],"mmm")</f>
        <v>Apr</v>
      </c>
      <c r="C771" t="str">
        <f>TEXT(Table3[[#This Row],[date]],"ddd")</f>
        <v>Fri</v>
      </c>
      <c r="D771" s="2" t="s">
        <v>12</v>
      </c>
      <c r="E771" s="2" t="s">
        <v>276</v>
      </c>
      <c r="F771" s="2" t="s">
        <v>136</v>
      </c>
      <c r="G771" s="2" t="s">
        <v>137</v>
      </c>
      <c r="H771" s="2" t="s">
        <v>64</v>
      </c>
      <c r="I771" s="3">
        <v>10</v>
      </c>
      <c r="J771" s="5">
        <v>47</v>
      </c>
      <c r="K771" s="3">
        <v>470</v>
      </c>
      <c r="L771" s="3">
        <v>236.03</v>
      </c>
      <c r="M771" s="3">
        <v>233.97</v>
      </c>
      <c r="N771" s="10">
        <f>Table3[[#This Row],[profit]]/Table3[[#This Row],[revenue]]</f>
        <v>0.4978085106382979</v>
      </c>
      <c r="O771" s="2" t="s">
        <v>6</v>
      </c>
      <c r="P771" s="2" t="str">
        <f>_xlfn.XLOOKUP(O771,Sales_reps!A:A,Sales_reps!B:B)</f>
        <v>Rep 2</v>
      </c>
      <c r="Q771" s="5">
        <f>_xlfn.XLOOKUP(F771,Inventory!A:A,Inventory!E:E)</f>
        <v>6</v>
      </c>
      <c r="R771" s="5">
        <f>_xlfn.XLOOKUP(F771,Inventory!A:A,Inventory!F:F)</f>
        <v>81</v>
      </c>
      <c r="S771" t="str">
        <f>IF(Table3[[#This Row],[Reorder_point]]&gt;=Table3[[#This Row],[Stock_on_hand]],"Reorder","Sufficient Stock")</f>
        <v>Reorder</v>
      </c>
      <c r="T771" s="4">
        <f>_xlfn.XLOOKUP(F771,Pivot!A:A,Pivot!C:C)</f>
        <v>2.3204419889502761</v>
      </c>
      <c r="U771" s="5">
        <f>Table3[[#This Row],[Stock_on_hand]]/Table3[[#This Row],[ADS_Rate]]</f>
        <v>2.5857142857142859</v>
      </c>
      <c r="V771" s="16">
        <f>_xlfn.XLOOKUP(F771,Pivot!E:E,Pivot!H:H)</f>
        <v>171.29180952380952</v>
      </c>
      <c r="W771" s="3">
        <f>IF(Table3[[#This Row],[Stock_on_hand]]&gt;Table3[[#This Row],[Reorder_point]],(Table3[[#This Row],[Stock_on_hand]]-Table3[[#This Row],[Reorder_point]])*Table3[[#This Row],[AverageCostPerUnit]],0)</f>
        <v>0</v>
      </c>
    </row>
    <row r="772" spans="1:23" x14ac:dyDescent="0.3">
      <c r="A772" s="1">
        <v>45752</v>
      </c>
      <c r="B772" t="str">
        <f>TEXT(Table3[[#This Row],[date]],"mmm")</f>
        <v>Apr</v>
      </c>
      <c r="C772" t="str">
        <f>TEXT(Table3[[#This Row],[date]],"ddd")</f>
        <v>Sat</v>
      </c>
      <c r="D772" s="2" t="s">
        <v>12</v>
      </c>
      <c r="E772" s="2" t="s">
        <v>282</v>
      </c>
      <c r="F772" s="2" t="s">
        <v>162</v>
      </c>
      <c r="G772" s="2" t="s">
        <v>163</v>
      </c>
      <c r="H772" s="2" t="s">
        <v>56</v>
      </c>
      <c r="I772" s="3">
        <v>53.62</v>
      </c>
      <c r="J772" s="5">
        <v>9</v>
      </c>
      <c r="K772" s="3">
        <v>482.58</v>
      </c>
      <c r="L772" s="3">
        <v>355.37</v>
      </c>
      <c r="M772" s="3">
        <v>127.21</v>
      </c>
      <c r="N772" s="10">
        <f>Table3[[#This Row],[profit]]/Table3[[#This Row],[revenue]]</f>
        <v>0.2636039620373824</v>
      </c>
      <c r="O772" s="2" t="s">
        <v>15</v>
      </c>
      <c r="P772" s="2" t="str">
        <f>_xlfn.XLOOKUP(O772,Sales_reps!A:A,Sales_reps!B:B)</f>
        <v>Rep 6</v>
      </c>
      <c r="Q772" s="5">
        <f>_xlfn.XLOOKUP(F772,Inventory!A:A,Inventory!E:E)</f>
        <v>217</v>
      </c>
      <c r="R772" s="5">
        <f>_xlfn.XLOOKUP(F772,Inventory!A:A,Inventory!F:F)</f>
        <v>105</v>
      </c>
      <c r="S772" t="str">
        <f>IF(Table3[[#This Row],[Reorder_point]]&gt;=Table3[[#This Row],[Stock_on_hand]],"Reorder","Sufficient Stock")</f>
        <v>Sufficient Stock</v>
      </c>
      <c r="T772" s="4">
        <f>_xlfn.XLOOKUP(F772,Pivot!A:A,Pivot!C:C)</f>
        <v>0.72375690607734811</v>
      </c>
      <c r="U772" s="5">
        <f>Table3[[#This Row],[Stock_on_hand]]/Table3[[#This Row],[ADS_Rate]]</f>
        <v>299.82442748091603</v>
      </c>
      <c r="V772" s="16">
        <f>_xlfn.XLOOKUP(F772,Pivot!E:E,Pivot!H:H)</f>
        <v>173.86885496183206</v>
      </c>
      <c r="W772" s="3">
        <f>IF(Table3[[#This Row],[Stock_on_hand]]&gt;Table3[[#This Row],[Reorder_point]],(Table3[[#This Row],[Stock_on_hand]]-Table3[[#This Row],[Reorder_point]])*Table3[[#This Row],[AverageCostPerUnit]],0)</f>
        <v>19473.31175572519</v>
      </c>
    </row>
    <row r="773" spans="1:23" x14ac:dyDescent="0.3">
      <c r="A773" s="1">
        <v>45752</v>
      </c>
      <c r="B773" t="str">
        <f>TEXT(Table3[[#This Row],[date]],"mmm")</f>
        <v>Apr</v>
      </c>
      <c r="C773" t="str">
        <f>TEXT(Table3[[#This Row],[date]],"ddd")</f>
        <v>Sat</v>
      </c>
      <c r="D773" s="2" t="s">
        <v>5</v>
      </c>
      <c r="E773" s="2" t="s">
        <v>281</v>
      </c>
      <c r="F773" s="2" t="s">
        <v>106</v>
      </c>
      <c r="G773" s="2" t="s">
        <v>107</v>
      </c>
      <c r="H773" s="2" t="s">
        <v>60</v>
      </c>
      <c r="I773" s="3">
        <v>80.09</v>
      </c>
      <c r="J773" s="5">
        <v>16</v>
      </c>
      <c r="K773" s="3">
        <v>1281.44</v>
      </c>
      <c r="L773" s="3">
        <v>1055.76</v>
      </c>
      <c r="M773" s="3">
        <v>225.68</v>
      </c>
      <c r="N773" s="10">
        <f>Table3[[#This Row],[profit]]/Table3[[#This Row],[revenue]]</f>
        <v>0.17611437133225122</v>
      </c>
      <c r="O773" s="2" t="s">
        <v>25</v>
      </c>
      <c r="P773" s="2" t="str">
        <f>_xlfn.XLOOKUP(O773,Sales_reps!A:A,Sales_reps!B:B)</f>
        <v>Rep 10</v>
      </c>
      <c r="Q773" s="5">
        <f>_xlfn.XLOOKUP(F773,Inventory!A:A,Inventory!E:E)</f>
        <v>377</v>
      </c>
      <c r="R773" s="5">
        <f>_xlfn.XLOOKUP(F773,Inventory!A:A,Inventory!F:F)</f>
        <v>165</v>
      </c>
      <c r="S773" t="str">
        <f>IF(Table3[[#This Row],[Reorder_point]]&gt;=Table3[[#This Row],[Stock_on_hand]],"Reorder","Sufficient Stock")</f>
        <v>Sufficient Stock</v>
      </c>
      <c r="T773" s="4">
        <f>_xlfn.XLOOKUP(F773,Pivot!A:A,Pivot!C:C)</f>
        <v>2.2928176795580111</v>
      </c>
      <c r="U773" s="5">
        <f>Table3[[#This Row],[Stock_on_hand]]/Table3[[#This Row],[ADS_Rate]]</f>
        <v>164.4265060240964</v>
      </c>
      <c r="V773" s="16">
        <f>_xlfn.XLOOKUP(F773,Pivot!E:E,Pivot!H:H)</f>
        <v>219.61922891566269</v>
      </c>
      <c r="W773" s="3">
        <f>IF(Table3[[#This Row],[Stock_on_hand]]&gt;Table3[[#This Row],[Reorder_point]],(Table3[[#This Row],[Stock_on_hand]]-Table3[[#This Row],[Reorder_point]])*Table3[[#This Row],[AverageCostPerUnit]],0)</f>
        <v>46559.276530120493</v>
      </c>
    </row>
    <row r="774" spans="1:23" x14ac:dyDescent="0.3">
      <c r="A774" s="1">
        <v>45752</v>
      </c>
      <c r="B774" t="str">
        <f>TEXT(Table3[[#This Row],[date]],"mmm")</f>
        <v>Apr</v>
      </c>
      <c r="C774" t="str">
        <f>TEXT(Table3[[#This Row],[date]],"ddd")</f>
        <v>Sat</v>
      </c>
      <c r="D774" s="2" t="s">
        <v>27</v>
      </c>
      <c r="E774" s="2" t="s">
        <v>273</v>
      </c>
      <c r="F774" s="2" t="s">
        <v>150</v>
      </c>
      <c r="G774" s="2" t="s">
        <v>151</v>
      </c>
      <c r="H774" s="2" t="s">
        <v>73</v>
      </c>
      <c r="I774" s="3">
        <v>405.74</v>
      </c>
      <c r="J774" s="5">
        <v>38</v>
      </c>
      <c r="K774" s="3">
        <v>15418.12</v>
      </c>
      <c r="L774" s="3">
        <v>9280.82</v>
      </c>
      <c r="M774" s="3">
        <v>6137.3</v>
      </c>
      <c r="N774" s="10">
        <f>Table3[[#This Row],[profit]]/Table3[[#This Row],[revenue]]</f>
        <v>0.39805761013664442</v>
      </c>
      <c r="O774" s="2" t="s">
        <v>30</v>
      </c>
      <c r="P774" s="2" t="str">
        <f>_xlfn.XLOOKUP(O774,Sales_reps!A:A,Sales_reps!B:B)</f>
        <v>Rep 12</v>
      </c>
      <c r="Q774" s="5">
        <f>_xlfn.XLOOKUP(F774,Inventory!A:A,Inventory!E:E)</f>
        <v>268</v>
      </c>
      <c r="R774" s="5">
        <f>_xlfn.XLOOKUP(F774,Inventory!A:A,Inventory!F:F)</f>
        <v>131</v>
      </c>
      <c r="S774" t="str">
        <f>IF(Table3[[#This Row],[Reorder_point]]&gt;=Table3[[#This Row],[Stock_on_hand]],"Reorder","Sufficient Stock")</f>
        <v>Sufficient Stock</v>
      </c>
      <c r="T774" s="4">
        <f>_xlfn.XLOOKUP(F774,Pivot!A:A,Pivot!C:C)</f>
        <v>1.701657458563536</v>
      </c>
      <c r="U774" s="5">
        <f>Table3[[#This Row],[Stock_on_hand]]/Table3[[#This Row],[ADS_Rate]]</f>
        <v>157.49350649350649</v>
      </c>
      <c r="V774" s="16">
        <f>_xlfn.XLOOKUP(F774,Pivot!E:E,Pivot!H:H)</f>
        <v>155.16857142857143</v>
      </c>
      <c r="W774" s="3">
        <f>IF(Table3[[#This Row],[Stock_on_hand]]&gt;Table3[[#This Row],[Reorder_point]],(Table3[[#This Row],[Stock_on_hand]]-Table3[[#This Row],[Reorder_point]])*Table3[[#This Row],[AverageCostPerUnit]],0)</f>
        <v>21258.094285714284</v>
      </c>
    </row>
    <row r="775" spans="1:23" x14ac:dyDescent="0.3">
      <c r="A775" s="1">
        <v>45752</v>
      </c>
      <c r="B775" t="str">
        <f>TEXT(Table3[[#This Row],[date]],"mmm")</f>
        <v>Apr</v>
      </c>
      <c r="C775" t="str">
        <f>TEXT(Table3[[#This Row],[date]],"ddd")</f>
        <v>Sat</v>
      </c>
      <c r="D775" s="2" t="s">
        <v>17</v>
      </c>
      <c r="E775" s="2" t="s">
        <v>283</v>
      </c>
      <c r="F775" s="2" t="s">
        <v>208</v>
      </c>
      <c r="G775" s="2" t="s">
        <v>209</v>
      </c>
      <c r="H775" s="2" t="s">
        <v>60</v>
      </c>
      <c r="I775" s="3">
        <v>348.46</v>
      </c>
      <c r="J775" s="5">
        <v>30</v>
      </c>
      <c r="K775" s="3">
        <v>10453.799999999999</v>
      </c>
      <c r="L775" s="3">
        <v>6923.92</v>
      </c>
      <c r="M775" s="3">
        <v>3529.88</v>
      </c>
      <c r="N775" s="10">
        <f>Table3[[#This Row],[profit]]/Table3[[#This Row],[revenue]]</f>
        <v>0.33766477261856936</v>
      </c>
      <c r="O775" s="2" t="s">
        <v>25</v>
      </c>
      <c r="P775" s="2" t="str">
        <f>_xlfn.XLOOKUP(O775,Sales_reps!A:A,Sales_reps!B:B)</f>
        <v>Rep 10</v>
      </c>
      <c r="Q775" s="5">
        <f>_xlfn.XLOOKUP(F775,Inventory!A:A,Inventory!E:E)</f>
        <v>51</v>
      </c>
      <c r="R775" s="5">
        <f>_xlfn.XLOOKUP(F775,Inventory!A:A,Inventory!F:F)</f>
        <v>71</v>
      </c>
      <c r="S775" t="str">
        <f>IF(Table3[[#This Row],[Reorder_point]]&gt;=Table3[[#This Row],[Stock_on_hand]],"Reorder","Sufficient Stock")</f>
        <v>Reorder</v>
      </c>
      <c r="T775" s="4">
        <f>_xlfn.XLOOKUP(F775,Pivot!A:A,Pivot!C:C)</f>
        <v>2.6077348066298343</v>
      </c>
      <c r="U775" s="5">
        <f>Table3[[#This Row],[Stock_on_hand]]/Table3[[#This Row],[ADS_Rate]]</f>
        <v>19.557203389830509</v>
      </c>
      <c r="V775" s="16">
        <f>_xlfn.XLOOKUP(F775,Pivot!E:E,Pivot!H:H)</f>
        <v>223.37980932203388</v>
      </c>
      <c r="W775" s="3">
        <f>IF(Table3[[#This Row],[Stock_on_hand]]&gt;Table3[[#This Row],[Reorder_point]],(Table3[[#This Row],[Stock_on_hand]]-Table3[[#This Row],[Reorder_point]])*Table3[[#This Row],[AverageCostPerUnit]],0)</f>
        <v>0</v>
      </c>
    </row>
    <row r="776" spans="1:23" x14ac:dyDescent="0.3">
      <c r="A776" s="1">
        <v>45752</v>
      </c>
      <c r="B776" t="str">
        <f>TEXT(Table3[[#This Row],[date]],"mmm")</f>
        <v>Apr</v>
      </c>
      <c r="C776" t="str">
        <f>TEXT(Table3[[#This Row],[date]],"ddd")</f>
        <v>Sat</v>
      </c>
      <c r="D776" s="2" t="s">
        <v>24</v>
      </c>
      <c r="E776" s="2" t="s">
        <v>272</v>
      </c>
      <c r="F776" s="2" t="s">
        <v>156</v>
      </c>
      <c r="G776" s="2" t="s">
        <v>157</v>
      </c>
      <c r="H776" s="2" t="s">
        <v>73</v>
      </c>
      <c r="I776" s="3">
        <v>216.65</v>
      </c>
      <c r="J776" s="5">
        <v>14</v>
      </c>
      <c r="K776" s="3">
        <v>3033.1</v>
      </c>
      <c r="L776" s="3">
        <v>1604.5</v>
      </c>
      <c r="M776" s="3">
        <v>1428.6</v>
      </c>
      <c r="N776" s="10">
        <f>Table3[[#This Row],[profit]]/Table3[[#This Row],[revenue]]</f>
        <v>0.47100326398733966</v>
      </c>
      <c r="O776" s="2" t="s">
        <v>44</v>
      </c>
      <c r="P776" s="2" t="str">
        <f>_xlfn.XLOOKUP(O776,Sales_reps!A:A,Sales_reps!B:B)</f>
        <v>Rep 19</v>
      </c>
      <c r="Q776" s="5">
        <f>_xlfn.XLOOKUP(F776,Inventory!A:A,Inventory!E:E)</f>
        <v>495</v>
      </c>
      <c r="R776" s="5">
        <f>_xlfn.XLOOKUP(F776,Inventory!A:A,Inventory!F:F)</f>
        <v>183</v>
      </c>
      <c r="S776" t="str">
        <f>IF(Table3[[#This Row],[Reorder_point]]&gt;=Table3[[#This Row],[Stock_on_hand]],"Reorder","Sufficient Stock")</f>
        <v>Sufficient Stock</v>
      </c>
      <c r="T776" s="4">
        <f>_xlfn.XLOOKUP(F776,Pivot!A:A,Pivot!C:C)</f>
        <v>2.7237569060773481</v>
      </c>
      <c r="U776" s="5">
        <f>Table3[[#This Row],[Stock_on_hand]]/Table3[[#This Row],[ADS_Rate]]</f>
        <v>181.7342799188641</v>
      </c>
      <c r="V776" s="16">
        <f>_xlfn.XLOOKUP(F776,Pivot!E:E,Pivot!H:H)</f>
        <v>142.07393509127789</v>
      </c>
      <c r="W776" s="3">
        <f>IF(Table3[[#This Row],[Stock_on_hand]]&gt;Table3[[#This Row],[Reorder_point]],(Table3[[#This Row],[Stock_on_hand]]-Table3[[#This Row],[Reorder_point]])*Table3[[#This Row],[AverageCostPerUnit]],0)</f>
        <v>44327.067748478701</v>
      </c>
    </row>
    <row r="777" spans="1:23" x14ac:dyDescent="0.3">
      <c r="A777" s="1">
        <v>45752</v>
      </c>
      <c r="B777" t="str">
        <f>TEXT(Table3[[#This Row],[date]],"mmm")</f>
        <v>Apr</v>
      </c>
      <c r="C777" t="str">
        <f>TEXT(Table3[[#This Row],[date]],"ddd")</f>
        <v>Sat</v>
      </c>
      <c r="D777" s="2" t="s">
        <v>24</v>
      </c>
      <c r="E777" s="2" t="s">
        <v>276</v>
      </c>
      <c r="F777" s="2" t="s">
        <v>256</v>
      </c>
      <c r="G777" s="2" t="s">
        <v>257</v>
      </c>
      <c r="H777" s="2" t="s">
        <v>60</v>
      </c>
      <c r="I777" s="3">
        <v>106.06</v>
      </c>
      <c r="J777" s="5">
        <v>40</v>
      </c>
      <c r="K777" s="3">
        <v>4242.3999999999996</v>
      </c>
      <c r="L777" s="3">
        <v>3384.81</v>
      </c>
      <c r="M777" s="3">
        <v>857.59</v>
      </c>
      <c r="N777" s="10">
        <f>Table3[[#This Row],[profit]]/Table3[[#This Row],[revenue]]</f>
        <v>0.20214736941353953</v>
      </c>
      <c r="O777" s="2" t="s">
        <v>13</v>
      </c>
      <c r="P777" s="2" t="str">
        <f>_xlfn.XLOOKUP(O777,Sales_reps!A:A,Sales_reps!B:B)</f>
        <v>Rep 5</v>
      </c>
      <c r="Q777" s="5">
        <f>_xlfn.XLOOKUP(F777,Inventory!A:A,Inventory!E:E)</f>
        <v>214</v>
      </c>
      <c r="R777" s="5">
        <f>_xlfn.XLOOKUP(F777,Inventory!A:A,Inventory!F:F)</f>
        <v>83</v>
      </c>
      <c r="S777" t="str">
        <f>IF(Table3[[#This Row],[Reorder_point]]&gt;=Table3[[#This Row],[Stock_on_hand]],"Reorder","Sufficient Stock")</f>
        <v>Sufficient Stock</v>
      </c>
      <c r="T777" s="4">
        <f>_xlfn.XLOOKUP(F777,Pivot!A:A,Pivot!C:C)</f>
        <v>2.2872928176795582</v>
      </c>
      <c r="U777" s="5">
        <f>Table3[[#This Row],[Stock_on_hand]]/Table3[[#This Row],[ADS_Rate]]</f>
        <v>93.560386473429944</v>
      </c>
      <c r="V777" s="16">
        <f>_xlfn.XLOOKUP(F777,Pivot!E:E,Pivot!H:H)</f>
        <v>128.51939613526571</v>
      </c>
      <c r="W777" s="3">
        <f>IF(Table3[[#This Row],[Stock_on_hand]]&gt;Table3[[#This Row],[Reorder_point]],(Table3[[#This Row],[Stock_on_hand]]-Table3[[#This Row],[Reorder_point]])*Table3[[#This Row],[AverageCostPerUnit]],0)</f>
        <v>16836.040893719808</v>
      </c>
    </row>
    <row r="778" spans="1:23" x14ac:dyDescent="0.3">
      <c r="A778" s="1">
        <v>45752</v>
      </c>
      <c r="B778" t="str">
        <f>TEXT(Table3[[#This Row],[date]],"mmm")</f>
        <v>Apr</v>
      </c>
      <c r="C778" t="str">
        <f>TEXT(Table3[[#This Row],[date]],"ddd")</f>
        <v>Sat</v>
      </c>
      <c r="D778" s="2" t="s">
        <v>24</v>
      </c>
      <c r="E778" s="2" t="s">
        <v>284</v>
      </c>
      <c r="F778" s="2" t="s">
        <v>208</v>
      </c>
      <c r="G778" s="2" t="s">
        <v>209</v>
      </c>
      <c r="H778" s="2" t="s">
        <v>60</v>
      </c>
      <c r="I778" s="3">
        <v>258.54000000000002</v>
      </c>
      <c r="J778" s="5">
        <v>45</v>
      </c>
      <c r="K778" s="3">
        <v>11634.3</v>
      </c>
      <c r="L778" s="3">
        <v>9675.01</v>
      </c>
      <c r="M778" s="3">
        <v>1959.29</v>
      </c>
      <c r="N778" s="10">
        <f>Table3[[#This Row],[profit]]/Table3[[#This Row],[revenue]]</f>
        <v>0.16840635018866629</v>
      </c>
      <c r="O778" s="2" t="s">
        <v>13</v>
      </c>
      <c r="P778" s="2" t="str">
        <f>_xlfn.XLOOKUP(O778,Sales_reps!A:A,Sales_reps!B:B)</f>
        <v>Rep 5</v>
      </c>
      <c r="Q778" s="5">
        <f>_xlfn.XLOOKUP(F778,Inventory!A:A,Inventory!E:E)</f>
        <v>51</v>
      </c>
      <c r="R778" s="5">
        <f>_xlfn.XLOOKUP(F778,Inventory!A:A,Inventory!F:F)</f>
        <v>71</v>
      </c>
      <c r="S778" t="str">
        <f>IF(Table3[[#This Row],[Reorder_point]]&gt;=Table3[[#This Row],[Stock_on_hand]],"Reorder","Sufficient Stock")</f>
        <v>Reorder</v>
      </c>
      <c r="T778" s="4">
        <f>_xlfn.XLOOKUP(F778,Pivot!A:A,Pivot!C:C)</f>
        <v>2.6077348066298343</v>
      </c>
      <c r="U778" s="5">
        <f>Table3[[#This Row],[Stock_on_hand]]/Table3[[#This Row],[ADS_Rate]]</f>
        <v>19.557203389830509</v>
      </c>
      <c r="V778" s="16">
        <f>_xlfn.XLOOKUP(F778,Pivot!E:E,Pivot!H:H)</f>
        <v>223.37980932203388</v>
      </c>
      <c r="W778" s="3">
        <f>IF(Table3[[#This Row],[Stock_on_hand]]&gt;Table3[[#This Row],[Reorder_point]],(Table3[[#This Row],[Stock_on_hand]]-Table3[[#This Row],[Reorder_point]])*Table3[[#This Row],[AverageCostPerUnit]],0)</f>
        <v>0</v>
      </c>
    </row>
    <row r="779" spans="1:23" x14ac:dyDescent="0.3">
      <c r="A779" s="1">
        <v>45753</v>
      </c>
      <c r="B779" t="str">
        <f>TEXT(Table3[[#This Row],[date]],"mmm")</f>
        <v>Apr</v>
      </c>
      <c r="C779" t="str">
        <f>TEXT(Table3[[#This Row],[date]],"ddd")</f>
        <v>Sun</v>
      </c>
      <c r="D779" s="2" t="s">
        <v>27</v>
      </c>
      <c r="E779" s="2" t="s">
        <v>271</v>
      </c>
      <c r="F779" s="2" t="s">
        <v>124</v>
      </c>
      <c r="G779" s="2" t="s">
        <v>125</v>
      </c>
      <c r="H779" s="2" t="s">
        <v>64</v>
      </c>
      <c r="I779" s="3">
        <v>397.49</v>
      </c>
      <c r="J779" s="5">
        <v>17</v>
      </c>
      <c r="K779" s="3">
        <v>6757.33</v>
      </c>
      <c r="L779" s="3">
        <v>4964.76</v>
      </c>
      <c r="M779" s="3">
        <v>1792.57</v>
      </c>
      <c r="N779" s="10">
        <f>Table3[[#This Row],[profit]]/Table3[[#This Row],[revenue]]</f>
        <v>0.26527785382688129</v>
      </c>
      <c r="O779" s="2" t="s">
        <v>10</v>
      </c>
      <c r="P779" s="2" t="str">
        <f>_xlfn.XLOOKUP(O779,Sales_reps!A:A,Sales_reps!B:B)</f>
        <v>Rep 4</v>
      </c>
      <c r="Q779" s="5">
        <f>_xlfn.XLOOKUP(F779,Inventory!A:A,Inventory!E:E)</f>
        <v>7</v>
      </c>
      <c r="R779" s="5">
        <f>_xlfn.XLOOKUP(F779,Inventory!A:A,Inventory!F:F)</f>
        <v>182</v>
      </c>
      <c r="S779" t="str">
        <f>IF(Table3[[#This Row],[Reorder_point]]&gt;=Table3[[#This Row],[Stock_on_hand]],"Reorder","Sufficient Stock")</f>
        <v>Reorder</v>
      </c>
      <c r="T779" s="4">
        <f>_xlfn.XLOOKUP(F779,Pivot!A:A,Pivot!C:C)</f>
        <v>1.8729281767955801</v>
      </c>
      <c r="U779" s="5">
        <f>Table3[[#This Row],[Stock_on_hand]]/Table3[[#This Row],[ADS_Rate]]</f>
        <v>3.7374631268436578</v>
      </c>
      <c r="V779" s="16">
        <f>_xlfn.XLOOKUP(F779,Pivot!E:E,Pivot!H:H)</f>
        <v>201.74427728613568</v>
      </c>
      <c r="W779" s="3">
        <f>IF(Table3[[#This Row],[Stock_on_hand]]&gt;Table3[[#This Row],[Reorder_point]],(Table3[[#This Row],[Stock_on_hand]]-Table3[[#This Row],[Reorder_point]])*Table3[[#This Row],[AverageCostPerUnit]],0)</f>
        <v>0</v>
      </c>
    </row>
    <row r="780" spans="1:23" x14ac:dyDescent="0.3">
      <c r="A780" s="1">
        <v>45753</v>
      </c>
      <c r="B780" t="str">
        <f>TEXT(Table3[[#This Row],[date]],"mmm")</f>
        <v>Apr</v>
      </c>
      <c r="C780" t="str">
        <f>TEXT(Table3[[#This Row],[date]],"ddd")</f>
        <v>Sun</v>
      </c>
      <c r="D780" s="2" t="s">
        <v>17</v>
      </c>
      <c r="E780" s="2" t="s">
        <v>285</v>
      </c>
      <c r="F780" s="2" t="s">
        <v>138</v>
      </c>
      <c r="G780" s="2" t="s">
        <v>139</v>
      </c>
      <c r="H780" s="2" t="s">
        <v>60</v>
      </c>
      <c r="I780" s="3">
        <v>486.76</v>
      </c>
      <c r="J780" s="5">
        <v>1</v>
      </c>
      <c r="K780" s="3">
        <v>486.76</v>
      </c>
      <c r="L780" s="3">
        <v>327.95</v>
      </c>
      <c r="M780" s="3">
        <v>158.81</v>
      </c>
      <c r="N780" s="10">
        <f>Table3[[#This Row],[profit]]/Table3[[#This Row],[revenue]]</f>
        <v>0.326259347522393</v>
      </c>
      <c r="O780" s="2" t="s">
        <v>13</v>
      </c>
      <c r="P780" s="2" t="str">
        <f>_xlfn.XLOOKUP(O780,Sales_reps!A:A,Sales_reps!B:B)</f>
        <v>Rep 5</v>
      </c>
      <c r="Q780" s="5">
        <f>_xlfn.XLOOKUP(F780,Inventory!A:A,Inventory!E:E)</f>
        <v>78</v>
      </c>
      <c r="R780" s="5">
        <f>_xlfn.XLOOKUP(F780,Inventory!A:A,Inventory!F:F)</f>
        <v>150</v>
      </c>
      <c r="S780" t="str">
        <f>IF(Table3[[#This Row],[Reorder_point]]&gt;=Table3[[#This Row],[Stock_on_hand]],"Reorder","Sufficient Stock")</f>
        <v>Reorder</v>
      </c>
      <c r="T780" s="4">
        <f>_xlfn.XLOOKUP(F780,Pivot!A:A,Pivot!C:C)</f>
        <v>2.596685082872928</v>
      </c>
      <c r="U780" s="5">
        <f>Table3[[#This Row],[Stock_on_hand]]/Table3[[#This Row],[ADS_Rate]]</f>
        <v>30.038297872340429</v>
      </c>
      <c r="V780" s="16">
        <f>_xlfn.XLOOKUP(F780,Pivot!E:E,Pivot!H:H)</f>
        <v>177.40974468085105</v>
      </c>
      <c r="W780" s="3">
        <f>IF(Table3[[#This Row],[Stock_on_hand]]&gt;Table3[[#This Row],[Reorder_point]],(Table3[[#This Row],[Stock_on_hand]]-Table3[[#This Row],[Reorder_point]])*Table3[[#This Row],[AverageCostPerUnit]],0)</f>
        <v>0</v>
      </c>
    </row>
    <row r="781" spans="1:23" x14ac:dyDescent="0.3">
      <c r="A781" s="1">
        <v>45753</v>
      </c>
      <c r="B781" t="str">
        <f>TEXT(Table3[[#This Row],[date]],"mmm")</f>
        <v>Apr</v>
      </c>
      <c r="C781" t="str">
        <f>TEXT(Table3[[#This Row],[date]],"ddd")</f>
        <v>Sun</v>
      </c>
      <c r="D781" s="2" t="s">
        <v>24</v>
      </c>
      <c r="E781" s="2" t="s">
        <v>279</v>
      </c>
      <c r="F781" s="2" t="s">
        <v>114</v>
      </c>
      <c r="G781" s="2" t="s">
        <v>115</v>
      </c>
      <c r="H781" s="2" t="s">
        <v>64</v>
      </c>
      <c r="I781" s="3">
        <v>342.39</v>
      </c>
      <c r="J781" s="5">
        <v>35</v>
      </c>
      <c r="K781" s="3">
        <v>11983.65</v>
      </c>
      <c r="L781" s="3">
        <v>6188.06</v>
      </c>
      <c r="M781" s="3">
        <v>5795.59</v>
      </c>
      <c r="N781" s="10">
        <f>Table3[[#This Row],[profit]]/Table3[[#This Row],[revenue]]</f>
        <v>0.48362477208529958</v>
      </c>
      <c r="O781" s="2" t="s">
        <v>10</v>
      </c>
      <c r="P781" s="2" t="str">
        <f>_xlfn.XLOOKUP(O781,Sales_reps!A:A,Sales_reps!B:B)</f>
        <v>Rep 4</v>
      </c>
      <c r="Q781" s="5">
        <f>_xlfn.XLOOKUP(F781,Inventory!A:A,Inventory!E:E)</f>
        <v>385</v>
      </c>
      <c r="R781" s="5">
        <f>_xlfn.XLOOKUP(F781,Inventory!A:A,Inventory!F:F)</f>
        <v>55</v>
      </c>
      <c r="S781" t="str">
        <f>IF(Table3[[#This Row],[Reorder_point]]&gt;=Table3[[#This Row],[Stock_on_hand]],"Reorder","Sufficient Stock")</f>
        <v>Sufficient Stock</v>
      </c>
      <c r="T781" s="4">
        <f>_xlfn.XLOOKUP(F781,Pivot!A:A,Pivot!C:C)</f>
        <v>1.9447513812154695</v>
      </c>
      <c r="U781" s="5">
        <f>Table3[[#This Row],[Stock_on_hand]]/Table3[[#This Row],[ADS_Rate]]</f>
        <v>197.96875</v>
      </c>
      <c r="V781" s="16">
        <f>_xlfn.XLOOKUP(F781,Pivot!E:E,Pivot!H:H)</f>
        <v>186.62428977272728</v>
      </c>
      <c r="W781" s="3">
        <f>IF(Table3[[#This Row],[Stock_on_hand]]&gt;Table3[[#This Row],[Reorder_point]],(Table3[[#This Row],[Stock_on_hand]]-Table3[[#This Row],[Reorder_point]])*Table3[[#This Row],[AverageCostPerUnit]],0)</f>
        <v>61586.015625</v>
      </c>
    </row>
    <row r="782" spans="1:23" x14ac:dyDescent="0.3">
      <c r="A782" s="1">
        <v>45753</v>
      </c>
      <c r="B782" t="str">
        <f>TEXT(Table3[[#This Row],[date]],"mmm")</f>
        <v>Apr</v>
      </c>
      <c r="C782" t="str">
        <f>TEXT(Table3[[#This Row],[date]],"ddd")</f>
        <v>Sun</v>
      </c>
      <c r="D782" s="2" t="s">
        <v>12</v>
      </c>
      <c r="E782" s="2" t="s">
        <v>277</v>
      </c>
      <c r="F782" s="2" t="s">
        <v>124</v>
      </c>
      <c r="G782" s="2" t="s">
        <v>125</v>
      </c>
      <c r="H782" s="2" t="s">
        <v>64</v>
      </c>
      <c r="I782" s="3">
        <v>291.69</v>
      </c>
      <c r="J782" s="5">
        <v>21</v>
      </c>
      <c r="K782" s="3">
        <v>6125.49</v>
      </c>
      <c r="L782" s="3">
        <v>3678.93</v>
      </c>
      <c r="M782" s="3">
        <v>2446.56</v>
      </c>
      <c r="N782" s="10">
        <f>Table3[[#This Row],[profit]]/Table3[[#This Row],[revenue]]</f>
        <v>0.39940641483375205</v>
      </c>
      <c r="O782" s="2" t="s">
        <v>8</v>
      </c>
      <c r="P782" s="2" t="str">
        <f>_xlfn.XLOOKUP(O782,Sales_reps!A:A,Sales_reps!B:B)</f>
        <v>Rep 3</v>
      </c>
      <c r="Q782" s="5">
        <f>_xlfn.XLOOKUP(F782,Inventory!A:A,Inventory!E:E)</f>
        <v>7</v>
      </c>
      <c r="R782" s="5">
        <f>_xlfn.XLOOKUP(F782,Inventory!A:A,Inventory!F:F)</f>
        <v>182</v>
      </c>
      <c r="S782" t="str">
        <f>IF(Table3[[#This Row],[Reorder_point]]&gt;=Table3[[#This Row],[Stock_on_hand]],"Reorder","Sufficient Stock")</f>
        <v>Reorder</v>
      </c>
      <c r="T782" s="4">
        <f>_xlfn.XLOOKUP(F782,Pivot!A:A,Pivot!C:C)</f>
        <v>1.8729281767955801</v>
      </c>
      <c r="U782" s="5">
        <f>Table3[[#This Row],[Stock_on_hand]]/Table3[[#This Row],[ADS_Rate]]</f>
        <v>3.7374631268436578</v>
      </c>
      <c r="V782" s="16">
        <f>_xlfn.XLOOKUP(F782,Pivot!E:E,Pivot!H:H)</f>
        <v>201.74427728613568</v>
      </c>
      <c r="W782" s="3">
        <f>IF(Table3[[#This Row],[Stock_on_hand]]&gt;Table3[[#This Row],[Reorder_point]],(Table3[[#This Row],[Stock_on_hand]]-Table3[[#This Row],[Reorder_point]])*Table3[[#This Row],[AverageCostPerUnit]],0)</f>
        <v>0</v>
      </c>
    </row>
    <row r="783" spans="1:23" x14ac:dyDescent="0.3">
      <c r="A783" s="1">
        <v>45753</v>
      </c>
      <c r="B783" t="str">
        <f>TEXT(Table3[[#This Row],[date]],"mmm")</f>
        <v>Apr</v>
      </c>
      <c r="C783" t="str">
        <f>TEXT(Table3[[#This Row],[date]],"ddd")</f>
        <v>Sun</v>
      </c>
      <c r="D783" s="2" t="s">
        <v>12</v>
      </c>
      <c r="E783" s="2" t="s">
        <v>280</v>
      </c>
      <c r="F783" s="2" t="s">
        <v>132</v>
      </c>
      <c r="G783" s="2" t="s">
        <v>133</v>
      </c>
      <c r="H783" s="2" t="s">
        <v>64</v>
      </c>
      <c r="I783" s="3">
        <v>361.7</v>
      </c>
      <c r="J783" s="5">
        <v>37</v>
      </c>
      <c r="K783" s="3">
        <v>13382.9</v>
      </c>
      <c r="L783" s="3">
        <v>10181.68</v>
      </c>
      <c r="M783" s="3">
        <v>3201.22</v>
      </c>
      <c r="N783" s="10">
        <f>Table3[[#This Row],[profit]]/Table3[[#This Row],[revenue]]</f>
        <v>0.23920226557771485</v>
      </c>
      <c r="O783" s="2" t="s">
        <v>38</v>
      </c>
      <c r="P783" s="2" t="str">
        <f>_xlfn.XLOOKUP(O783,Sales_reps!A:A,Sales_reps!B:B)</f>
        <v>Rep 16</v>
      </c>
      <c r="Q783" s="5">
        <f>_xlfn.XLOOKUP(F783,Inventory!A:A,Inventory!E:E)</f>
        <v>178</v>
      </c>
      <c r="R783" s="5">
        <f>_xlfn.XLOOKUP(F783,Inventory!A:A,Inventory!F:F)</f>
        <v>183</v>
      </c>
      <c r="S783" t="str">
        <f>IF(Table3[[#This Row],[Reorder_point]]&gt;=Table3[[#This Row],[Stock_on_hand]],"Reorder","Sufficient Stock")</f>
        <v>Reorder</v>
      </c>
      <c r="T783" s="4">
        <f>_xlfn.XLOOKUP(F783,Pivot!A:A,Pivot!C:C)</f>
        <v>3.2596685082872927</v>
      </c>
      <c r="U783" s="5">
        <f>Table3[[#This Row],[Stock_on_hand]]/Table3[[#This Row],[ADS_Rate]]</f>
        <v>54.606779661016951</v>
      </c>
      <c r="V783" s="16">
        <f>_xlfn.XLOOKUP(F783,Pivot!E:E,Pivot!H:H)</f>
        <v>150.7550338983051</v>
      </c>
      <c r="W783" s="3">
        <f>IF(Table3[[#This Row],[Stock_on_hand]]&gt;Table3[[#This Row],[Reorder_point]],(Table3[[#This Row],[Stock_on_hand]]-Table3[[#This Row],[Reorder_point]])*Table3[[#This Row],[AverageCostPerUnit]],0)</f>
        <v>0</v>
      </c>
    </row>
    <row r="784" spans="1:23" x14ac:dyDescent="0.3">
      <c r="A784" s="1">
        <v>45753</v>
      </c>
      <c r="B784" t="str">
        <f>TEXT(Table3[[#This Row],[date]],"mmm")</f>
        <v>Apr</v>
      </c>
      <c r="C784" t="str">
        <f>TEXT(Table3[[#This Row],[date]],"ddd")</f>
        <v>Sun</v>
      </c>
      <c r="D784" s="2" t="s">
        <v>24</v>
      </c>
      <c r="E784" s="2" t="s">
        <v>285</v>
      </c>
      <c r="F784" s="2" t="s">
        <v>198</v>
      </c>
      <c r="G784" s="2" t="s">
        <v>199</v>
      </c>
      <c r="H784" s="2" t="s">
        <v>73</v>
      </c>
      <c r="I784" s="3">
        <v>230.07</v>
      </c>
      <c r="J784" s="5">
        <v>31</v>
      </c>
      <c r="K784" s="3">
        <v>7132.17</v>
      </c>
      <c r="L784" s="3">
        <v>5056.4799999999996</v>
      </c>
      <c r="M784" s="3">
        <v>2075.69</v>
      </c>
      <c r="N784" s="10">
        <f>Table3[[#This Row],[profit]]/Table3[[#This Row],[revenue]]</f>
        <v>0.29103204214145206</v>
      </c>
      <c r="O784" s="2" t="s">
        <v>38</v>
      </c>
      <c r="P784" s="2" t="str">
        <f>_xlfn.XLOOKUP(O784,Sales_reps!A:A,Sales_reps!B:B)</f>
        <v>Rep 16</v>
      </c>
      <c r="Q784" s="5">
        <f>_xlfn.XLOOKUP(F784,Inventory!A:A,Inventory!E:E)</f>
        <v>162</v>
      </c>
      <c r="R784" s="5">
        <f>_xlfn.XLOOKUP(F784,Inventory!A:A,Inventory!F:F)</f>
        <v>178</v>
      </c>
      <c r="S784" t="str">
        <f>IF(Table3[[#This Row],[Reorder_point]]&gt;=Table3[[#This Row],[Stock_on_hand]],"Reorder","Sufficient Stock")</f>
        <v>Reorder</v>
      </c>
      <c r="T784" s="4">
        <f>_xlfn.XLOOKUP(F784,Pivot!A:A,Pivot!C:C)</f>
        <v>1.6408839779005524</v>
      </c>
      <c r="U784" s="5">
        <f>Table3[[#This Row],[Stock_on_hand]]/Table3[[#This Row],[ADS_Rate]]</f>
        <v>98.727272727272734</v>
      </c>
      <c r="V784" s="16">
        <f>_xlfn.XLOOKUP(F784,Pivot!E:E,Pivot!H:H)</f>
        <v>127.32447811447813</v>
      </c>
      <c r="W784" s="3">
        <f>IF(Table3[[#This Row],[Stock_on_hand]]&gt;Table3[[#This Row],[Reorder_point]],(Table3[[#This Row],[Stock_on_hand]]-Table3[[#This Row],[Reorder_point]])*Table3[[#This Row],[AverageCostPerUnit]],0)</f>
        <v>0</v>
      </c>
    </row>
    <row r="785" spans="1:23" x14ac:dyDescent="0.3">
      <c r="A785" s="1">
        <v>45753</v>
      </c>
      <c r="B785" t="str">
        <f>TEXT(Table3[[#This Row],[date]],"mmm")</f>
        <v>Apr</v>
      </c>
      <c r="C785" t="str">
        <f>TEXT(Table3[[#This Row],[date]],"ddd")</f>
        <v>Sun</v>
      </c>
      <c r="D785" s="2" t="s">
        <v>24</v>
      </c>
      <c r="E785" s="2" t="s">
        <v>281</v>
      </c>
      <c r="F785" s="2" t="s">
        <v>244</v>
      </c>
      <c r="G785" s="2" t="s">
        <v>245</v>
      </c>
      <c r="H785" s="2" t="s">
        <v>64</v>
      </c>
      <c r="I785" s="3">
        <v>446.2</v>
      </c>
      <c r="J785" s="5">
        <v>25</v>
      </c>
      <c r="K785" s="3">
        <v>11155</v>
      </c>
      <c r="L785" s="3">
        <v>6144.49</v>
      </c>
      <c r="M785" s="3">
        <v>5010.51</v>
      </c>
      <c r="N785" s="10">
        <f>Table3[[#This Row],[profit]]/Table3[[#This Row],[revenue]]</f>
        <v>0.44917167189601076</v>
      </c>
      <c r="O785" s="2" t="s">
        <v>25</v>
      </c>
      <c r="P785" s="2" t="str">
        <f>_xlfn.XLOOKUP(O785,Sales_reps!A:A,Sales_reps!B:B)</f>
        <v>Rep 10</v>
      </c>
      <c r="Q785" s="5">
        <f>_xlfn.XLOOKUP(F785,Inventory!A:A,Inventory!E:E)</f>
        <v>350</v>
      </c>
      <c r="R785" s="5">
        <f>_xlfn.XLOOKUP(F785,Inventory!A:A,Inventory!F:F)</f>
        <v>174</v>
      </c>
      <c r="S785" t="str">
        <f>IF(Table3[[#This Row],[Reorder_point]]&gt;=Table3[[#This Row],[Stock_on_hand]],"Reorder","Sufficient Stock")</f>
        <v>Sufficient Stock</v>
      </c>
      <c r="T785" s="4">
        <f>_xlfn.XLOOKUP(F785,Pivot!A:A,Pivot!C:C)</f>
        <v>2.8232044198895028</v>
      </c>
      <c r="U785" s="5">
        <f>Table3[[#This Row],[Stock_on_hand]]/Table3[[#This Row],[ADS_Rate]]</f>
        <v>123.97260273972603</v>
      </c>
      <c r="V785" s="16">
        <f>_xlfn.XLOOKUP(F785,Pivot!E:E,Pivot!H:H)</f>
        <v>176.50516634050879</v>
      </c>
      <c r="W785" s="3">
        <f>IF(Table3[[#This Row],[Stock_on_hand]]&gt;Table3[[#This Row],[Reorder_point]],(Table3[[#This Row],[Stock_on_hand]]-Table3[[#This Row],[Reorder_point]])*Table3[[#This Row],[AverageCostPerUnit]],0)</f>
        <v>31064.909275929549</v>
      </c>
    </row>
    <row r="786" spans="1:23" x14ac:dyDescent="0.3">
      <c r="A786" s="1">
        <v>45753</v>
      </c>
      <c r="B786" t="str">
        <f>TEXT(Table3[[#This Row],[date]],"mmm")</f>
        <v>Apr</v>
      </c>
      <c r="C786" t="str">
        <f>TEXT(Table3[[#This Row],[date]],"ddd")</f>
        <v>Sun</v>
      </c>
      <c r="D786" s="2" t="s">
        <v>24</v>
      </c>
      <c r="E786" s="2" t="s">
        <v>279</v>
      </c>
      <c r="F786" s="2" t="s">
        <v>230</v>
      </c>
      <c r="G786" s="2" t="s">
        <v>231</v>
      </c>
      <c r="H786" s="2" t="s">
        <v>60</v>
      </c>
      <c r="I786" s="3">
        <v>130.54</v>
      </c>
      <c r="J786" s="5">
        <v>48</v>
      </c>
      <c r="K786" s="3">
        <v>6265.92</v>
      </c>
      <c r="L786" s="3">
        <v>3653.05</v>
      </c>
      <c r="M786" s="3">
        <v>2612.87</v>
      </c>
      <c r="N786" s="10">
        <f>Table3[[#This Row],[profit]]/Table3[[#This Row],[revenue]]</f>
        <v>0.41699702517746795</v>
      </c>
      <c r="O786" s="2" t="s">
        <v>18</v>
      </c>
      <c r="P786" s="2" t="str">
        <f>_xlfn.XLOOKUP(O786,Sales_reps!A:A,Sales_reps!B:B)</f>
        <v>Rep 7</v>
      </c>
      <c r="Q786" s="5">
        <f>_xlfn.XLOOKUP(F786,Inventory!A:A,Inventory!E:E)</f>
        <v>12</v>
      </c>
      <c r="R786" s="5">
        <f>_xlfn.XLOOKUP(F786,Inventory!A:A,Inventory!F:F)</f>
        <v>166</v>
      </c>
      <c r="S786" t="str">
        <f>IF(Table3[[#This Row],[Reorder_point]]&gt;=Table3[[#This Row],[Stock_on_hand]],"Reorder","Sufficient Stock")</f>
        <v>Reorder</v>
      </c>
      <c r="T786" s="4">
        <f>_xlfn.XLOOKUP(F786,Pivot!A:A,Pivot!C:C)</f>
        <v>2.0386740331491713</v>
      </c>
      <c r="U786" s="5">
        <f>Table3[[#This Row],[Stock_on_hand]]/Table3[[#This Row],[ADS_Rate]]</f>
        <v>5.8861788617886175</v>
      </c>
      <c r="V786" s="16">
        <f>_xlfn.XLOOKUP(F786,Pivot!E:E,Pivot!H:H)</f>
        <v>205.93330623306232</v>
      </c>
      <c r="W786" s="3">
        <f>IF(Table3[[#This Row],[Stock_on_hand]]&gt;Table3[[#This Row],[Reorder_point]],(Table3[[#This Row],[Stock_on_hand]]-Table3[[#This Row],[Reorder_point]])*Table3[[#This Row],[AverageCostPerUnit]],0)</f>
        <v>0</v>
      </c>
    </row>
    <row r="787" spans="1:23" x14ac:dyDescent="0.3">
      <c r="A787" s="1">
        <v>45753</v>
      </c>
      <c r="B787" t="str">
        <f>TEXT(Table3[[#This Row],[date]],"mmm")</f>
        <v>Apr</v>
      </c>
      <c r="C787" t="str">
        <f>TEXT(Table3[[#This Row],[date]],"ddd")</f>
        <v>Sun</v>
      </c>
      <c r="D787" s="2" t="s">
        <v>27</v>
      </c>
      <c r="E787" s="2" t="s">
        <v>274</v>
      </c>
      <c r="F787" s="2" t="s">
        <v>58</v>
      </c>
      <c r="G787" s="2" t="s">
        <v>59</v>
      </c>
      <c r="H787" s="2" t="s">
        <v>60</v>
      </c>
      <c r="I787" s="3">
        <v>13.22</v>
      </c>
      <c r="J787" s="5">
        <v>37</v>
      </c>
      <c r="K787" s="3">
        <v>489.14</v>
      </c>
      <c r="L787" s="3">
        <v>247.6</v>
      </c>
      <c r="M787" s="3">
        <v>241.54</v>
      </c>
      <c r="N787" s="10">
        <f>Table3[[#This Row],[profit]]/Table3[[#This Row],[revenue]]</f>
        <v>0.49380545447111257</v>
      </c>
      <c r="O787" s="2" t="s">
        <v>46</v>
      </c>
      <c r="P787" s="2" t="str">
        <f>_xlfn.XLOOKUP(O787,Sales_reps!A:A,Sales_reps!B:B)</f>
        <v>Rep 20</v>
      </c>
      <c r="Q787" s="5">
        <f>_xlfn.XLOOKUP(F787,Inventory!A:A,Inventory!E:E)</f>
        <v>281</v>
      </c>
      <c r="R787" s="5">
        <f>_xlfn.XLOOKUP(F787,Inventory!A:A,Inventory!F:F)</f>
        <v>53</v>
      </c>
      <c r="S787" t="str">
        <f>IF(Table3[[#This Row],[Reorder_point]]&gt;=Table3[[#This Row],[Stock_on_hand]],"Reorder","Sufficient Stock")</f>
        <v>Sufficient Stock</v>
      </c>
      <c r="T787" s="4">
        <f>_xlfn.XLOOKUP(F787,Pivot!A:A,Pivot!C:C)</f>
        <v>1.9447513812154695</v>
      </c>
      <c r="U787" s="5">
        <f>Table3[[#This Row],[Stock_on_hand]]/Table3[[#This Row],[ADS_Rate]]</f>
        <v>144.49147727272728</v>
      </c>
      <c r="V787" s="16">
        <f>_xlfn.XLOOKUP(F787,Pivot!E:E,Pivot!H:H)</f>
        <v>208.21113636363637</v>
      </c>
      <c r="W787" s="3">
        <f>IF(Table3[[#This Row],[Stock_on_hand]]&gt;Table3[[#This Row],[Reorder_point]],(Table3[[#This Row],[Stock_on_hand]]-Table3[[#This Row],[Reorder_point]])*Table3[[#This Row],[AverageCostPerUnit]],0)</f>
        <v>47472.139090909091</v>
      </c>
    </row>
    <row r="788" spans="1:23" x14ac:dyDescent="0.3">
      <c r="A788" s="1">
        <v>45753</v>
      </c>
      <c r="B788" t="str">
        <f>TEXT(Table3[[#This Row],[date]],"mmm")</f>
        <v>Apr</v>
      </c>
      <c r="C788" t="str">
        <f>TEXT(Table3[[#This Row],[date]],"ddd")</f>
        <v>Sun</v>
      </c>
      <c r="D788" s="2" t="s">
        <v>27</v>
      </c>
      <c r="E788" s="2" t="s">
        <v>284</v>
      </c>
      <c r="F788" s="2" t="s">
        <v>156</v>
      </c>
      <c r="G788" s="2" t="s">
        <v>157</v>
      </c>
      <c r="H788" s="2" t="s">
        <v>73</v>
      </c>
      <c r="I788" s="3">
        <v>24.98</v>
      </c>
      <c r="J788" s="5">
        <v>25</v>
      </c>
      <c r="K788" s="3">
        <v>624.5</v>
      </c>
      <c r="L788" s="3">
        <v>529.09</v>
      </c>
      <c r="M788" s="3">
        <v>95.41</v>
      </c>
      <c r="N788" s="10">
        <f>Table3[[#This Row],[profit]]/Table3[[#This Row],[revenue]]</f>
        <v>0.15277822257806245</v>
      </c>
      <c r="O788" s="2" t="s">
        <v>30</v>
      </c>
      <c r="P788" s="2" t="str">
        <f>_xlfn.XLOOKUP(O788,Sales_reps!A:A,Sales_reps!B:B)</f>
        <v>Rep 12</v>
      </c>
      <c r="Q788" s="5">
        <f>_xlfn.XLOOKUP(F788,Inventory!A:A,Inventory!E:E)</f>
        <v>495</v>
      </c>
      <c r="R788" s="5">
        <f>_xlfn.XLOOKUP(F788,Inventory!A:A,Inventory!F:F)</f>
        <v>183</v>
      </c>
      <c r="S788" t="str">
        <f>IF(Table3[[#This Row],[Reorder_point]]&gt;=Table3[[#This Row],[Stock_on_hand]],"Reorder","Sufficient Stock")</f>
        <v>Sufficient Stock</v>
      </c>
      <c r="T788" s="4">
        <f>_xlfn.XLOOKUP(F788,Pivot!A:A,Pivot!C:C)</f>
        <v>2.7237569060773481</v>
      </c>
      <c r="U788" s="5">
        <f>Table3[[#This Row],[Stock_on_hand]]/Table3[[#This Row],[ADS_Rate]]</f>
        <v>181.7342799188641</v>
      </c>
      <c r="V788" s="16">
        <f>_xlfn.XLOOKUP(F788,Pivot!E:E,Pivot!H:H)</f>
        <v>142.07393509127789</v>
      </c>
      <c r="W788" s="3">
        <f>IF(Table3[[#This Row],[Stock_on_hand]]&gt;Table3[[#This Row],[Reorder_point]],(Table3[[#This Row],[Stock_on_hand]]-Table3[[#This Row],[Reorder_point]])*Table3[[#This Row],[AverageCostPerUnit]],0)</f>
        <v>44327.067748478701</v>
      </c>
    </row>
    <row r="789" spans="1:23" x14ac:dyDescent="0.3">
      <c r="A789" s="1">
        <v>45753</v>
      </c>
      <c r="B789" t="str">
        <f>TEXT(Table3[[#This Row],[date]],"mmm")</f>
        <v>Apr</v>
      </c>
      <c r="C789" t="str">
        <f>TEXT(Table3[[#This Row],[date]],"ddd")</f>
        <v>Sun</v>
      </c>
      <c r="D789" s="2" t="s">
        <v>12</v>
      </c>
      <c r="E789" s="2" t="s">
        <v>271</v>
      </c>
      <c r="F789" s="2" t="s">
        <v>87</v>
      </c>
      <c r="G789" s="2" t="s">
        <v>88</v>
      </c>
      <c r="H789" s="2" t="s">
        <v>60</v>
      </c>
      <c r="I789" s="3">
        <v>155.47</v>
      </c>
      <c r="J789" s="5">
        <v>48</v>
      </c>
      <c r="K789" s="3">
        <v>7462.56</v>
      </c>
      <c r="L789" s="3">
        <v>4302.09</v>
      </c>
      <c r="M789" s="3">
        <v>3160.47</v>
      </c>
      <c r="N789" s="10">
        <f>Table3[[#This Row],[profit]]/Table3[[#This Row],[revenue]]</f>
        <v>0.42351016273235992</v>
      </c>
      <c r="O789" s="2" t="s">
        <v>42</v>
      </c>
      <c r="P789" s="2" t="str">
        <f>_xlfn.XLOOKUP(O789,Sales_reps!A:A,Sales_reps!B:B)</f>
        <v>Rep 18</v>
      </c>
      <c r="Q789" s="5">
        <f>_xlfn.XLOOKUP(F789,Inventory!A:A,Inventory!E:E)</f>
        <v>364</v>
      </c>
      <c r="R789" s="5">
        <f>_xlfn.XLOOKUP(F789,Inventory!A:A,Inventory!F:F)</f>
        <v>148</v>
      </c>
      <c r="S789" t="str">
        <f>IF(Table3[[#This Row],[Reorder_point]]&gt;=Table3[[#This Row],[Stock_on_hand]],"Reorder","Sufficient Stock")</f>
        <v>Sufficient Stock</v>
      </c>
      <c r="T789" s="4">
        <f>_xlfn.XLOOKUP(F789,Pivot!A:A,Pivot!C:C)</f>
        <v>2.4198895027624308</v>
      </c>
      <c r="U789" s="5">
        <f>Table3[[#This Row],[Stock_on_hand]]/Table3[[#This Row],[ADS_Rate]]</f>
        <v>150.42009132420091</v>
      </c>
      <c r="V789" s="16">
        <f>_xlfn.XLOOKUP(F789,Pivot!E:E,Pivot!H:H)</f>
        <v>198.74710045662104</v>
      </c>
      <c r="W789" s="3">
        <f>IF(Table3[[#This Row],[Stock_on_hand]]&gt;Table3[[#This Row],[Reorder_point]],(Table3[[#This Row],[Stock_on_hand]]-Table3[[#This Row],[Reorder_point]])*Table3[[#This Row],[AverageCostPerUnit]],0)</f>
        <v>42929.373698630145</v>
      </c>
    </row>
    <row r="790" spans="1:23" x14ac:dyDescent="0.3">
      <c r="A790" s="1">
        <v>45754</v>
      </c>
      <c r="B790" t="str">
        <f>TEXT(Table3[[#This Row],[date]],"mmm")</f>
        <v>Apr</v>
      </c>
      <c r="C790" t="str">
        <f>TEXT(Table3[[#This Row],[date]],"ddd")</f>
        <v>Mon</v>
      </c>
      <c r="D790" s="2" t="s">
        <v>24</v>
      </c>
      <c r="E790" s="2" t="s">
        <v>282</v>
      </c>
      <c r="F790" s="2" t="s">
        <v>142</v>
      </c>
      <c r="G790" s="2" t="s">
        <v>143</v>
      </c>
      <c r="H790" s="2" t="s">
        <v>73</v>
      </c>
      <c r="I790" s="3">
        <v>411.89</v>
      </c>
      <c r="J790" s="5">
        <v>32</v>
      </c>
      <c r="K790" s="3">
        <v>13180.48</v>
      </c>
      <c r="L790" s="3">
        <v>9169.49</v>
      </c>
      <c r="M790" s="3">
        <v>4010.99</v>
      </c>
      <c r="N790" s="10">
        <f>Table3[[#This Row],[profit]]/Table3[[#This Row],[revenue]]</f>
        <v>0.30431289300541409</v>
      </c>
      <c r="O790" s="2" t="s">
        <v>42</v>
      </c>
      <c r="P790" s="2" t="str">
        <f>_xlfn.XLOOKUP(O790,Sales_reps!A:A,Sales_reps!B:B)</f>
        <v>Rep 18</v>
      </c>
      <c r="Q790" s="5">
        <f>_xlfn.XLOOKUP(F790,Inventory!A:A,Inventory!E:E)</f>
        <v>4</v>
      </c>
      <c r="R790" s="5">
        <f>_xlfn.XLOOKUP(F790,Inventory!A:A,Inventory!F:F)</f>
        <v>151</v>
      </c>
      <c r="S790" t="str">
        <f>IF(Table3[[#This Row],[Reorder_point]]&gt;=Table3[[#This Row],[Stock_on_hand]],"Reorder","Sufficient Stock")</f>
        <v>Reorder</v>
      </c>
      <c r="T790" s="4">
        <f>_xlfn.XLOOKUP(F790,Pivot!A:A,Pivot!C:C)</f>
        <v>2.8508287292817678</v>
      </c>
      <c r="U790" s="5">
        <f>Table3[[#This Row],[Stock_on_hand]]/Table3[[#This Row],[ADS_Rate]]</f>
        <v>1.4031007751937985</v>
      </c>
      <c r="V790" s="16">
        <f>_xlfn.XLOOKUP(F790,Pivot!E:E,Pivot!H:H)</f>
        <v>141.50271317829458</v>
      </c>
      <c r="W790" s="3">
        <f>IF(Table3[[#This Row],[Stock_on_hand]]&gt;Table3[[#This Row],[Reorder_point]],(Table3[[#This Row],[Stock_on_hand]]-Table3[[#This Row],[Reorder_point]])*Table3[[#This Row],[AverageCostPerUnit]],0)</f>
        <v>0</v>
      </c>
    </row>
    <row r="791" spans="1:23" x14ac:dyDescent="0.3">
      <c r="A791" s="1">
        <v>45754</v>
      </c>
      <c r="B791" t="str">
        <f>TEXT(Table3[[#This Row],[date]],"mmm")</f>
        <v>Apr</v>
      </c>
      <c r="C791" t="str">
        <f>TEXT(Table3[[#This Row],[date]],"ddd")</f>
        <v>Mon</v>
      </c>
      <c r="D791" s="2" t="s">
        <v>5</v>
      </c>
      <c r="E791" s="2" t="s">
        <v>282</v>
      </c>
      <c r="F791" s="2" t="s">
        <v>242</v>
      </c>
      <c r="G791" s="2" t="s">
        <v>243</v>
      </c>
      <c r="H791" s="2" t="s">
        <v>64</v>
      </c>
      <c r="I791" s="3">
        <v>465.34</v>
      </c>
      <c r="J791" s="5">
        <v>34</v>
      </c>
      <c r="K791" s="3">
        <v>15821.56</v>
      </c>
      <c r="L791" s="3">
        <v>13061.48</v>
      </c>
      <c r="M791" s="3">
        <v>2760.08</v>
      </c>
      <c r="N791" s="10">
        <f>Table3[[#This Row],[profit]]/Table3[[#This Row],[revenue]]</f>
        <v>0.17445055986893834</v>
      </c>
      <c r="O791" s="2" t="s">
        <v>18</v>
      </c>
      <c r="P791" s="2" t="str">
        <f>_xlfn.XLOOKUP(O791,Sales_reps!A:A,Sales_reps!B:B)</f>
        <v>Rep 7</v>
      </c>
      <c r="Q791" s="5">
        <f>_xlfn.XLOOKUP(F791,Inventory!A:A,Inventory!E:E)</f>
        <v>56</v>
      </c>
      <c r="R791" s="5">
        <f>_xlfn.XLOOKUP(F791,Inventory!A:A,Inventory!F:F)</f>
        <v>105</v>
      </c>
      <c r="S791" t="str">
        <f>IF(Table3[[#This Row],[Reorder_point]]&gt;=Table3[[#This Row],[Stock_on_hand]],"Reorder","Sufficient Stock")</f>
        <v>Reorder</v>
      </c>
      <c r="T791" s="4">
        <f>_xlfn.XLOOKUP(F791,Pivot!A:A,Pivot!C:C)</f>
        <v>2</v>
      </c>
      <c r="U791" s="5">
        <f>Table3[[#This Row],[Stock_on_hand]]/Table3[[#This Row],[ADS_Rate]]</f>
        <v>28</v>
      </c>
      <c r="V791" s="16">
        <f>_xlfn.XLOOKUP(F791,Pivot!E:E,Pivot!H:H)</f>
        <v>186.10955801104973</v>
      </c>
      <c r="W791" s="3">
        <f>IF(Table3[[#This Row],[Stock_on_hand]]&gt;Table3[[#This Row],[Reorder_point]],(Table3[[#This Row],[Stock_on_hand]]-Table3[[#This Row],[Reorder_point]])*Table3[[#This Row],[AverageCostPerUnit]],0)</f>
        <v>0</v>
      </c>
    </row>
    <row r="792" spans="1:23" x14ac:dyDescent="0.3">
      <c r="A792" s="1">
        <v>45754</v>
      </c>
      <c r="B792" t="str">
        <f>TEXT(Table3[[#This Row],[date]],"mmm")</f>
        <v>Apr</v>
      </c>
      <c r="C792" t="str">
        <f>TEXT(Table3[[#This Row],[date]],"ddd")</f>
        <v>Mon</v>
      </c>
      <c r="D792" s="2" t="s">
        <v>12</v>
      </c>
      <c r="E792" s="2" t="s">
        <v>273</v>
      </c>
      <c r="F792" s="2" t="s">
        <v>218</v>
      </c>
      <c r="G792" s="2" t="s">
        <v>219</v>
      </c>
      <c r="H792" s="2" t="s">
        <v>56</v>
      </c>
      <c r="I792" s="3">
        <v>190.42</v>
      </c>
      <c r="J792" s="5">
        <v>5</v>
      </c>
      <c r="K792" s="3">
        <v>952.1</v>
      </c>
      <c r="L792" s="3">
        <v>479.78</v>
      </c>
      <c r="M792" s="3">
        <v>472.32</v>
      </c>
      <c r="N792" s="10">
        <f>Table3[[#This Row],[profit]]/Table3[[#This Row],[revenue]]</f>
        <v>0.496082344291566</v>
      </c>
      <c r="O792" s="2" t="s">
        <v>42</v>
      </c>
      <c r="P792" s="2" t="str">
        <f>_xlfn.XLOOKUP(O792,Sales_reps!A:A,Sales_reps!B:B)</f>
        <v>Rep 18</v>
      </c>
      <c r="Q792" s="5">
        <f>_xlfn.XLOOKUP(F792,Inventory!A:A,Inventory!E:E)</f>
        <v>45</v>
      </c>
      <c r="R792" s="5">
        <f>_xlfn.XLOOKUP(F792,Inventory!A:A,Inventory!F:F)</f>
        <v>143</v>
      </c>
      <c r="S792" t="str">
        <f>IF(Table3[[#This Row],[Reorder_point]]&gt;=Table3[[#This Row],[Stock_on_hand]],"Reorder","Sufficient Stock")</f>
        <v>Reorder</v>
      </c>
      <c r="T792" s="4">
        <f>_xlfn.XLOOKUP(F792,Pivot!A:A,Pivot!C:C)</f>
        <v>1.3314917127071824</v>
      </c>
      <c r="U792" s="5">
        <f>Table3[[#This Row],[Stock_on_hand]]/Table3[[#This Row],[ADS_Rate]]</f>
        <v>33.796680497925308</v>
      </c>
      <c r="V792" s="16">
        <f>_xlfn.XLOOKUP(F792,Pivot!E:E,Pivot!H:H)</f>
        <v>160.20572614107883</v>
      </c>
      <c r="W792" s="3">
        <f>IF(Table3[[#This Row],[Stock_on_hand]]&gt;Table3[[#This Row],[Reorder_point]],(Table3[[#This Row],[Stock_on_hand]]-Table3[[#This Row],[Reorder_point]])*Table3[[#This Row],[AverageCostPerUnit]],0)</f>
        <v>0</v>
      </c>
    </row>
    <row r="793" spans="1:23" x14ac:dyDescent="0.3">
      <c r="A793" s="1">
        <v>45754</v>
      </c>
      <c r="B793" t="str">
        <f>TEXT(Table3[[#This Row],[date]],"mmm")</f>
        <v>Apr</v>
      </c>
      <c r="C793" t="str">
        <f>TEXT(Table3[[#This Row],[date]],"ddd")</f>
        <v>Mon</v>
      </c>
      <c r="D793" s="2" t="s">
        <v>12</v>
      </c>
      <c r="E793" s="2" t="s">
        <v>273</v>
      </c>
      <c r="F793" s="2" t="s">
        <v>120</v>
      </c>
      <c r="G793" s="2" t="s">
        <v>121</v>
      </c>
      <c r="H793" s="2" t="s">
        <v>56</v>
      </c>
      <c r="I793" s="3">
        <v>471.69</v>
      </c>
      <c r="J793" s="5">
        <v>15</v>
      </c>
      <c r="K793" s="3">
        <v>7075.35</v>
      </c>
      <c r="L793" s="3">
        <v>4891.9399999999996</v>
      </c>
      <c r="M793" s="3">
        <v>2183.41</v>
      </c>
      <c r="N793" s="10">
        <f>Table3[[#This Row],[profit]]/Table3[[#This Row],[revenue]]</f>
        <v>0.30859392114877704</v>
      </c>
      <c r="O793" s="2" t="s">
        <v>8</v>
      </c>
      <c r="P793" s="2" t="str">
        <f>_xlfn.XLOOKUP(O793,Sales_reps!A:A,Sales_reps!B:B)</f>
        <v>Rep 3</v>
      </c>
      <c r="Q793" s="5">
        <f>_xlfn.XLOOKUP(F793,Inventory!A:A,Inventory!E:E)</f>
        <v>163</v>
      </c>
      <c r="R793" s="5">
        <f>_xlfn.XLOOKUP(F793,Inventory!A:A,Inventory!F:F)</f>
        <v>70</v>
      </c>
      <c r="S793" t="str">
        <f>IF(Table3[[#This Row],[Reorder_point]]&gt;=Table3[[#This Row],[Stock_on_hand]],"Reorder","Sufficient Stock")</f>
        <v>Sufficient Stock</v>
      </c>
      <c r="T793" s="4">
        <f>_xlfn.XLOOKUP(F793,Pivot!A:A,Pivot!C:C)</f>
        <v>2.7679558011049723</v>
      </c>
      <c r="U793" s="5">
        <f>Table3[[#This Row],[Stock_on_hand]]/Table3[[#This Row],[ADS_Rate]]</f>
        <v>58.88822355289421</v>
      </c>
      <c r="V793" s="16">
        <f>_xlfn.XLOOKUP(F793,Pivot!E:E,Pivot!H:H)</f>
        <v>213.25538922155687</v>
      </c>
      <c r="W793" s="3">
        <f>IF(Table3[[#This Row],[Stock_on_hand]]&gt;Table3[[#This Row],[Reorder_point]],(Table3[[#This Row],[Stock_on_hand]]-Table3[[#This Row],[Reorder_point]])*Table3[[#This Row],[AverageCostPerUnit]],0)</f>
        <v>19832.75119760479</v>
      </c>
    </row>
    <row r="794" spans="1:23" x14ac:dyDescent="0.3">
      <c r="A794" s="1">
        <v>45754</v>
      </c>
      <c r="B794" t="str">
        <f>TEXT(Table3[[#This Row],[date]],"mmm")</f>
        <v>Apr</v>
      </c>
      <c r="C794" t="str">
        <f>TEXT(Table3[[#This Row],[date]],"ddd")</f>
        <v>Mon</v>
      </c>
      <c r="D794" s="2" t="s">
        <v>12</v>
      </c>
      <c r="E794" s="2" t="s">
        <v>279</v>
      </c>
      <c r="F794" s="2" t="s">
        <v>142</v>
      </c>
      <c r="G794" s="2" t="s">
        <v>143</v>
      </c>
      <c r="H794" s="2" t="s">
        <v>73</v>
      </c>
      <c r="I794" s="3">
        <v>27.95</v>
      </c>
      <c r="J794" s="5">
        <v>8</v>
      </c>
      <c r="K794" s="3">
        <v>223.6</v>
      </c>
      <c r="L794" s="3">
        <v>138.65</v>
      </c>
      <c r="M794" s="3">
        <v>84.95</v>
      </c>
      <c r="N794" s="10">
        <f>Table3[[#This Row],[profit]]/Table3[[#This Row],[revenue]]</f>
        <v>0.37991949910554562</v>
      </c>
      <c r="O794" s="2" t="s">
        <v>46</v>
      </c>
      <c r="P794" s="2" t="str">
        <f>_xlfn.XLOOKUP(O794,Sales_reps!A:A,Sales_reps!B:B)</f>
        <v>Rep 20</v>
      </c>
      <c r="Q794" s="5">
        <f>_xlfn.XLOOKUP(F794,Inventory!A:A,Inventory!E:E)</f>
        <v>4</v>
      </c>
      <c r="R794" s="5">
        <f>_xlfn.XLOOKUP(F794,Inventory!A:A,Inventory!F:F)</f>
        <v>151</v>
      </c>
      <c r="S794" t="str">
        <f>IF(Table3[[#This Row],[Reorder_point]]&gt;=Table3[[#This Row],[Stock_on_hand]],"Reorder","Sufficient Stock")</f>
        <v>Reorder</v>
      </c>
      <c r="T794" s="4">
        <f>_xlfn.XLOOKUP(F794,Pivot!A:A,Pivot!C:C)</f>
        <v>2.8508287292817678</v>
      </c>
      <c r="U794" s="5">
        <f>Table3[[#This Row],[Stock_on_hand]]/Table3[[#This Row],[ADS_Rate]]</f>
        <v>1.4031007751937985</v>
      </c>
      <c r="V794" s="16">
        <f>_xlfn.XLOOKUP(F794,Pivot!E:E,Pivot!H:H)</f>
        <v>141.50271317829458</v>
      </c>
      <c r="W794" s="3">
        <f>IF(Table3[[#This Row],[Stock_on_hand]]&gt;Table3[[#This Row],[Reorder_point]],(Table3[[#This Row],[Stock_on_hand]]-Table3[[#This Row],[Reorder_point]])*Table3[[#This Row],[AverageCostPerUnit]],0)</f>
        <v>0</v>
      </c>
    </row>
    <row r="795" spans="1:23" x14ac:dyDescent="0.3">
      <c r="A795" s="1">
        <v>45754</v>
      </c>
      <c r="B795" t="str">
        <f>TEXT(Table3[[#This Row],[date]],"mmm")</f>
        <v>Apr</v>
      </c>
      <c r="C795" t="str">
        <f>TEXT(Table3[[#This Row],[date]],"ddd")</f>
        <v>Mon</v>
      </c>
      <c r="D795" s="2" t="s">
        <v>27</v>
      </c>
      <c r="E795" s="2" t="s">
        <v>278</v>
      </c>
      <c r="F795" s="2" t="s">
        <v>254</v>
      </c>
      <c r="G795" s="2" t="s">
        <v>255</v>
      </c>
      <c r="H795" s="2" t="s">
        <v>64</v>
      </c>
      <c r="I795" s="3">
        <v>449.65</v>
      </c>
      <c r="J795" s="5">
        <v>32</v>
      </c>
      <c r="K795" s="3">
        <v>14388.8</v>
      </c>
      <c r="L795" s="3">
        <v>7335.27</v>
      </c>
      <c r="M795" s="3">
        <v>7053.53</v>
      </c>
      <c r="N795" s="10">
        <f>Table3[[#This Row],[profit]]/Table3[[#This Row],[revenue]]</f>
        <v>0.49020974646947629</v>
      </c>
      <c r="O795" s="2" t="s">
        <v>32</v>
      </c>
      <c r="P795" s="2" t="str">
        <f>_xlfn.XLOOKUP(O795,Sales_reps!A:A,Sales_reps!B:B)</f>
        <v>Rep 13</v>
      </c>
      <c r="Q795" s="5">
        <f>_xlfn.XLOOKUP(F795,Inventory!A:A,Inventory!E:E)</f>
        <v>228</v>
      </c>
      <c r="R795" s="5">
        <f>_xlfn.XLOOKUP(F795,Inventory!A:A,Inventory!F:F)</f>
        <v>179</v>
      </c>
      <c r="S795" t="str">
        <f>IF(Table3[[#This Row],[Reorder_point]]&gt;=Table3[[#This Row],[Stock_on_hand]],"Reorder","Sufficient Stock")</f>
        <v>Sufficient Stock</v>
      </c>
      <c r="T795" s="4">
        <f>_xlfn.XLOOKUP(F795,Pivot!A:A,Pivot!C:C)</f>
        <v>3.6353591160220993</v>
      </c>
      <c r="U795" s="5">
        <f>Table3[[#This Row],[Stock_on_hand]]/Table3[[#This Row],[ADS_Rate]]</f>
        <v>62.717325227963528</v>
      </c>
      <c r="V795" s="16">
        <f>_xlfn.XLOOKUP(F795,Pivot!E:E,Pivot!H:H)</f>
        <v>194.48913373860182</v>
      </c>
      <c r="W795" s="3">
        <f>IF(Table3[[#This Row],[Stock_on_hand]]&gt;Table3[[#This Row],[Reorder_point]],(Table3[[#This Row],[Stock_on_hand]]-Table3[[#This Row],[Reorder_point]])*Table3[[#This Row],[AverageCostPerUnit]],0)</f>
        <v>9529.9675531914891</v>
      </c>
    </row>
    <row r="796" spans="1:23" x14ac:dyDescent="0.3">
      <c r="A796" s="1">
        <v>45754</v>
      </c>
      <c r="B796" t="str">
        <f>TEXT(Table3[[#This Row],[date]],"mmm")</f>
        <v>Apr</v>
      </c>
      <c r="C796" t="str">
        <f>TEXT(Table3[[#This Row],[date]],"ddd")</f>
        <v>Mon</v>
      </c>
      <c r="D796" s="2" t="s">
        <v>5</v>
      </c>
      <c r="E796" s="2" t="s">
        <v>272</v>
      </c>
      <c r="F796" s="2" t="s">
        <v>254</v>
      </c>
      <c r="G796" s="2" t="s">
        <v>255</v>
      </c>
      <c r="H796" s="2" t="s">
        <v>64</v>
      </c>
      <c r="I796" s="3">
        <v>301.67</v>
      </c>
      <c r="J796" s="5">
        <v>20</v>
      </c>
      <c r="K796" s="3">
        <v>6033.4</v>
      </c>
      <c r="L796" s="3">
        <v>4781.3599999999997</v>
      </c>
      <c r="M796" s="3">
        <v>1252.04</v>
      </c>
      <c r="N796" s="10">
        <f>Table3[[#This Row],[profit]]/Table3[[#This Row],[revenue]]</f>
        <v>0.20751814897072962</v>
      </c>
      <c r="O796" s="2" t="s">
        <v>22</v>
      </c>
      <c r="P796" s="2" t="str">
        <f>_xlfn.XLOOKUP(O796,Sales_reps!A:A,Sales_reps!B:B)</f>
        <v>Rep 9</v>
      </c>
      <c r="Q796" s="5">
        <f>_xlfn.XLOOKUP(F796,Inventory!A:A,Inventory!E:E)</f>
        <v>228</v>
      </c>
      <c r="R796" s="5">
        <f>_xlfn.XLOOKUP(F796,Inventory!A:A,Inventory!F:F)</f>
        <v>179</v>
      </c>
      <c r="S796" t="str">
        <f>IF(Table3[[#This Row],[Reorder_point]]&gt;=Table3[[#This Row],[Stock_on_hand]],"Reorder","Sufficient Stock")</f>
        <v>Sufficient Stock</v>
      </c>
      <c r="T796" s="4">
        <f>_xlfn.XLOOKUP(F796,Pivot!A:A,Pivot!C:C)</f>
        <v>3.6353591160220993</v>
      </c>
      <c r="U796" s="5">
        <f>Table3[[#This Row],[Stock_on_hand]]/Table3[[#This Row],[ADS_Rate]]</f>
        <v>62.717325227963528</v>
      </c>
      <c r="V796" s="16">
        <f>_xlfn.XLOOKUP(F796,Pivot!E:E,Pivot!H:H)</f>
        <v>194.48913373860182</v>
      </c>
      <c r="W796" s="3">
        <f>IF(Table3[[#This Row],[Stock_on_hand]]&gt;Table3[[#This Row],[Reorder_point]],(Table3[[#This Row],[Stock_on_hand]]-Table3[[#This Row],[Reorder_point]])*Table3[[#This Row],[AverageCostPerUnit]],0)</f>
        <v>9529.9675531914891</v>
      </c>
    </row>
    <row r="797" spans="1:23" x14ac:dyDescent="0.3">
      <c r="A797" s="1">
        <v>45754</v>
      </c>
      <c r="B797" t="str">
        <f>TEXT(Table3[[#This Row],[date]],"mmm")</f>
        <v>Apr</v>
      </c>
      <c r="C797" t="str">
        <f>TEXT(Table3[[#This Row],[date]],"ddd")</f>
        <v>Mon</v>
      </c>
      <c r="D797" s="2" t="s">
        <v>12</v>
      </c>
      <c r="E797" s="2" t="s">
        <v>273</v>
      </c>
      <c r="F797" s="2" t="s">
        <v>186</v>
      </c>
      <c r="G797" s="2" t="s">
        <v>187</v>
      </c>
      <c r="H797" s="2" t="s">
        <v>56</v>
      </c>
      <c r="I797" s="3">
        <v>124.68</v>
      </c>
      <c r="J797" s="5">
        <v>23</v>
      </c>
      <c r="K797" s="3">
        <v>2867.64</v>
      </c>
      <c r="L797" s="3">
        <v>2110.0100000000002</v>
      </c>
      <c r="M797" s="3">
        <v>757.63</v>
      </c>
      <c r="N797" s="10">
        <f>Table3[[#This Row],[profit]]/Table3[[#This Row],[revenue]]</f>
        <v>0.26419982982522217</v>
      </c>
      <c r="O797" s="2" t="s">
        <v>32</v>
      </c>
      <c r="P797" s="2" t="str">
        <f>_xlfn.XLOOKUP(O797,Sales_reps!A:A,Sales_reps!B:B)</f>
        <v>Rep 13</v>
      </c>
      <c r="Q797" s="5">
        <f>_xlfn.XLOOKUP(F797,Inventory!A:A,Inventory!E:E)</f>
        <v>269</v>
      </c>
      <c r="R797" s="5">
        <f>_xlfn.XLOOKUP(F797,Inventory!A:A,Inventory!F:F)</f>
        <v>137</v>
      </c>
      <c r="S797" t="str">
        <f>IF(Table3[[#This Row],[Reorder_point]]&gt;=Table3[[#This Row],[Stock_on_hand]],"Reorder","Sufficient Stock")</f>
        <v>Sufficient Stock</v>
      </c>
      <c r="T797" s="4">
        <f>_xlfn.XLOOKUP(F797,Pivot!A:A,Pivot!C:C)</f>
        <v>3.3149171270718232</v>
      </c>
      <c r="U797" s="5">
        <f>Table3[[#This Row],[Stock_on_hand]]/Table3[[#This Row],[ADS_Rate]]</f>
        <v>81.148333333333341</v>
      </c>
      <c r="V797" s="16">
        <f>_xlfn.XLOOKUP(F797,Pivot!E:E,Pivot!H:H)</f>
        <v>202.9247</v>
      </c>
      <c r="W797" s="3">
        <f>IF(Table3[[#This Row],[Stock_on_hand]]&gt;Table3[[#This Row],[Reorder_point]],(Table3[[#This Row],[Stock_on_hand]]-Table3[[#This Row],[Reorder_point]])*Table3[[#This Row],[AverageCostPerUnit]],0)</f>
        <v>26786.060399999998</v>
      </c>
    </row>
    <row r="798" spans="1:23" x14ac:dyDescent="0.3">
      <c r="A798" s="1">
        <v>45755</v>
      </c>
      <c r="B798" t="str">
        <f>TEXT(Table3[[#This Row],[date]],"mmm")</f>
        <v>Apr</v>
      </c>
      <c r="C798" t="str">
        <f>TEXT(Table3[[#This Row],[date]],"ddd")</f>
        <v>Tue</v>
      </c>
      <c r="D798" s="2" t="s">
        <v>27</v>
      </c>
      <c r="E798" s="2" t="s">
        <v>280</v>
      </c>
      <c r="F798" s="2" t="s">
        <v>252</v>
      </c>
      <c r="G798" s="2" t="s">
        <v>253</v>
      </c>
      <c r="H798" s="2" t="s">
        <v>101</v>
      </c>
      <c r="I798" s="3">
        <v>331.51</v>
      </c>
      <c r="J798" s="5">
        <v>23</v>
      </c>
      <c r="K798" s="3">
        <v>7624.73</v>
      </c>
      <c r="L798" s="3">
        <v>4409.32</v>
      </c>
      <c r="M798" s="3">
        <v>3215.41</v>
      </c>
      <c r="N798" s="10">
        <f>Table3[[#This Row],[profit]]/Table3[[#This Row],[revenue]]</f>
        <v>0.42170804736692319</v>
      </c>
      <c r="O798" s="2" t="s">
        <v>34</v>
      </c>
      <c r="P798" s="2" t="str">
        <f>_xlfn.XLOOKUP(O798,Sales_reps!A:A,Sales_reps!B:B)</f>
        <v>Rep 14</v>
      </c>
      <c r="Q798" s="5">
        <f>_xlfn.XLOOKUP(F798,Inventory!A:A,Inventory!E:E)</f>
        <v>487</v>
      </c>
      <c r="R798" s="5">
        <f>_xlfn.XLOOKUP(F798,Inventory!A:A,Inventory!F:F)</f>
        <v>182</v>
      </c>
      <c r="S798" t="str">
        <f>IF(Table3[[#This Row],[Reorder_point]]&gt;=Table3[[#This Row],[Stock_on_hand]],"Reorder","Sufficient Stock")</f>
        <v>Sufficient Stock</v>
      </c>
      <c r="T798" s="4">
        <f>_xlfn.XLOOKUP(F798,Pivot!A:A,Pivot!C:C)</f>
        <v>2.0497237569060776</v>
      </c>
      <c r="U798" s="5">
        <f>Table3[[#This Row],[Stock_on_hand]]/Table3[[#This Row],[ADS_Rate]]</f>
        <v>237.5929919137466</v>
      </c>
      <c r="V798" s="16">
        <f>_xlfn.XLOOKUP(F798,Pivot!E:E,Pivot!H:H)</f>
        <v>142.78312668463613</v>
      </c>
      <c r="W798" s="3">
        <f>IF(Table3[[#This Row],[Stock_on_hand]]&gt;Table3[[#This Row],[Reorder_point]],(Table3[[#This Row],[Stock_on_hand]]-Table3[[#This Row],[Reorder_point]])*Table3[[#This Row],[AverageCostPerUnit]],0)</f>
        <v>43548.85363881402</v>
      </c>
    </row>
    <row r="799" spans="1:23" x14ac:dyDescent="0.3">
      <c r="A799" s="1">
        <v>45755</v>
      </c>
      <c r="B799" t="str">
        <f>TEXT(Table3[[#This Row],[date]],"mmm")</f>
        <v>Apr</v>
      </c>
      <c r="C799" t="str">
        <f>TEXT(Table3[[#This Row],[date]],"ddd")</f>
        <v>Tue</v>
      </c>
      <c r="D799" s="2" t="s">
        <v>5</v>
      </c>
      <c r="E799" s="2" t="s">
        <v>279</v>
      </c>
      <c r="F799" s="2" t="s">
        <v>198</v>
      </c>
      <c r="G799" s="2" t="s">
        <v>199</v>
      </c>
      <c r="H799" s="2" t="s">
        <v>73</v>
      </c>
      <c r="I799" s="3">
        <v>7.69</v>
      </c>
      <c r="J799" s="5">
        <v>37</v>
      </c>
      <c r="K799" s="3">
        <v>284.52999999999997</v>
      </c>
      <c r="L799" s="3">
        <v>222.85</v>
      </c>
      <c r="M799" s="3">
        <v>61.68</v>
      </c>
      <c r="N799" s="10">
        <f>Table3[[#This Row],[profit]]/Table3[[#This Row],[revenue]]</f>
        <v>0.21677854707763683</v>
      </c>
      <c r="O799" s="2" t="s">
        <v>32</v>
      </c>
      <c r="P799" s="2" t="str">
        <f>_xlfn.XLOOKUP(O799,Sales_reps!A:A,Sales_reps!B:B)</f>
        <v>Rep 13</v>
      </c>
      <c r="Q799" s="5">
        <f>_xlfn.XLOOKUP(F799,Inventory!A:A,Inventory!E:E)</f>
        <v>162</v>
      </c>
      <c r="R799" s="5">
        <f>_xlfn.XLOOKUP(F799,Inventory!A:A,Inventory!F:F)</f>
        <v>178</v>
      </c>
      <c r="S799" t="str">
        <f>IF(Table3[[#This Row],[Reorder_point]]&gt;=Table3[[#This Row],[Stock_on_hand]],"Reorder","Sufficient Stock")</f>
        <v>Reorder</v>
      </c>
      <c r="T799" s="4">
        <f>_xlfn.XLOOKUP(F799,Pivot!A:A,Pivot!C:C)</f>
        <v>1.6408839779005524</v>
      </c>
      <c r="U799" s="5">
        <f>Table3[[#This Row],[Stock_on_hand]]/Table3[[#This Row],[ADS_Rate]]</f>
        <v>98.727272727272734</v>
      </c>
      <c r="V799" s="16">
        <f>_xlfn.XLOOKUP(F799,Pivot!E:E,Pivot!H:H)</f>
        <v>127.32447811447813</v>
      </c>
      <c r="W799" s="3">
        <f>IF(Table3[[#This Row],[Stock_on_hand]]&gt;Table3[[#This Row],[Reorder_point]],(Table3[[#This Row],[Stock_on_hand]]-Table3[[#This Row],[Reorder_point]])*Table3[[#This Row],[AverageCostPerUnit]],0)</f>
        <v>0</v>
      </c>
    </row>
    <row r="800" spans="1:23" x14ac:dyDescent="0.3">
      <c r="A800" s="1">
        <v>45755</v>
      </c>
      <c r="B800" t="str">
        <f>TEXT(Table3[[#This Row],[date]],"mmm")</f>
        <v>Apr</v>
      </c>
      <c r="C800" t="str">
        <f>TEXT(Table3[[#This Row],[date]],"ddd")</f>
        <v>Tue</v>
      </c>
      <c r="D800" s="2" t="s">
        <v>12</v>
      </c>
      <c r="E800" s="2" t="s">
        <v>272</v>
      </c>
      <c r="F800" s="2" t="s">
        <v>69</v>
      </c>
      <c r="G800" s="2" t="s">
        <v>70</v>
      </c>
      <c r="H800" s="2" t="s">
        <v>60</v>
      </c>
      <c r="I800" s="3">
        <v>281.26</v>
      </c>
      <c r="J800" s="5">
        <v>42</v>
      </c>
      <c r="K800" s="3">
        <v>11812.92</v>
      </c>
      <c r="L800" s="3">
        <v>8441.24</v>
      </c>
      <c r="M800" s="3">
        <v>3371.68</v>
      </c>
      <c r="N800" s="10">
        <f>Table3[[#This Row],[profit]]/Table3[[#This Row],[revenue]]</f>
        <v>0.28542307913708043</v>
      </c>
      <c r="O800" s="2" t="s">
        <v>36</v>
      </c>
      <c r="P800" s="2" t="str">
        <f>_xlfn.XLOOKUP(O800,Sales_reps!A:A,Sales_reps!B:B)</f>
        <v>Rep 15</v>
      </c>
      <c r="Q800" s="5">
        <f>_xlfn.XLOOKUP(F800,Inventory!A:A,Inventory!E:E)</f>
        <v>350</v>
      </c>
      <c r="R800" s="5">
        <f>_xlfn.XLOOKUP(F800,Inventory!A:A,Inventory!F:F)</f>
        <v>160</v>
      </c>
      <c r="S800" t="str">
        <f>IF(Table3[[#This Row],[Reorder_point]]&gt;=Table3[[#This Row],[Stock_on_hand]],"Reorder","Sufficient Stock")</f>
        <v>Sufficient Stock</v>
      </c>
      <c r="T800" s="4">
        <f>_xlfn.XLOOKUP(F800,Pivot!A:A,Pivot!C:C)</f>
        <v>2.2651933701657461</v>
      </c>
      <c r="U800" s="5">
        <f>Table3[[#This Row],[Stock_on_hand]]/Table3[[#This Row],[ADS_Rate]]</f>
        <v>154.51219512195121</v>
      </c>
      <c r="V800" s="16">
        <f>_xlfn.XLOOKUP(F800,Pivot!E:E,Pivot!H:H)</f>
        <v>169.51268292682926</v>
      </c>
      <c r="W800" s="3">
        <f>IF(Table3[[#This Row],[Stock_on_hand]]&gt;Table3[[#This Row],[Reorder_point]],(Table3[[#This Row],[Stock_on_hand]]-Table3[[#This Row],[Reorder_point]])*Table3[[#This Row],[AverageCostPerUnit]],0)</f>
        <v>32207.409756097557</v>
      </c>
    </row>
    <row r="801" spans="1:23" x14ac:dyDescent="0.3">
      <c r="A801" s="1">
        <v>45755</v>
      </c>
      <c r="B801" t="str">
        <f>TEXT(Table3[[#This Row],[date]],"mmm")</f>
        <v>Apr</v>
      </c>
      <c r="C801" t="str">
        <f>TEXT(Table3[[#This Row],[date]],"ddd")</f>
        <v>Tue</v>
      </c>
      <c r="D801" s="2" t="s">
        <v>27</v>
      </c>
      <c r="E801" s="2" t="s">
        <v>283</v>
      </c>
      <c r="F801" s="2" t="s">
        <v>160</v>
      </c>
      <c r="G801" s="2" t="s">
        <v>161</v>
      </c>
      <c r="H801" s="2" t="s">
        <v>73</v>
      </c>
      <c r="I801" s="3">
        <v>395.53</v>
      </c>
      <c r="J801" s="5">
        <v>29</v>
      </c>
      <c r="K801" s="3">
        <v>11470.37</v>
      </c>
      <c r="L801" s="3">
        <v>7890.26</v>
      </c>
      <c r="M801" s="3">
        <v>3580.11</v>
      </c>
      <c r="N801" s="10">
        <f>Table3[[#This Row],[profit]]/Table3[[#This Row],[revenue]]</f>
        <v>0.31211809209293162</v>
      </c>
      <c r="O801" s="2" t="s">
        <v>30</v>
      </c>
      <c r="P801" s="2" t="str">
        <f>_xlfn.XLOOKUP(O801,Sales_reps!A:A,Sales_reps!B:B)</f>
        <v>Rep 12</v>
      </c>
      <c r="Q801" s="5">
        <f>_xlfn.XLOOKUP(F801,Inventory!A:A,Inventory!E:E)</f>
        <v>279</v>
      </c>
      <c r="R801" s="5">
        <f>_xlfn.XLOOKUP(F801,Inventory!A:A,Inventory!F:F)</f>
        <v>90</v>
      </c>
      <c r="S801" t="str">
        <f>IF(Table3[[#This Row],[Reorder_point]]&gt;=Table3[[#This Row],[Stock_on_hand]],"Reorder","Sufficient Stock")</f>
        <v>Sufficient Stock</v>
      </c>
      <c r="T801" s="4">
        <f>_xlfn.XLOOKUP(F801,Pivot!A:A,Pivot!C:C)</f>
        <v>1.7348066298342542</v>
      </c>
      <c r="U801" s="5">
        <f>Table3[[#This Row],[Stock_on_hand]]/Table3[[#This Row],[ADS_Rate]]</f>
        <v>160.82484076433121</v>
      </c>
      <c r="V801" s="16">
        <f>_xlfn.XLOOKUP(F801,Pivot!E:E,Pivot!H:H)</f>
        <v>213.5890445859873</v>
      </c>
      <c r="W801" s="3">
        <f>IF(Table3[[#This Row],[Stock_on_hand]]&gt;Table3[[#This Row],[Reorder_point]],(Table3[[#This Row],[Stock_on_hand]]-Table3[[#This Row],[Reorder_point]])*Table3[[#This Row],[AverageCostPerUnit]],0)</f>
        <v>40368.329426751596</v>
      </c>
    </row>
    <row r="802" spans="1:23" x14ac:dyDescent="0.3">
      <c r="A802" s="1">
        <v>45755</v>
      </c>
      <c r="B802" t="str">
        <f>TEXT(Table3[[#This Row],[date]],"mmm")</f>
        <v>Apr</v>
      </c>
      <c r="C802" t="str">
        <f>TEXT(Table3[[#This Row],[date]],"ddd")</f>
        <v>Tue</v>
      </c>
      <c r="D802" s="2" t="s">
        <v>17</v>
      </c>
      <c r="E802" s="2" t="s">
        <v>279</v>
      </c>
      <c r="F802" s="2" t="s">
        <v>83</v>
      </c>
      <c r="G802" s="2" t="s">
        <v>84</v>
      </c>
      <c r="H802" s="2" t="s">
        <v>56</v>
      </c>
      <c r="I802" s="3">
        <v>41.41</v>
      </c>
      <c r="J802" s="5">
        <v>32</v>
      </c>
      <c r="K802" s="3">
        <v>1325.12</v>
      </c>
      <c r="L802" s="3">
        <v>784.18</v>
      </c>
      <c r="M802" s="3">
        <v>540.94000000000005</v>
      </c>
      <c r="N802" s="10">
        <f>Table3[[#This Row],[profit]]/Table3[[#This Row],[revenue]]</f>
        <v>0.40821963293890373</v>
      </c>
      <c r="O802" s="2" t="s">
        <v>44</v>
      </c>
      <c r="P802" s="2" t="str">
        <f>_xlfn.XLOOKUP(O802,Sales_reps!A:A,Sales_reps!B:B)</f>
        <v>Rep 19</v>
      </c>
      <c r="Q802" s="5">
        <f>_xlfn.XLOOKUP(F802,Inventory!A:A,Inventory!E:E)</f>
        <v>227</v>
      </c>
      <c r="R802" s="5">
        <f>_xlfn.XLOOKUP(F802,Inventory!A:A,Inventory!F:F)</f>
        <v>124</v>
      </c>
      <c r="S802" t="str">
        <f>IF(Table3[[#This Row],[Reorder_point]]&gt;=Table3[[#This Row],[Stock_on_hand]],"Reorder","Sufficient Stock")</f>
        <v>Sufficient Stock</v>
      </c>
      <c r="T802" s="4">
        <f>_xlfn.XLOOKUP(F802,Pivot!A:A,Pivot!C:C)</f>
        <v>2.0883977900552488</v>
      </c>
      <c r="U802" s="5">
        <f>Table3[[#This Row],[Stock_on_hand]]/Table3[[#This Row],[ADS_Rate]]</f>
        <v>108.69576719576719</v>
      </c>
      <c r="V802" s="16">
        <f>_xlfn.XLOOKUP(F802,Pivot!E:E,Pivot!H:H)</f>
        <v>176.40235449735448</v>
      </c>
      <c r="W802" s="3">
        <f>IF(Table3[[#This Row],[Stock_on_hand]]&gt;Table3[[#This Row],[Reorder_point]],(Table3[[#This Row],[Stock_on_hand]]-Table3[[#This Row],[Reorder_point]])*Table3[[#This Row],[AverageCostPerUnit]],0)</f>
        <v>18169.44251322751</v>
      </c>
    </row>
    <row r="803" spans="1:23" x14ac:dyDescent="0.3">
      <c r="A803" s="1">
        <v>45755</v>
      </c>
      <c r="B803" t="str">
        <f>TEXT(Table3[[#This Row],[date]],"mmm")</f>
        <v>Apr</v>
      </c>
      <c r="C803" t="str">
        <f>TEXT(Table3[[#This Row],[date]],"ddd")</f>
        <v>Tue</v>
      </c>
      <c r="D803" s="2" t="s">
        <v>5</v>
      </c>
      <c r="E803" s="2" t="s">
        <v>280</v>
      </c>
      <c r="F803" s="2" t="s">
        <v>172</v>
      </c>
      <c r="G803" s="2" t="s">
        <v>173</v>
      </c>
      <c r="H803" s="2" t="s">
        <v>64</v>
      </c>
      <c r="I803" s="3">
        <v>22.32</v>
      </c>
      <c r="J803" s="5">
        <v>12</v>
      </c>
      <c r="K803" s="3">
        <v>267.83999999999997</v>
      </c>
      <c r="L803" s="3">
        <v>175.73</v>
      </c>
      <c r="M803" s="3">
        <v>92.11</v>
      </c>
      <c r="N803" s="10">
        <f>Table3[[#This Row],[profit]]/Table3[[#This Row],[revenue]]</f>
        <v>0.34389934289127838</v>
      </c>
      <c r="O803" s="2" t="s">
        <v>25</v>
      </c>
      <c r="P803" s="2" t="str">
        <f>_xlfn.XLOOKUP(O803,Sales_reps!A:A,Sales_reps!B:B)</f>
        <v>Rep 10</v>
      </c>
      <c r="Q803" s="5">
        <f>_xlfn.XLOOKUP(F803,Inventory!A:A,Inventory!E:E)</f>
        <v>111</v>
      </c>
      <c r="R803" s="5">
        <f>_xlfn.XLOOKUP(F803,Inventory!A:A,Inventory!F:F)</f>
        <v>194</v>
      </c>
      <c r="S803" t="str">
        <f>IF(Table3[[#This Row],[Reorder_point]]&gt;=Table3[[#This Row],[Stock_on_hand]],"Reorder","Sufficient Stock")</f>
        <v>Reorder</v>
      </c>
      <c r="T803" s="4">
        <f>_xlfn.XLOOKUP(F803,Pivot!A:A,Pivot!C:C)</f>
        <v>3.5635359116022101</v>
      </c>
      <c r="U803" s="5">
        <f>Table3[[#This Row],[Stock_on_hand]]/Table3[[#This Row],[ADS_Rate]]</f>
        <v>31.148837209302325</v>
      </c>
      <c r="V803" s="16">
        <f>_xlfn.XLOOKUP(F803,Pivot!E:E,Pivot!H:H)</f>
        <v>147.48975193798449</v>
      </c>
      <c r="W803" s="3">
        <f>IF(Table3[[#This Row],[Stock_on_hand]]&gt;Table3[[#This Row],[Reorder_point]],(Table3[[#This Row],[Stock_on_hand]]-Table3[[#This Row],[Reorder_point]])*Table3[[#This Row],[AverageCostPerUnit]],0)</f>
        <v>0</v>
      </c>
    </row>
    <row r="804" spans="1:23" x14ac:dyDescent="0.3">
      <c r="A804" s="1">
        <v>45755</v>
      </c>
      <c r="B804" t="str">
        <f>TEXT(Table3[[#This Row],[date]],"mmm")</f>
        <v>Apr</v>
      </c>
      <c r="C804" t="str">
        <f>TEXT(Table3[[#This Row],[date]],"ddd")</f>
        <v>Tue</v>
      </c>
      <c r="D804" s="2" t="s">
        <v>5</v>
      </c>
      <c r="E804" s="2" t="s">
        <v>282</v>
      </c>
      <c r="F804" s="2" t="s">
        <v>132</v>
      </c>
      <c r="G804" s="2" t="s">
        <v>133</v>
      </c>
      <c r="H804" s="2" t="s">
        <v>64</v>
      </c>
      <c r="I804" s="3">
        <v>497.35</v>
      </c>
      <c r="J804" s="5">
        <v>40</v>
      </c>
      <c r="K804" s="3">
        <v>19894</v>
      </c>
      <c r="L804" s="3">
        <v>11998.41</v>
      </c>
      <c r="M804" s="3">
        <v>7895.59</v>
      </c>
      <c r="N804" s="10">
        <f>Table3[[#This Row],[profit]]/Table3[[#This Row],[revenue]]</f>
        <v>0.39688297979290238</v>
      </c>
      <c r="O804" s="2" t="s">
        <v>18</v>
      </c>
      <c r="P804" s="2" t="str">
        <f>_xlfn.XLOOKUP(O804,Sales_reps!A:A,Sales_reps!B:B)</f>
        <v>Rep 7</v>
      </c>
      <c r="Q804" s="5">
        <f>_xlfn.XLOOKUP(F804,Inventory!A:A,Inventory!E:E)</f>
        <v>178</v>
      </c>
      <c r="R804" s="5">
        <f>_xlfn.XLOOKUP(F804,Inventory!A:A,Inventory!F:F)</f>
        <v>183</v>
      </c>
      <c r="S804" t="str">
        <f>IF(Table3[[#This Row],[Reorder_point]]&gt;=Table3[[#This Row],[Stock_on_hand]],"Reorder","Sufficient Stock")</f>
        <v>Reorder</v>
      </c>
      <c r="T804" s="4">
        <f>_xlfn.XLOOKUP(F804,Pivot!A:A,Pivot!C:C)</f>
        <v>3.2596685082872927</v>
      </c>
      <c r="U804" s="5">
        <f>Table3[[#This Row],[Stock_on_hand]]/Table3[[#This Row],[ADS_Rate]]</f>
        <v>54.606779661016951</v>
      </c>
      <c r="V804" s="16">
        <f>_xlfn.XLOOKUP(F804,Pivot!E:E,Pivot!H:H)</f>
        <v>150.7550338983051</v>
      </c>
      <c r="W804" s="3">
        <f>IF(Table3[[#This Row],[Stock_on_hand]]&gt;Table3[[#This Row],[Reorder_point]],(Table3[[#This Row],[Stock_on_hand]]-Table3[[#This Row],[Reorder_point]])*Table3[[#This Row],[AverageCostPerUnit]],0)</f>
        <v>0</v>
      </c>
    </row>
    <row r="805" spans="1:23" x14ac:dyDescent="0.3">
      <c r="A805" s="1">
        <v>45756</v>
      </c>
      <c r="B805" t="str">
        <f>TEXT(Table3[[#This Row],[date]],"mmm")</f>
        <v>Apr</v>
      </c>
      <c r="C805" t="str">
        <f>TEXT(Table3[[#This Row],[date]],"ddd")</f>
        <v>Wed</v>
      </c>
      <c r="D805" s="2" t="s">
        <v>27</v>
      </c>
      <c r="E805" s="2" t="s">
        <v>285</v>
      </c>
      <c r="F805" s="2" t="s">
        <v>242</v>
      </c>
      <c r="G805" s="2" t="s">
        <v>243</v>
      </c>
      <c r="H805" s="2" t="s">
        <v>64</v>
      </c>
      <c r="I805" s="3">
        <v>135.58000000000001</v>
      </c>
      <c r="J805" s="5">
        <v>19</v>
      </c>
      <c r="K805" s="3">
        <v>2576.02</v>
      </c>
      <c r="L805" s="3">
        <v>2183.6</v>
      </c>
      <c r="M805" s="3">
        <v>392.42</v>
      </c>
      <c r="N805" s="10">
        <f>Table3[[#This Row],[profit]]/Table3[[#This Row],[revenue]]</f>
        <v>0.15233577379057617</v>
      </c>
      <c r="O805" s="2" t="s">
        <v>18</v>
      </c>
      <c r="P805" s="2" t="str">
        <f>_xlfn.XLOOKUP(O805,Sales_reps!A:A,Sales_reps!B:B)</f>
        <v>Rep 7</v>
      </c>
      <c r="Q805" s="5">
        <f>_xlfn.XLOOKUP(F805,Inventory!A:A,Inventory!E:E)</f>
        <v>56</v>
      </c>
      <c r="R805" s="5">
        <f>_xlfn.XLOOKUP(F805,Inventory!A:A,Inventory!F:F)</f>
        <v>105</v>
      </c>
      <c r="S805" t="str">
        <f>IF(Table3[[#This Row],[Reorder_point]]&gt;=Table3[[#This Row],[Stock_on_hand]],"Reorder","Sufficient Stock")</f>
        <v>Reorder</v>
      </c>
      <c r="T805" s="4">
        <f>_xlfn.XLOOKUP(F805,Pivot!A:A,Pivot!C:C)</f>
        <v>2</v>
      </c>
      <c r="U805" s="5">
        <f>Table3[[#This Row],[Stock_on_hand]]/Table3[[#This Row],[ADS_Rate]]</f>
        <v>28</v>
      </c>
      <c r="V805" s="16">
        <f>_xlfn.XLOOKUP(F805,Pivot!E:E,Pivot!H:H)</f>
        <v>186.10955801104973</v>
      </c>
      <c r="W805" s="3">
        <f>IF(Table3[[#This Row],[Stock_on_hand]]&gt;Table3[[#This Row],[Reorder_point]],(Table3[[#This Row],[Stock_on_hand]]-Table3[[#This Row],[Reorder_point]])*Table3[[#This Row],[AverageCostPerUnit]],0)</f>
        <v>0</v>
      </c>
    </row>
    <row r="806" spans="1:23" x14ac:dyDescent="0.3">
      <c r="A806" s="1">
        <v>45756</v>
      </c>
      <c r="B806" t="str">
        <f>TEXT(Table3[[#This Row],[date]],"mmm")</f>
        <v>Apr</v>
      </c>
      <c r="C806" t="str">
        <f>TEXT(Table3[[#This Row],[date]],"ddd")</f>
        <v>Wed</v>
      </c>
      <c r="D806" s="2" t="s">
        <v>17</v>
      </c>
      <c r="E806" s="2" t="s">
        <v>284</v>
      </c>
      <c r="F806" s="2" t="s">
        <v>236</v>
      </c>
      <c r="G806" s="2" t="s">
        <v>237</v>
      </c>
      <c r="H806" s="2" t="s">
        <v>101</v>
      </c>
      <c r="I806" s="3">
        <v>252.46</v>
      </c>
      <c r="J806" s="5">
        <v>24</v>
      </c>
      <c r="K806" s="3">
        <v>6059.04</v>
      </c>
      <c r="L806" s="3">
        <v>3470.1</v>
      </c>
      <c r="M806" s="3">
        <v>2588.94</v>
      </c>
      <c r="N806" s="10">
        <f>Table3[[#This Row],[profit]]/Table3[[#This Row],[revenue]]</f>
        <v>0.42728551057593284</v>
      </c>
      <c r="O806" s="2" t="s">
        <v>6</v>
      </c>
      <c r="P806" s="2" t="str">
        <f>_xlfn.XLOOKUP(O806,Sales_reps!A:A,Sales_reps!B:B)</f>
        <v>Rep 2</v>
      </c>
      <c r="Q806" s="5">
        <f>_xlfn.XLOOKUP(F806,Inventory!A:A,Inventory!E:E)</f>
        <v>32</v>
      </c>
      <c r="R806" s="5">
        <f>_xlfn.XLOOKUP(F806,Inventory!A:A,Inventory!F:F)</f>
        <v>194</v>
      </c>
      <c r="S806" t="str">
        <f>IF(Table3[[#This Row],[Reorder_point]]&gt;=Table3[[#This Row],[Stock_on_hand]],"Reorder","Sufficient Stock")</f>
        <v>Reorder</v>
      </c>
      <c r="T806" s="4">
        <f>_xlfn.XLOOKUP(F806,Pivot!A:A,Pivot!C:C)</f>
        <v>2.0220994475138121</v>
      </c>
      <c r="U806" s="5">
        <f>Table3[[#This Row],[Stock_on_hand]]/Table3[[#This Row],[ADS_Rate]]</f>
        <v>15.825136612021858</v>
      </c>
      <c r="V806" s="16">
        <f>_xlfn.XLOOKUP(F806,Pivot!E:E,Pivot!H:H)</f>
        <v>188.49956284153004</v>
      </c>
      <c r="W806" s="3">
        <f>IF(Table3[[#This Row],[Stock_on_hand]]&gt;Table3[[#This Row],[Reorder_point]],(Table3[[#This Row],[Stock_on_hand]]-Table3[[#This Row],[Reorder_point]])*Table3[[#This Row],[AverageCostPerUnit]],0)</f>
        <v>0</v>
      </c>
    </row>
    <row r="807" spans="1:23" x14ac:dyDescent="0.3">
      <c r="A807" s="1">
        <v>45756</v>
      </c>
      <c r="B807" t="str">
        <f>TEXT(Table3[[#This Row],[date]],"mmm")</f>
        <v>Apr</v>
      </c>
      <c r="C807" t="str">
        <f>TEXT(Table3[[#This Row],[date]],"ddd")</f>
        <v>Wed</v>
      </c>
      <c r="D807" s="2" t="s">
        <v>27</v>
      </c>
      <c r="E807" s="2" t="s">
        <v>275</v>
      </c>
      <c r="F807" s="2" t="s">
        <v>54</v>
      </c>
      <c r="G807" s="2" t="s">
        <v>55</v>
      </c>
      <c r="H807" s="2" t="s">
        <v>56</v>
      </c>
      <c r="I807" s="3">
        <v>300.75</v>
      </c>
      <c r="J807" s="5">
        <v>33</v>
      </c>
      <c r="K807" s="3">
        <v>9924.75</v>
      </c>
      <c r="L807" s="3">
        <v>6718.97</v>
      </c>
      <c r="M807" s="3">
        <v>3205.78</v>
      </c>
      <c r="N807" s="10">
        <f>Table3[[#This Row],[profit]]/Table3[[#This Row],[revenue]]</f>
        <v>0.32300864001612134</v>
      </c>
      <c r="O807" s="2" t="s">
        <v>6</v>
      </c>
      <c r="P807" s="2" t="str">
        <f>_xlfn.XLOOKUP(O807,Sales_reps!A:A,Sales_reps!B:B)</f>
        <v>Rep 2</v>
      </c>
      <c r="Q807" s="5">
        <f>_xlfn.XLOOKUP(F807,Inventory!A:A,Inventory!E:E)</f>
        <v>18</v>
      </c>
      <c r="R807" s="5">
        <f>_xlfn.XLOOKUP(F807,Inventory!A:A,Inventory!F:F)</f>
        <v>193</v>
      </c>
      <c r="S807" t="str">
        <f>IF(Table3[[#This Row],[Reorder_point]]&gt;=Table3[[#This Row],[Stock_on_hand]],"Reorder","Sufficient Stock")</f>
        <v>Reorder</v>
      </c>
      <c r="T807" s="4">
        <f>_xlfn.XLOOKUP(F807,Pivot!A:A,Pivot!C:C)</f>
        <v>1.7127071823204421</v>
      </c>
      <c r="U807" s="5">
        <f>Table3[[#This Row],[Stock_on_hand]]/Table3[[#This Row],[ADS_Rate]]</f>
        <v>10.509677419354839</v>
      </c>
      <c r="V807" s="16">
        <f>_xlfn.XLOOKUP(F807,Pivot!E:E,Pivot!H:H)</f>
        <v>171.93148387096775</v>
      </c>
      <c r="W807" s="3">
        <f>IF(Table3[[#This Row],[Stock_on_hand]]&gt;Table3[[#This Row],[Reorder_point]],(Table3[[#This Row],[Stock_on_hand]]-Table3[[#This Row],[Reorder_point]])*Table3[[#This Row],[AverageCostPerUnit]],0)</f>
        <v>0</v>
      </c>
    </row>
    <row r="808" spans="1:23" x14ac:dyDescent="0.3">
      <c r="A808" s="1">
        <v>45756</v>
      </c>
      <c r="B808" t="str">
        <f>TEXT(Table3[[#This Row],[date]],"mmm")</f>
        <v>Apr</v>
      </c>
      <c r="C808" t="str">
        <f>TEXT(Table3[[#This Row],[date]],"ddd")</f>
        <v>Wed</v>
      </c>
      <c r="D808" s="2" t="s">
        <v>17</v>
      </c>
      <c r="E808" s="2" t="s">
        <v>274</v>
      </c>
      <c r="F808" s="2" t="s">
        <v>194</v>
      </c>
      <c r="G808" s="2" t="s">
        <v>195</v>
      </c>
      <c r="H808" s="2" t="s">
        <v>56</v>
      </c>
      <c r="I808" s="3">
        <v>464.85</v>
      </c>
      <c r="J808" s="5">
        <v>16</v>
      </c>
      <c r="K808" s="3">
        <v>7437.6</v>
      </c>
      <c r="L808" s="3">
        <v>6101.59</v>
      </c>
      <c r="M808" s="3">
        <v>1336.01</v>
      </c>
      <c r="N808" s="10">
        <f>Table3[[#This Row],[profit]]/Table3[[#This Row],[revenue]]</f>
        <v>0.17962918145638376</v>
      </c>
      <c r="O808" s="2" t="s">
        <v>42</v>
      </c>
      <c r="P808" s="2" t="str">
        <f>_xlfn.XLOOKUP(O808,Sales_reps!A:A,Sales_reps!B:B)</f>
        <v>Rep 18</v>
      </c>
      <c r="Q808" s="5">
        <f>_xlfn.XLOOKUP(F808,Inventory!A:A,Inventory!E:E)</f>
        <v>125</v>
      </c>
      <c r="R808" s="5">
        <f>_xlfn.XLOOKUP(F808,Inventory!A:A,Inventory!F:F)</f>
        <v>181</v>
      </c>
      <c r="S808" t="str">
        <f>IF(Table3[[#This Row],[Reorder_point]]&gt;=Table3[[#This Row],[Stock_on_hand]],"Reorder","Sufficient Stock")</f>
        <v>Reorder</v>
      </c>
      <c r="T808" s="4">
        <f>_xlfn.XLOOKUP(F808,Pivot!A:A,Pivot!C:C)</f>
        <v>1.8729281767955801</v>
      </c>
      <c r="U808" s="5">
        <f>Table3[[#This Row],[Stock_on_hand]]/Table3[[#This Row],[ADS_Rate]]</f>
        <v>66.740412979351035</v>
      </c>
      <c r="V808" s="16">
        <f>_xlfn.XLOOKUP(F808,Pivot!E:E,Pivot!H:H)</f>
        <v>142.94654867256637</v>
      </c>
      <c r="W808" s="3">
        <f>IF(Table3[[#This Row],[Stock_on_hand]]&gt;Table3[[#This Row],[Reorder_point]],(Table3[[#This Row],[Stock_on_hand]]-Table3[[#This Row],[Reorder_point]])*Table3[[#This Row],[AverageCostPerUnit]],0)</f>
        <v>0</v>
      </c>
    </row>
    <row r="809" spans="1:23" x14ac:dyDescent="0.3">
      <c r="A809" s="1">
        <v>45756</v>
      </c>
      <c r="B809" t="str">
        <f>TEXT(Table3[[#This Row],[date]],"mmm")</f>
        <v>Apr</v>
      </c>
      <c r="C809" t="str">
        <f>TEXT(Table3[[#This Row],[date]],"ddd")</f>
        <v>Wed</v>
      </c>
      <c r="D809" s="2" t="s">
        <v>17</v>
      </c>
      <c r="E809" s="2" t="s">
        <v>275</v>
      </c>
      <c r="F809" s="2" t="s">
        <v>176</v>
      </c>
      <c r="G809" s="2" t="s">
        <v>177</v>
      </c>
      <c r="H809" s="2" t="s">
        <v>56</v>
      </c>
      <c r="I809" s="3">
        <v>344.48</v>
      </c>
      <c r="J809" s="5">
        <v>35</v>
      </c>
      <c r="K809" s="3">
        <v>12056.8</v>
      </c>
      <c r="L809" s="3">
        <v>7698.02</v>
      </c>
      <c r="M809" s="3">
        <v>4358.78</v>
      </c>
      <c r="N809" s="10">
        <f>Table3[[#This Row],[profit]]/Table3[[#This Row],[revenue]]</f>
        <v>0.36152046977639174</v>
      </c>
      <c r="O809" s="2" t="s">
        <v>3</v>
      </c>
      <c r="P809" s="2" t="str">
        <f>_xlfn.XLOOKUP(O809,Sales_reps!A:A,Sales_reps!B:B)</f>
        <v>Rep 1</v>
      </c>
      <c r="Q809" s="5">
        <f>_xlfn.XLOOKUP(F809,Inventory!A:A,Inventory!E:E)</f>
        <v>230</v>
      </c>
      <c r="R809" s="5">
        <f>_xlfn.XLOOKUP(F809,Inventory!A:A,Inventory!F:F)</f>
        <v>67</v>
      </c>
      <c r="S809" t="str">
        <f>IF(Table3[[#This Row],[Reorder_point]]&gt;=Table3[[#This Row],[Stock_on_hand]],"Reorder","Sufficient Stock")</f>
        <v>Sufficient Stock</v>
      </c>
      <c r="T809" s="4">
        <f>_xlfn.XLOOKUP(F809,Pivot!A:A,Pivot!C:C)</f>
        <v>1.5027624309392265</v>
      </c>
      <c r="U809" s="5">
        <f>Table3[[#This Row],[Stock_on_hand]]/Table3[[#This Row],[ADS_Rate]]</f>
        <v>153.0514705882353</v>
      </c>
      <c r="V809" s="16">
        <f>_xlfn.XLOOKUP(F809,Pivot!E:E,Pivot!H:H)</f>
        <v>125.94279411764707</v>
      </c>
      <c r="W809" s="3">
        <f>IF(Table3[[#This Row],[Stock_on_hand]]&gt;Table3[[#This Row],[Reorder_point]],(Table3[[#This Row],[Stock_on_hand]]-Table3[[#This Row],[Reorder_point]])*Table3[[#This Row],[AverageCostPerUnit]],0)</f>
        <v>20528.67544117647</v>
      </c>
    </row>
    <row r="810" spans="1:23" x14ac:dyDescent="0.3">
      <c r="A810" s="1">
        <v>45756</v>
      </c>
      <c r="B810" t="str">
        <f>TEXT(Table3[[#This Row],[date]],"mmm")</f>
        <v>Apr</v>
      </c>
      <c r="C810" t="str">
        <f>TEXT(Table3[[#This Row],[date]],"ddd")</f>
        <v>Wed</v>
      </c>
      <c r="D810" s="2" t="s">
        <v>17</v>
      </c>
      <c r="E810" s="2" t="s">
        <v>272</v>
      </c>
      <c r="F810" s="2" t="s">
        <v>194</v>
      </c>
      <c r="G810" s="2" t="s">
        <v>195</v>
      </c>
      <c r="H810" s="2" t="s">
        <v>56</v>
      </c>
      <c r="I810" s="3">
        <v>75.849999999999994</v>
      </c>
      <c r="J810" s="5">
        <v>16</v>
      </c>
      <c r="K810" s="3">
        <v>1213.5999999999999</v>
      </c>
      <c r="L810" s="3">
        <v>870</v>
      </c>
      <c r="M810" s="3">
        <v>343.6</v>
      </c>
      <c r="N810" s="10">
        <f>Table3[[#This Row],[profit]]/Table3[[#This Row],[revenue]]</f>
        <v>0.28312458800263685</v>
      </c>
      <c r="O810" s="2" t="s">
        <v>25</v>
      </c>
      <c r="P810" s="2" t="str">
        <f>_xlfn.XLOOKUP(O810,Sales_reps!A:A,Sales_reps!B:B)</f>
        <v>Rep 10</v>
      </c>
      <c r="Q810" s="5">
        <f>_xlfn.XLOOKUP(F810,Inventory!A:A,Inventory!E:E)</f>
        <v>125</v>
      </c>
      <c r="R810" s="5">
        <f>_xlfn.XLOOKUP(F810,Inventory!A:A,Inventory!F:F)</f>
        <v>181</v>
      </c>
      <c r="S810" t="str">
        <f>IF(Table3[[#This Row],[Reorder_point]]&gt;=Table3[[#This Row],[Stock_on_hand]],"Reorder","Sufficient Stock")</f>
        <v>Reorder</v>
      </c>
      <c r="T810" s="4">
        <f>_xlfn.XLOOKUP(F810,Pivot!A:A,Pivot!C:C)</f>
        <v>1.8729281767955801</v>
      </c>
      <c r="U810" s="5">
        <f>Table3[[#This Row],[Stock_on_hand]]/Table3[[#This Row],[ADS_Rate]]</f>
        <v>66.740412979351035</v>
      </c>
      <c r="V810" s="16">
        <f>_xlfn.XLOOKUP(F810,Pivot!E:E,Pivot!H:H)</f>
        <v>142.94654867256637</v>
      </c>
      <c r="W810" s="3">
        <f>IF(Table3[[#This Row],[Stock_on_hand]]&gt;Table3[[#This Row],[Reorder_point]],(Table3[[#This Row],[Stock_on_hand]]-Table3[[#This Row],[Reorder_point]])*Table3[[#This Row],[AverageCostPerUnit]],0)</f>
        <v>0</v>
      </c>
    </row>
    <row r="811" spans="1:23" x14ac:dyDescent="0.3">
      <c r="A811" s="1">
        <v>45757</v>
      </c>
      <c r="B811" t="str">
        <f>TEXT(Table3[[#This Row],[date]],"mmm")</f>
        <v>Apr</v>
      </c>
      <c r="C811" t="str">
        <f>TEXT(Table3[[#This Row],[date]],"ddd")</f>
        <v>Thu</v>
      </c>
      <c r="D811" s="2" t="s">
        <v>24</v>
      </c>
      <c r="E811" s="2" t="s">
        <v>275</v>
      </c>
      <c r="F811" s="2" t="s">
        <v>260</v>
      </c>
      <c r="G811" s="2" t="s">
        <v>261</v>
      </c>
      <c r="H811" s="2" t="s">
        <v>73</v>
      </c>
      <c r="I811" s="3">
        <v>384.97</v>
      </c>
      <c r="J811" s="5">
        <v>49</v>
      </c>
      <c r="K811" s="3">
        <v>18863.53</v>
      </c>
      <c r="L811" s="3">
        <v>14770.41</v>
      </c>
      <c r="M811" s="3">
        <v>4093.12</v>
      </c>
      <c r="N811" s="10">
        <f>Table3[[#This Row],[profit]]/Table3[[#This Row],[revenue]]</f>
        <v>0.21698589818554639</v>
      </c>
      <c r="O811" s="2" t="s">
        <v>18</v>
      </c>
      <c r="P811" s="2" t="str">
        <f>_xlfn.XLOOKUP(O811,Sales_reps!A:A,Sales_reps!B:B)</f>
        <v>Rep 7</v>
      </c>
      <c r="Q811" s="5">
        <f>_xlfn.XLOOKUP(F811,Inventory!A:A,Inventory!E:E)</f>
        <v>159</v>
      </c>
      <c r="R811" s="5">
        <f>_xlfn.XLOOKUP(F811,Inventory!A:A,Inventory!F:F)</f>
        <v>87</v>
      </c>
      <c r="S811" t="str">
        <f>IF(Table3[[#This Row],[Reorder_point]]&gt;=Table3[[#This Row],[Stock_on_hand]],"Reorder","Sufficient Stock")</f>
        <v>Sufficient Stock</v>
      </c>
      <c r="T811" s="4">
        <f>_xlfn.XLOOKUP(F811,Pivot!A:A,Pivot!C:C)</f>
        <v>3.3204419889502761</v>
      </c>
      <c r="U811" s="5">
        <f>Table3[[#This Row],[Stock_on_hand]]/Table3[[#This Row],[ADS_Rate]]</f>
        <v>47.885191347753747</v>
      </c>
      <c r="V811" s="16">
        <f>_xlfn.XLOOKUP(F811,Pivot!E:E,Pivot!H:H)</f>
        <v>126.12717138103163</v>
      </c>
      <c r="W811" s="3">
        <f>IF(Table3[[#This Row],[Stock_on_hand]]&gt;Table3[[#This Row],[Reorder_point]],(Table3[[#This Row],[Stock_on_hand]]-Table3[[#This Row],[Reorder_point]])*Table3[[#This Row],[AverageCostPerUnit]],0)</f>
        <v>9081.1563394342775</v>
      </c>
    </row>
    <row r="812" spans="1:23" x14ac:dyDescent="0.3">
      <c r="A812" s="1">
        <v>45757</v>
      </c>
      <c r="B812" t="str">
        <f>TEXT(Table3[[#This Row],[date]],"mmm")</f>
        <v>Apr</v>
      </c>
      <c r="C812" t="str">
        <f>TEXT(Table3[[#This Row],[date]],"ddd")</f>
        <v>Thu</v>
      </c>
      <c r="D812" s="2" t="s">
        <v>27</v>
      </c>
      <c r="E812" s="2" t="s">
        <v>284</v>
      </c>
      <c r="F812" s="2" t="s">
        <v>87</v>
      </c>
      <c r="G812" s="2" t="s">
        <v>88</v>
      </c>
      <c r="H812" s="2" t="s">
        <v>60</v>
      </c>
      <c r="I812" s="3">
        <v>347.42</v>
      </c>
      <c r="J812" s="5">
        <v>46</v>
      </c>
      <c r="K812" s="3">
        <v>15981.32</v>
      </c>
      <c r="L812" s="3">
        <v>13034.67</v>
      </c>
      <c r="M812" s="3">
        <v>2946.65</v>
      </c>
      <c r="N812" s="10">
        <f>Table3[[#This Row],[profit]]/Table3[[#This Row],[revenue]]</f>
        <v>0.18438088968871158</v>
      </c>
      <c r="O812" s="2" t="s">
        <v>42</v>
      </c>
      <c r="P812" s="2" t="str">
        <f>_xlfn.XLOOKUP(O812,Sales_reps!A:A,Sales_reps!B:B)</f>
        <v>Rep 18</v>
      </c>
      <c r="Q812" s="5">
        <f>_xlfn.XLOOKUP(F812,Inventory!A:A,Inventory!E:E)</f>
        <v>364</v>
      </c>
      <c r="R812" s="5">
        <f>_xlfn.XLOOKUP(F812,Inventory!A:A,Inventory!F:F)</f>
        <v>148</v>
      </c>
      <c r="S812" t="str">
        <f>IF(Table3[[#This Row],[Reorder_point]]&gt;=Table3[[#This Row],[Stock_on_hand]],"Reorder","Sufficient Stock")</f>
        <v>Sufficient Stock</v>
      </c>
      <c r="T812" s="4">
        <f>_xlfn.XLOOKUP(F812,Pivot!A:A,Pivot!C:C)</f>
        <v>2.4198895027624308</v>
      </c>
      <c r="U812" s="5">
        <f>Table3[[#This Row],[Stock_on_hand]]/Table3[[#This Row],[ADS_Rate]]</f>
        <v>150.42009132420091</v>
      </c>
      <c r="V812" s="16">
        <f>_xlfn.XLOOKUP(F812,Pivot!E:E,Pivot!H:H)</f>
        <v>198.74710045662104</v>
      </c>
      <c r="W812" s="3">
        <f>IF(Table3[[#This Row],[Stock_on_hand]]&gt;Table3[[#This Row],[Reorder_point]],(Table3[[#This Row],[Stock_on_hand]]-Table3[[#This Row],[Reorder_point]])*Table3[[#This Row],[AverageCostPerUnit]],0)</f>
        <v>42929.373698630145</v>
      </c>
    </row>
    <row r="813" spans="1:23" x14ac:dyDescent="0.3">
      <c r="A813" s="1">
        <v>45757</v>
      </c>
      <c r="B813" t="str">
        <f>TEXT(Table3[[#This Row],[date]],"mmm")</f>
        <v>Apr</v>
      </c>
      <c r="C813" t="str">
        <f>TEXT(Table3[[#This Row],[date]],"ddd")</f>
        <v>Thu</v>
      </c>
      <c r="D813" s="2" t="s">
        <v>24</v>
      </c>
      <c r="E813" s="2" t="s">
        <v>275</v>
      </c>
      <c r="F813" s="2" t="s">
        <v>134</v>
      </c>
      <c r="G813" s="2" t="s">
        <v>135</v>
      </c>
      <c r="H813" s="2" t="s">
        <v>60</v>
      </c>
      <c r="I813" s="3">
        <v>183.8</v>
      </c>
      <c r="J813" s="5">
        <v>2</v>
      </c>
      <c r="K813" s="3">
        <v>367.6</v>
      </c>
      <c r="L813" s="3">
        <v>267</v>
      </c>
      <c r="M813" s="3">
        <v>100.6</v>
      </c>
      <c r="N813" s="10">
        <f>Table3[[#This Row],[profit]]/Table3[[#This Row],[revenue]]</f>
        <v>0.27366702937976056</v>
      </c>
      <c r="O813" s="2" t="s">
        <v>46</v>
      </c>
      <c r="P813" s="2" t="str">
        <f>_xlfn.XLOOKUP(O813,Sales_reps!A:A,Sales_reps!B:B)</f>
        <v>Rep 20</v>
      </c>
      <c r="Q813" s="5">
        <f>_xlfn.XLOOKUP(F813,Inventory!A:A,Inventory!E:E)</f>
        <v>424</v>
      </c>
      <c r="R813" s="5">
        <f>_xlfn.XLOOKUP(F813,Inventory!A:A,Inventory!F:F)</f>
        <v>156</v>
      </c>
      <c r="S813" t="str">
        <f>IF(Table3[[#This Row],[Reorder_point]]&gt;=Table3[[#This Row],[Stock_on_hand]],"Reorder","Sufficient Stock")</f>
        <v>Sufficient Stock</v>
      </c>
      <c r="T813" s="4">
        <f>_xlfn.XLOOKUP(F813,Pivot!A:A,Pivot!C:C)</f>
        <v>2.458563535911602</v>
      </c>
      <c r="U813" s="5">
        <f>Table3[[#This Row],[Stock_on_hand]]/Table3[[#This Row],[ADS_Rate]]</f>
        <v>172.45842696629214</v>
      </c>
      <c r="V813" s="16">
        <f>_xlfn.XLOOKUP(F813,Pivot!E:E,Pivot!H:H)</f>
        <v>179.92377528089884</v>
      </c>
      <c r="W813" s="3">
        <f>IF(Table3[[#This Row],[Stock_on_hand]]&gt;Table3[[#This Row],[Reorder_point]],(Table3[[#This Row],[Stock_on_hand]]-Table3[[#This Row],[Reorder_point]])*Table3[[#This Row],[AverageCostPerUnit]],0)</f>
        <v>48219.571775280885</v>
      </c>
    </row>
    <row r="814" spans="1:23" x14ac:dyDescent="0.3">
      <c r="A814" s="1">
        <v>45757</v>
      </c>
      <c r="B814" t="str">
        <f>TEXT(Table3[[#This Row],[date]],"mmm")</f>
        <v>Apr</v>
      </c>
      <c r="C814" t="str">
        <f>TEXT(Table3[[#This Row],[date]],"ddd")</f>
        <v>Thu</v>
      </c>
      <c r="D814" s="2" t="s">
        <v>5</v>
      </c>
      <c r="E814" s="2" t="s">
        <v>276</v>
      </c>
      <c r="F814" s="2" t="s">
        <v>158</v>
      </c>
      <c r="G814" s="2" t="s">
        <v>159</v>
      </c>
      <c r="H814" s="2" t="s">
        <v>60</v>
      </c>
      <c r="I814" s="3">
        <v>356.73</v>
      </c>
      <c r="J814" s="5">
        <v>29</v>
      </c>
      <c r="K814" s="3">
        <v>10345.17</v>
      </c>
      <c r="L814" s="3">
        <v>8791.2800000000007</v>
      </c>
      <c r="M814" s="3">
        <v>1553.89</v>
      </c>
      <c r="N814" s="10">
        <f>Table3[[#This Row],[profit]]/Table3[[#This Row],[revenue]]</f>
        <v>0.15020439490119544</v>
      </c>
      <c r="O814" s="2" t="s">
        <v>42</v>
      </c>
      <c r="P814" s="2" t="str">
        <f>_xlfn.XLOOKUP(O814,Sales_reps!A:A,Sales_reps!B:B)</f>
        <v>Rep 18</v>
      </c>
      <c r="Q814" s="5">
        <f>_xlfn.XLOOKUP(F814,Inventory!A:A,Inventory!E:E)</f>
        <v>315</v>
      </c>
      <c r="R814" s="5">
        <f>_xlfn.XLOOKUP(F814,Inventory!A:A,Inventory!F:F)</f>
        <v>149</v>
      </c>
      <c r="S814" t="str">
        <f>IF(Table3[[#This Row],[Reorder_point]]&gt;=Table3[[#This Row],[Stock_on_hand]],"Reorder","Sufficient Stock")</f>
        <v>Sufficient Stock</v>
      </c>
      <c r="T814" s="4">
        <f>_xlfn.XLOOKUP(F814,Pivot!A:A,Pivot!C:C)</f>
        <v>2.5193370165745854</v>
      </c>
      <c r="U814" s="5">
        <f>Table3[[#This Row],[Stock_on_hand]]/Table3[[#This Row],[ADS_Rate]]</f>
        <v>125.03289473684211</v>
      </c>
      <c r="V814" s="16">
        <f>_xlfn.XLOOKUP(F814,Pivot!E:E,Pivot!H:H)</f>
        <v>200.06271929824564</v>
      </c>
      <c r="W814" s="3">
        <f>IF(Table3[[#This Row],[Stock_on_hand]]&gt;Table3[[#This Row],[Reorder_point]],(Table3[[#This Row],[Stock_on_hand]]-Table3[[#This Row],[Reorder_point]])*Table3[[#This Row],[AverageCostPerUnit]],0)</f>
        <v>33210.411403508777</v>
      </c>
    </row>
    <row r="815" spans="1:23" x14ac:dyDescent="0.3">
      <c r="A815" s="1">
        <v>45757</v>
      </c>
      <c r="B815" t="str">
        <f>TEXT(Table3[[#This Row],[date]],"mmm")</f>
        <v>Apr</v>
      </c>
      <c r="C815" t="str">
        <f>TEXT(Table3[[#This Row],[date]],"ddd")</f>
        <v>Thu</v>
      </c>
      <c r="D815" s="2" t="s">
        <v>5</v>
      </c>
      <c r="E815" s="2" t="s">
        <v>283</v>
      </c>
      <c r="F815" s="2" t="s">
        <v>228</v>
      </c>
      <c r="G815" s="2" t="s">
        <v>229</v>
      </c>
      <c r="H815" s="2" t="s">
        <v>60</v>
      </c>
      <c r="I815" s="3">
        <v>328.53</v>
      </c>
      <c r="J815" s="5">
        <v>22</v>
      </c>
      <c r="K815" s="3">
        <v>7227.66</v>
      </c>
      <c r="L815" s="3">
        <v>4942.42</v>
      </c>
      <c r="M815" s="3">
        <v>2285.2399999999998</v>
      </c>
      <c r="N815" s="10">
        <f>Table3[[#This Row],[profit]]/Table3[[#This Row],[revenue]]</f>
        <v>0.31617978709568517</v>
      </c>
      <c r="O815" s="2" t="s">
        <v>30</v>
      </c>
      <c r="P815" s="2" t="str">
        <f>_xlfn.XLOOKUP(O815,Sales_reps!A:A,Sales_reps!B:B)</f>
        <v>Rep 12</v>
      </c>
      <c r="Q815" s="5">
        <f>_xlfn.XLOOKUP(F815,Inventory!A:A,Inventory!E:E)</f>
        <v>257</v>
      </c>
      <c r="R815" s="5">
        <f>_xlfn.XLOOKUP(F815,Inventory!A:A,Inventory!F:F)</f>
        <v>54</v>
      </c>
      <c r="S815" t="str">
        <f>IF(Table3[[#This Row],[Reorder_point]]&gt;=Table3[[#This Row],[Stock_on_hand]],"Reorder","Sufficient Stock")</f>
        <v>Sufficient Stock</v>
      </c>
      <c r="T815" s="4">
        <f>_xlfn.XLOOKUP(F815,Pivot!A:A,Pivot!C:C)</f>
        <v>2.0220994475138121</v>
      </c>
      <c r="U815" s="5">
        <f>Table3[[#This Row],[Stock_on_hand]]/Table3[[#This Row],[ADS_Rate]]</f>
        <v>127.09562841530055</v>
      </c>
      <c r="V815" s="16">
        <f>_xlfn.XLOOKUP(F815,Pivot!E:E,Pivot!H:H)</f>
        <v>160.93450819672134</v>
      </c>
      <c r="W815" s="3">
        <f>IF(Table3[[#This Row],[Stock_on_hand]]&gt;Table3[[#This Row],[Reorder_point]],(Table3[[#This Row],[Stock_on_hand]]-Table3[[#This Row],[Reorder_point]])*Table3[[#This Row],[AverageCostPerUnit]],0)</f>
        <v>32669.705163934432</v>
      </c>
    </row>
    <row r="816" spans="1:23" x14ac:dyDescent="0.3">
      <c r="A816" s="1">
        <v>45757</v>
      </c>
      <c r="B816" t="str">
        <f>TEXT(Table3[[#This Row],[date]],"mmm")</f>
        <v>Apr</v>
      </c>
      <c r="C816" t="str">
        <f>TEXT(Table3[[#This Row],[date]],"ddd")</f>
        <v>Thu</v>
      </c>
      <c r="D816" s="2" t="s">
        <v>5</v>
      </c>
      <c r="E816" s="2" t="s">
        <v>279</v>
      </c>
      <c r="F816" s="2" t="s">
        <v>196</v>
      </c>
      <c r="G816" s="2" t="s">
        <v>197</v>
      </c>
      <c r="H816" s="2" t="s">
        <v>73</v>
      </c>
      <c r="I816" s="3">
        <v>37.47</v>
      </c>
      <c r="J816" s="5">
        <v>16</v>
      </c>
      <c r="K816" s="3">
        <v>599.52</v>
      </c>
      <c r="L816" s="3">
        <v>483.96</v>
      </c>
      <c r="M816" s="3">
        <v>115.56</v>
      </c>
      <c r="N816" s="10">
        <f>Table3[[#This Row],[profit]]/Table3[[#This Row],[revenue]]</f>
        <v>0.19275420336269017</v>
      </c>
      <c r="O816" s="2" t="s">
        <v>20</v>
      </c>
      <c r="P816" s="2" t="str">
        <f>_xlfn.XLOOKUP(O816,Sales_reps!A:A,Sales_reps!B:B)</f>
        <v>Rep 8</v>
      </c>
      <c r="Q816" s="5">
        <f>_xlfn.XLOOKUP(F816,Inventory!A:A,Inventory!E:E)</f>
        <v>370</v>
      </c>
      <c r="R816" s="5">
        <f>_xlfn.XLOOKUP(F816,Inventory!A:A,Inventory!F:F)</f>
        <v>57</v>
      </c>
      <c r="S816" t="str">
        <f>IF(Table3[[#This Row],[Reorder_point]]&gt;=Table3[[#This Row],[Stock_on_hand]],"Reorder","Sufficient Stock")</f>
        <v>Sufficient Stock</v>
      </c>
      <c r="T816" s="4">
        <f>_xlfn.XLOOKUP(F816,Pivot!A:A,Pivot!C:C)</f>
        <v>1.9337016574585635</v>
      </c>
      <c r="U816" s="5">
        <f>Table3[[#This Row],[Stock_on_hand]]/Table3[[#This Row],[ADS_Rate]]</f>
        <v>191.34285714285716</v>
      </c>
      <c r="V816" s="16">
        <f>_xlfn.XLOOKUP(F816,Pivot!E:E,Pivot!H:H)</f>
        <v>130.95322857142858</v>
      </c>
      <c r="W816" s="3">
        <f>IF(Table3[[#This Row],[Stock_on_hand]]&gt;Table3[[#This Row],[Reorder_point]],(Table3[[#This Row],[Stock_on_hand]]-Table3[[#This Row],[Reorder_point]])*Table3[[#This Row],[AverageCostPerUnit]],0)</f>
        <v>40988.360542857146</v>
      </c>
    </row>
    <row r="817" spans="1:23" x14ac:dyDescent="0.3">
      <c r="A817" s="1">
        <v>45757</v>
      </c>
      <c r="B817" t="str">
        <f>TEXT(Table3[[#This Row],[date]],"mmm")</f>
        <v>Apr</v>
      </c>
      <c r="C817" t="str">
        <f>TEXT(Table3[[#This Row],[date]],"ddd")</f>
        <v>Thu</v>
      </c>
      <c r="D817" s="2" t="s">
        <v>27</v>
      </c>
      <c r="E817" s="2" t="s">
        <v>278</v>
      </c>
      <c r="F817" s="2" t="s">
        <v>138</v>
      </c>
      <c r="G817" s="2" t="s">
        <v>139</v>
      </c>
      <c r="H817" s="2" t="s">
        <v>60</v>
      </c>
      <c r="I817" s="3">
        <v>313.23</v>
      </c>
      <c r="J817" s="5">
        <v>41</v>
      </c>
      <c r="K817" s="3">
        <v>12842.43</v>
      </c>
      <c r="L817" s="3">
        <v>7021.54</v>
      </c>
      <c r="M817" s="3">
        <v>5820.89</v>
      </c>
      <c r="N817" s="10">
        <f>Table3[[#This Row],[profit]]/Table3[[#This Row],[revenue]]</f>
        <v>0.45325456319403729</v>
      </c>
      <c r="O817" s="2" t="s">
        <v>8</v>
      </c>
      <c r="P817" s="2" t="str">
        <f>_xlfn.XLOOKUP(O817,Sales_reps!A:A,Sales_reps!B:B)</f>
        <v>Rep 3</v>
      </c>
      <c r="Q817" s="5">
        <f>_xlfn.XLOOKUP(F817,Inventory!A:A,Inventory!E:E)</f>
        <v>78</v>
      </c>
      <c r="R817" s="5">
        <f>_xlfn.XLOOKUP(F817,Inventory!A:A,Inventory!F:F)</f>
        <v>150</v>
      </c>
      <c r="S817" t="str">
        <f>IF(Table3[[#This Row],[Reorder_point]]&gt;=Table3[[#This Row],[Stock_on_hand]],"Reorder","Sufficient Stock")</f>
        <v>Reorder</v>
      </c>
      <c r="T817" s="4">
        <f>_xlfn.XLOOKUP(F817,Pivot!A:A,Pivot!C:C)</f>
        <v>2.596685082872928</v>
      </c>
      <c r="U817" s="5">
        <f>Table3[[#This Row],[Stock_on_hand]]/Table3[[#This Row],[ADS_Rate]]</f>
        <v>30.038297872340429</v>
      </c>
      <c r="V817" s="16">
        <f>_xlfn.XLOOKUP(F817,Pivot!E:E,Pivot!H:H)</f>
        <v>177.40974468085105</v>
      </c>
      <c r="W817" s="3">
        <f>IF(Table3[[#This Row],[Stock_on_hand]]&gt;Table3[[#This Row],[Reorder_point]],(Table3[[#This Row],[Stock_on_hand]]-Table3[[#This Row],[Reorder_point]])*Table3[[#This Row],[AverageCostPerUnit]],0)</f>
        <v>0</v>
      </c>
    </row>
    <row r="818" spans="1:23" x14ac:dyDescent="0.3">
      <c r="A818" s="1">
        <v>45757</v>
      </c>
      <c r="B818" t="str">
        <f>TEXT(Table3[[#This Row],[date]],"mmm")</f>
        <v>Apr</v>
      </c>
      <c r="C818" t="str">
        <f>TEXT(Table3[[#This Row],[date]],"ddd")</f>
        <v>Thu</v>
      </c>
      <c r="D818" s="2" t="s">
        <v>12</v>
      </c>
      <c r="E818" s="2" t="s">
        <v>276</v>
      </c>
      <c r="F818" s="2" t="s">
        <v>112</v>
      </c>
      <c r="G818" s="2" t="s">
        <v>113</v>
      </c>
      <c r="H818" s="2" t="s">
        <v>101</v>
      </c>
      <c r="I818" s="3">
        <v>413.79</v>
      </c>
      <c r="J818" s="5">
        <v>49</v>
      </c>
      <c r="K818" s="3">
        <v>20275.71</v>
      </c>
      <c r="L818" s="3">
        <v>10402.879999999999</v>
      </c>
      <c r="M818" s="3">
        <v>9872.83</v>
      </c>
      <c r="N818" s="10">
        <f>Table3[[#This Row],[profit]]/Table3[[#This Row],[revenue]]</f>
        <v>0.4869289410827044</v>
      </c>
      <c r="O818" s="2" t="s">
        <v>6</v>
      </c>
      <c r="P818" s="2" t="str">
        <f>_xlfn.XLOOKUP(O818,Sales_reps!A:A,Sales_reps!B:B)</f>
        <v>Rep 2</v>
      </c>
      <c r="Q818" s="5">
        <f>_xlfn.XLOOKUP(F818,Inventory!A:A,Inventory!E:E)</f>
        <v>188</v>
      </c>
      <c r="R818" s="5">
        <f>_xlfn.XLOOKUP(F818,Inventory!A:A,Inventory!F:F)</f>
        <v>140</v>
      </c>
      <c r="S818" t="str">
        <f>IF(Table3[[#This Row],[Reorder_point]]&gt;=Table3[[#This Row],[Stock_on_hand]],"Reorder","Sufficient Stock")</f>
        <v>Sufficient Stock</v>
      </c>
      <c r="T818" s="4">
        <f>_xlfn.XLOOKUP(F818,Pivot!A:A,Pivot!C:C)</f>
        <v>1.7348066298342542</v>
      </c>
      <c r="U818" s="5">
        <f>Table3[[#This Row],[Stock_on_hand]]/Table3[[#This Row],[ADS_Rate]]</f>
        <v>108.36942675159236</v>
      </c>
      <c r="V818" s="16">
        <f>_xlfn.XLOOKUP(F818,Pivot!E:E,Pivot!H:H)</f>
        <v>190.52901273885351</v>
      </c>
      <c r="W818" s="3">
        <f>IF(Table3[[#This Row],[Stock_on_hand]]&gt;Table3[[#This Row],[Reorder_point]],(Table3[[#This Row],[Stock_on_hand]]-Table3[[#This Row],[Reorder_point]])*Table3[[#This Row],[AverageCostPerUnit]],0)</f>
        <v>9145.3926114649694</v>
      </c>
    </row>
    <row r="819" spans="1:23" x14ac:dyDescent="0.3">
      <c r="A819" s="1">
        <v>45757</v>
      </c>
      <c r="B819" t="str">
        <f>TEXT(Table3[[#This Row],[date]],"mmm")</f>
        <v>Apr</v>
      </c>
      <c r="C819" t="str">
        <f>TEXT(Table3[[#This Row],[date]],"ddd")</f>
        <v>Thu</v>
      </c>
      <c r="D819" s="2" t="s">
        <v>27</v>
      </c>
      <c r="E819" s="2" t="s">
        <v>272</v>
      </c>
      <c r="F819" s="2" t="s">
        <v>160</v>
      </c>
      <c r="G819" s="2" t="s">
        <v>161</v>
      </c>
      <c r="H819" s="2" t="s">
        <v>73</v>
      </c>
      <c r="I819" s="3">
        <v>395.59</v>
      </c>
      <c r="J819" s="5">
        <v>26</v>
      </c>
      <c r="K819" s="3">
        <v>10285.34</v>
      </c>
      <c r="L819" s="3">
        <v>6745.76</v>
      </c>
      <c r="M819" s="3">
        <v>3539.58</v>
      </c>
      <c r="N819" s="10">
        <f>Table3[[#This Row],[profit]]/Table3[[#This Row],[revenue]]</f>
        <v>0.34413835614573751</v>
      </c>
      <c r="O819" s="2" t="s">
        <v>10</v>
      </c>
      <c r="P819" s="2" t="str">
        <f>_xlfn.XLOOKUP(O819,Sales_reps!A:A,Sales_reps!B:B)</f>
        <v>Rep 4</v>
      </c>
      <c r="Q819" s="5">
        <f>_xlfn.XLOOKUP(F819,Inventory!A:A,Inventory!E:E)</f>
        <v>279</v>
      </c>
      <c r="R819" s="5">
        <f>_xlfn.XLOOKUP(F819,Inventory!A:A,Inventory!F:F)</f>
        <v>90</v>
      </c>
      <c r="S819" t="str">
        <f>IF(Table3[[#This Row],[Reorder_point]]&gt;=Table3[[#This Row],[Stock_on_hand]],"Reorder","Sufficient Stock")</f>
        <v>Sufficient Stock</v>
      </c>
      <c r="T819" s="4">
        <f>_xlfn.XLOOKUP(F819,Pivot!A:A,Pivot!C:C)</f>
        <v>1.7348066298342542</v>
      </c>
      <c r="U819" s="5">
        <f>Table3[[#This Row],[Stock_on_hand]]/Table3[[#This Row],[ADS_Rate]]</f>
        <v>160.82484076433121</v>
      </c>
      <c r="V819" s="16">
        <f>_xlfn.XLOOKUP(F819,Pivot!E:E,Pivot!H:H)</f>
        <v>213.5890445859873</v>
      </c>
      <c r="W819" s="3">
        <f>IF(Table3[[#This Row],[Stock_on_hand]]&gt;Table3[[#This Row],[Reorder_point]],(Table3[[#This Row],[Stock_on_hand]]-Table3[[#This Row],[Reorder_point]])*Table3[[#This Row],[AverageCostPerUnit]],0)</f>
        <v>40368.329426751596</v>
      </c>
    </row>
    <row r="820" spans="1:23" x14ac:dyDescent="0.3">
      <c r="A820" s="1">
        <v>45757</v>
      </c>
      <c r="B820" t="str">
        <f>TEXT(Table3[[#This Row],[date]],"mmm")</f>
        <v>Apr</v>
      </c>
      <c r="C820" t="str">
        <f>TEXT(Table3[[#This Row],[date]],"ddd")</f>
        <v>Thu</v>
      </c>
      <c r="D820" s="2" t="s">
        <v>27</v>
      </c>
      <c r="E820" s="2" t="s">
        <v>279</v>
      </c>
      <c r="F820" s="2" t="s">
        <v>230</v>
      </c>
      <c r="G820" s="2" t="s">
        <v>231</v>
      </c>
      <c r="H820" s="2" t="s">
        <v>60</v>
      </c>
      <c r="I820" s="3">
        <v>166.61</v>
      </c>
      <c r="J820" s="5">
        <v>27</v>
      </c>
      <c r="K820" s="3">
        <v>4498.47</v>
      </c>
      <c r="L820" s="3">
        <v>2640.45</v>
      </c>
      <c r="M820" s="3">
        <v>1858.02</v>
      </c>
      <c r="N820" s="10">
        <f>Table3[[#This Row],[profit]]/Table3[[#This Row],[revenue]]</f>
        <v>0.41303376481336984</v>
      </c>
      <c r="O820" s="2" t="s">
        <v>10</v>
      </c>
      <c r="P820" s="2" t="str">
        <f>_xlfn.XLOOKUP(O820,Sales_reps!A:A,Sales_reps!B:B)</f>
        <v>Rep 4</v>
      </c>
      <c r="Q820" s="5">
        <f>_xlfn.XLOOKUP(F820,Inventory!A:A,Inventory!E:E)</f>
        <v>12</v>
      </c>
      <c r="R820" s="5">
        <f>_xlfn.XLOOKUP(F820,Inventory!A:A,Inventory!F:F)</f>
        <v>166</v>
      </c>
      <c r="S820" t="str">
        <f>IF(Table3[[#This Row],[Reorder_point]]&gt;=Table3[[#This Row],[Stock_on_hand]],"Reorder","Sufficient Stock")</f>
        <v>Reorder</v>
      </c>
      <c r="T820" s="4">
        <f>_xlfn.XLOOKUP(F820,Pivot!A:A,Pivot!C:C)</f>
        <v>2.0386740331491713</v>
      </c>
      <c r="U820" s="5">
        <f>Table3[[#This Row],[Stock_on_hand]]/Table3[[#This Row],[ADS_Rate]]</f>
        <v>5.8861788617886175</v>
      </c>
      <c r="V820" s="16">
        <f>_xlfn.XLOOKUP(F820,Pivot!E:E,Pivot!H:H)</f>
        <v>205.93330623306232</v>
      </c>
      <c r="W820" s="3">
        <f>IF(Table3[[#This Row],[Stock_on_hand]]&gt;Table3[[#This Row],[Reorder_point]],(Table3[[#This Row],[Stock_on_hand]]-Table3[[#This Row],[Reorder_point]])*Table3[[#This Row],[AverageCostPerUnit]],0)</f>
        <v>0</v>
      </c>
    </row>
    <row r="821" spans="1:23" x14ac:dyDescent="0.3">
      <c r="A821" s="1">
        <v>45757</v>
      </c>
      <c r="B821" t="str">
        <f>TEXT(Table3[[#This Row],[date]],"mmm")</f>
        <v>Apr</v>
      </c>
      <c r="C821" t="str">
        <f>TEXT(Table3[[#This Row],[date]],"ddd")</f>
        <v>Thu</v>
      </c>
      <c r="D821" s="2" t="s">
        <v>17</v>
      </c>
      <c r="E821" s="2" t="s">
        <v>280</v>
      </c>
      <c r="F821" s="2" t="s">
        <v>252</v>
      </c>
      <c r="G821" s="2" t="s">
        <v>253</v>
      </c>
      <c r="H821" s="2" t="s">
        <v>101</v>
      </c>
      <c r="I821" s="3">
        <v>17.96</v>
      </c>
      <c r="J821" s="5">
        <v>28</v>
      </c>
      <c r="K821" s="3">
        <v>502.88</v>
      </c>
      <c r="L821" s="3">
        <v>296.69</v>
      </c>
      <c r="M821" s="3">
        <v>206.19</v>
      </c>
      <c r="N821" s="10">
        <f>Table3[[#This Row],[profit]]/Table3[[#This Row],[revenue]]</f>
        <v>0.41001829462297168</v>
      </c>
      <c r="O821" s="2" t="s">
        <v>28</v>
      </c>
      <c r="P821" s="2" t="str">
        <f>_xlfn.XLOOKUP(O821,Sales_reps!A:A,Sales_reps!B:B)</f>
        <v>Rep 11</v>
      </c>
      <c r="Q821" s="5">
        <f>_xlfn.XLOOKUP(F821,Inventory!A:A,Inventory!E:E)</f>
        <v>487</v>
      </c>
      <c r="R821" s="5">
        <f>_xlfn.XLOOKUP(F821,Inventory!A:A,Inventory!F:F)</f>
        <v>182</v>
      </c>
      <c r="S821" t="str">
        <f>IF(Table3[[#This Row],[Reorder_point]]&gt;=Table3[[#This Row],[Stock_on_hand]],"Reorder","Sufficient Stock")</f>
        <v>Sufficient Stock</v>
      </c>
      <c r="T821" s="4">
        <f>_xlfn.XLOOKUP(F821,Pivot!A:A,Pivot!C:C)</f>
        <v>2.0497237569060776</v>
      </c>
      <c r="U821" s="5">
        <f>Table3[[#This Row],[Stock_on_hand]]/Table3[[#This Row],[ADS_Rate]]</f>
        <v>237.5929919137466</v>
      </c>
      <c r="V821" s="16">
        <f>_xlfn.XLOOKUP(F821,Pivot!E:E,Pivot!H:H)</f>
        <v>142.78312668463613</v>
      </c>
      <c r="W821" s="3">
        <f>IF(Table3[[#This Row],[Stock_on_hand]]&gt;Table3[[#This Row],[Reorder_point]],(Table3[[#This Row],[Stock_on_hand]]-Table3[[#This Row],[Reorder_point]])*Table3[[#This Row],[AverageCostPerUnit]],0)</f>
        <v>43548.85363881402</v>
      </c>
    </row>
    <row r="822" spans="1:23" x14ac:dyDescent="0.3">
      <c r="A822" s="1">
        <v>45758</v>
      </c>
      <c r="B822" t="str">
        <f>TEXT(Table3[[#This Row],[date]],"mmm")</f>
        <v>Apr</v>
      </c>
      <c r="C822" t="str">
        <f>TEXT(Table3[[#This Row],[date]],"ddd")</f>
        <v>Fri</v>
      </c>
      <c r="D822" s="2" t="s">
        <v>24</v>
      </c>
      <c r="E822" s="2" t="s">
        <v>272</v>
      </c>
      <c r="F822" s="2" t="s">
        <v>178</v>
      </c>
      <c r="G822" s="2" t="s">
        <v>179</v>
      </c>
      <c r="H822" s="2" t="s">
        <v>73</v>
      </c>
      <c r="I822" s="3">
        <v>384.91</v>
      </c>
      <c r="J822" s="5">
        <v>33</v>
      </c>
      <c r="K822" s="3">
        <v>12702.03</v>
      </c>
      <c r="L822" s="3">
        <v>8810.41</v>
      </c>
      <c r="M822" s="3">
        <v>3891.62</v>
      </c>
      <c r="N822" s="10">
        <f>Table3[[#This Row],[profit]]/Table3[[#This Row],[revenue]]</f>
        <v>0.30637779945410298</v>
      </c>
      <c r="O822" s="2" t="s">
        <v>22</v>
      </c>
      <c r="P822" s="2" t="str">
        <f>_xlfn.XLOOKUP(O822,Sales_reps!A:A,Sales_reps!B:B)</f>
        <v>Rep 9</v>
      </c>
      <c r="Q822" s="5">
        <f>_xlfn.XLOOKUP(F822,Inventory!A:A,Inventory!E:E)</f>
        <v>214</v>
      </c>
      <c r="R822" s="5">
        <f>_xlfn.XLOOKUP(F822,Inventory!A:A,Inventory!F:F)</f>
        <v>101</v>
      </c>
      <c r="S822" t="str">
        <f>IF(Table3[[#This Row],[Reorder_point]]&gt;=Table3[[#This Row],[Stock_on_hand]],"Reorder","Sufficient Stock")</f>
        <v>Sufficient Stock</v>
      </c>
      <c r="T822" s="4">
        <f>_xlfn.XLOOKUP(F822,Pivot!A:A,Pivot!C:C)</f>
        <v>1.8342541436464088</v>
      </c>
      <c r="U822" s="5">
        <f>Table3[[#This Row],[Stock_on_hand]]/Table3[[#This Row],[ADS_Rate]]</f>
        <v>116.66867469879519</v>
      </c>
      <c r="V822" s="16">
        <f>_xlfn.XLOOKUP(F822,Pivot!E:E,Pivot!H:H)</f>
        <v>232.51328313253009</v>
      </c>
      <c r="W822" s="3">
        <f>IF(Table3[[#This Row],[Stock_on_hand]]&gt;Table3[[#This Row],[Reorder_point]],(Table3[[#This Row],[Stock_on_hand]]-Table3[[#This Row],[Reorder_point]])*Table3[[#This Row],[AverageCostPerUnit]],0)</f>
        <v>26274.0009939759</v>
      </c>
    </row>
    <row r="823" spans="1:23" x14ac:dyDescent="0.3">
      <c r="A823" s="1">
        <v>45758</v>
      </c>
      <c r="B823" t="str">
        <f>TEXT(Table3[[#This Row],[date]],"mmm")</f>
        <v>Apr</v>
      </c>
      <c r="C823" t="str">
        <f>TEXT(Table3[[#This Row],[date]],"ddd")</f>
        <v>Fri</v>
      </c>
      <c r="D823" s="2" t="s">
        <v>17</v>
      </c>
      <c r="E823" s="2" t="s">
        <v>285</v>
      </c>
      <c r="F823" s="2" t="s">
        <v>66</v>
      </c>
      <c r="G823" s="2" t="s">
        <v>67</v>
      </c>
      <c r="H823" s="2" t="s">
        <v>60</v>
      </c>
      <c r="I823" s="3">
        <v>136.21</v>
      </c>
      <c r="J823" s="5">
        <v>38</v>
      </c>
      <c r="K823" s="3">
        <v>5175.9799999999996</v>
      </c>
      <c r="L823" s="3">
        <v>4155.6899999999996</v>
      </c>
      <c r="M823" s="3">
        <v>1020.29</v>
      </c>
      <c r="N823" s="10">
        <f>Table3[[#This Row],[profit]]/Table3[[#This Row],[revenue]]</f>
        <v>0.1971201588877855</v>
      </c>
      <c r="O823" s="2" t="s">
        <v>25</v>
      </c>
      <c r="P823" s="2" t="str">
        <f>_xlfn.XLOOKUP(O823,Sales_reps!A:A,Sales_reps!B:B)</f>
        <v>Rep 10</v>
      </c>
      <c r="Q823" s="5">
        <f>_xlfn.XLOOKUP(F823,Inventory!A:A,Inventory!E:E)</f>
        <v>331</v>
      </c>
      <c r="R823" s="5">
        <f>_xlfn.XLOOKUP(F823,Inventory!A:A,Inventory!F:F)</f>
        <v>142</v>
      </c>
      <c r="S823" t="str">
        <f>IF(Table3[[#This Row],[Reorder_point]]&gt;=Table3[[#This Row],[Stock_on_hand]],"Reorder","Sufficient Stock")</f>
        <v>Sufficient Stock</v>
      </c>
      <c r="T823" s="4">
        <f>_xlfn.XLOOKUP(F823,Pivot!A:A,Pivot!C:C)</f>
        <v>3.5745856353591159</v>
      </c>
      <c r="U823" s="5">
        <f>Table3[[#This Row],[Stock_on_hand]]/Table3[[#This Row],[ADS_Rate]]</f>
        <v>92.59814528593509</v>
      </c>
      <c r="V823" s="16">
        <f>_xlfn.XLOOKUP(F823,Pivot!E:E,Pivot!H:H)</f>
        <v>209.60302936630598</v>
      </c>
      <c r="W823" s="3">
        <f>IF(Table3[[#This Row],[Stock_on_hand]]&gt;Table3[[#This Row],[Reorder_point]],(Table3[[#This Row],[Stock_on_hand]]-Table3[[#This Row],[Reorder_point]])*Table3[[#This Row],[AverageCostPerUnit]],0)</f>
        <v>39614.972550231832</v>
      </c>
    </row>
    <row r="824" spans="1:23" x14ac:dyDescent="0.3">
      <c r="A824" s="1">
        <v>45758</v>
      </c>
      <c r="B824" t="str">
        <f>TEXT(Table3[[#This Row],[date]],"mmm")</f>
        <v>Apr</v>
      </c>
      <c r="C824" t="str">
        <f>TEXT(Table3[[#This Row],[date]],"ddd")</f>
        <v>Fri</v>
      </c>
      <c r="D824" s="2" t="s">
        <v>24</v>
      </c>
      <c r="E824" s="2" t="s">
        <v>281</v>
      </c>
      <c r="F824" s="2" t="s">
        <v>150</v>
      </c>
      <c r="G824" s="2" t="s">
        <v>151</v>
      </c>
      <c r="H824" s="2" t="s">
        <v>73</v>
      </c>
      <c r="I824" s="3">
        <v>51.73</v>
      </c>
      <c r="J824" s="5">
        <v>40</v>
      </c>
      <c r="K824" s="3">
        <v>2069.1999999999998</v>
      </c>
      <c r="L824" s="3">
        <v>1334.74</v>
      </c>
      <c r="M824" s="3">
        <v>734.46</v>
      </c>
      <c r="N824" s="10">
        <f>Table3[[#This Row],[profit]]/Table3[[#This Row],[revenue]]</f>
        <v>0.35494877247245316</v>
      </c>
      <c r="O824" s="2" t="s">
        <v>10</v>
      </c>
      <c r="P824" s="2" t="str">
        <f>_xlfn.XLOOKUP(O824,Sales_reps!A:A,Sales_reps!B:B)</f>
        <v>Rep 4</v>
      </c>
      <c r="Q824" s="5">
        <f>_xlfn.XLOOKUP(F824,Inventory!A:A,Inventory!E:E)</f>
        <v>268</v>
      </c>
      <c r="R824" s="5">
        <f>_xlfn.XLOOKUP(F824,Inventory!A:A,Inventory!F:F)</f>
        <v>131</v>
      </c>
      <c r="S824" t="str">
        <f>IF(Table3[[#This Row],[Reorder_point]]&gt;=Table3[[#This Row],[Stock_on_hand]],"Reorder","Sufficient Stock")</f>
        <v>Sufficient Stock</v>
      </c>
      <c r="T824" s="4">
        <f>_xlfn.XLOOKUP(F824,Pivot!A:A,Pivot!C:C)</f>
        <v>1.701657458563536</v>
      </c>
      <c r="U824" s="5">
        <f>Table3[[#This Row],[Stock_on_hand]]/Table3[[#This Row],[ADS_Rate]]</f>
        <v>157.49350649350649</v>
      </c>
      <c r="V824" s="16">
        <f>_xlfn.XLOOKUP(F824,Pivot!E:E,Pivot!H:H)</f>
        <v>155.16857142857143</v>
      </c>
      <c r="W824" s="3">
        <f>IF(Table3[[#This Row],[Stock_on_hand]]&gt;Table3[[#This Row],[Reorder_point]],(Table3[[#This Row],[Stock_on_hand]]-Table3[[#This Row],[Reorder_point]])*Table3[[#This Row],[AverageCostPerUnit]],0)</f>
        <v>21258.094285714284</v>
      </c>
    </row>
    <row r="825" spans="1:23" x14ac:dyDescent="0.3">
      <c r="A825" s="1">
        <v>45758</v>
      </c>
      <c r="B825" t="str">
        <f>TEXT(Table3[[#This Row],[date]],"mmm")</f>
        <v>Apr</v>
      </c>
      <c r="C825" t="str">
        <f>TEXT(Table3[[#This Row],[date]],"ddd")</f>
        <v>Fri</v>
      </c>
      <c r="D825" s="2" t="s">
        <v>17</v>
      </c>
      <c r="E825" s="2" t="s">
        <v>271</v>
      </c>
      <c r="F825" s="2" t="s">
        <v>172</v>
      </c>
      <c r="G825" s="2" t="s">
        <v>173</v>
      </c>
      <c r="H825" s="2" t="s">
        <v>64</v>
      </c>
      <c r="I825" s="3">
        <v>106.29</v>
      </c>
      <c r="J825" s="5">
        <v>15</v>
      </c>
      <c r="K825" s="3">
        <v>1594.35</v>
      </c>
      <c r="L825" s="3">
        <v>1335.57</v>
      </c>
      <c r="M825" s="3">
        <v>258.77999999999997</v>
      </c>
      <c r="N825" s="10">
        <f>Table3[[#This Row],[profit]]/Table3[[#This Row],[revenue]]</f>
        <v>0.16231065951641735</v>
      </c>
      <c r="O825" s="2" t="s">
        <v>3</v>
      </c>
      <c r="P825" s="2" t="str">
        <f>_xlfn.XLOOKUP(O825,Sales_reps!A:A,Sales_reps!B:B)</f>
        <v>Rep 1</v>
      </c>
      <c r="Q825" s="5">
        <f>_xlfn.XLOOKUP(F825,Inventory!A:A,Inventory!E:E)</f>
        <v>111</v>
      </c>
      <c r="R825" s="5">
        <f>_xlfn.XLOOKUP(F825,Inventory!A:A,Inventory!F:F)</f>
        <v>194</v>
      </c>
      <c r="S825" t="str">
        <f>IF(Table3[[#This Row],[Reorder_point]]&gt;=Table3[[#This Row],[Stock_on_hand]],"Reorder","Sufficient Stock")</f>
        <v>Reorder</v>
      </c>
      <c r="T825" s="4">
        <f>_xlfn.XLOOKUP(F825,Pivot!A:A,Pivot!C:C)</f>
        <v>3.5635359116022101</v>
      </c>
      <c r="U825" s="5">
        <f>Table3[[#This Row],[Stock_on_hand]]/Table3[[#This Row],[ADS_Rate]]</f>
        <v>31.148837209302325</v>
      </c>
      <c r="V825" s="16">
        <f>_xlfn.XLOOKUP(F825,Pivot!E:E,Pivot!H:H)</f>
        <v>147.48975193798449</v>
      </c>
      <c r="W825" s="3">
        <f>IF(Table3[[#This Row],[Stock_on_hand]]&gt;Table3[[#This Row],[Reorder_point]],(Table3[[#This Row],[Stock_on_hand]]-Table3[[#This Row],[Reorder_point]])*Table3[[#This Row],[AverageCostPerUnit]],0)</f>
        <v>0</v>
      </c>
    </row>
    <row r="826" spans="1:23" x14ac:dyDescent="0.3">
      <c r="A826" s="1">
        <v>45758</v>
      </c>
      <c r="B826" t="str">
        <f>TEXT(Table3[[#This Row],[date]],"mmm")</f>
        <v>Apr</v>
      </c>
      <c r="C826" t="str">
        <f>TEXT(Table3[[#This Row],[date]],"ddd")</f>
        <v>Fri</v>
      </c>
      <c r="D826" s="2" t="s">
        <v>17</v>
      </c>
      <c r="E826" s="2" t="s">
        <v>272</v>
      </c>
      <c r="F826" s="2" t="s">
        <v>206</v>
      </c>
      <c r="G826" s="2" t="s">
        <v>207</v>
      </c>
      <c r="H826" s="2" t="s">
        <v>60</v>
      </c>
      <c r="I826" s="3">
        <v>226.57</v>
      </c>
      <c r="J826" s="5">
        <v>32</v>
      </c>
      <c r="K826" s="3">
        <v>7250.24</v>
      </c>
      <c r="L826" s="3">
        <v>5694.01</v>
      </c>
      <c r="M826" s="3">
        <v>1556.23</v>
      </c>
      <c r="N826" s="10">
        <f>Table3[[#This Row],[profit]]/Table3[[#This Row],[revenue]]</f>
        <v>0.21464530829324271</v>
      </c>
      <c r="O826" s="2" t="s">
        <v>10</v>
      </c>
      <c r="P826" s="2" t="str">
        <f>_xlfn.XLOOKUP(O826,Sales_reps!A:A,Sales_reps!B:B)</f>
        <v>Rep 4</v>
      </c>
      <c r="Q826" s="5">
        <f>_xlfn.XLOOKUP(F826,Inventory!A:A,Inventory!E:E)</f>
        <v>234</v>
      </c>
      <c r="R826" s="5">
        <f>_xlfn.XLOOKUP(F826,Inventory!A:A,Inventory!F:F)</f>
        <v>135</v>
      </c>
      <c r="S826" t="str">
        <f>IF(Table3[[#This Row],[Reorder_point]]&gt;=Table3[[#This Row],[Stock_on_hand]],"Reorder","Sufficient Stock")</f>
        <v>Sufficient Stock</v>
      </c>
      <c r="T826" s="4">
        <f>_xlfn.XLOOKUP(F826,Pivot!A:A,Pivot!C:C)</f>
        <v>2.1823204419889501</v>
      </c>
      <c r="U826" s="5">
        <f>Table3[[#This Row],[Stock_on_hand]]/Table3[[#This Row],[ADS_Rate]]</f>
        <v>107.2253164556962</v>
      </c>
      <c r="V826" s="16">
        <f>_xlfn.XLOOKUP(F826,Pivot!E:E,Pivot!H:H)</f>
        <v>159.33501265822784</v>
      </c>
      <c r="W826" s="3">
        <f>IF(Table3[[#This Row],[Stock_on_hand]]&gt;Table3[[#This Row],[Reorder_point]],(Table3[[#This Row],[Stock_on_hand]]-Table3[[#This Row],[Reorder_point]])*Table3[[#This Row],[AverageCostPerUnit]],0)</f>
        <v>15774.166253164556</v>
      </c>
    </row>
    <row r="827" spans="1:23" x14ac:dyDescent="0.3">
      <c r="A827" s="1">
        <v>45758</v>
      </c>
      <c r="B827" t="str">
        <f>TEXT(Table3[[#This Row],[date]],"mmm")</f>
        <v>Apr</v>
      </c>
      <c r="C827" t="str">
        <f>TEXT(Table3[[#This Row],[date]],"ddd")</f>
        <v>Fri</v>
      </c>
      <c r="D827" s="2" t="s">
        <v>27</v>
      </c>
      <c r="E827" s="2" t="s">
        <v>280</v>
      </c>
      <c r="F827" s="2" t="s">
        <v>116</v>
      </c>
      <c r="G827" s="2" t="s">
        <v>117</v>
      </c>
      <c r="H827" s="2" t="s">
        <v>64</v>
      </c>
      <c r="I827" s="3">
        <v>249.24</v>
      </c>
      <c r="J827" s="5">
        <v>34</v>
      </c>
      <c r="K827" s="3">
        <v>8474.16</v>
      </c>
      <c r="L827" s="3">
        <v>6407.64</v>
      </c>
      <c r="M827" s="3">
        <v>2066.52</v>
      </c>
      <c r="N827" s="10">
        <f>Table3[[#This Row],[profit]]/Table3[[#This Row],[revenue]]</f>
        <v>0.24386133846894559</v>
      </c>
      <c r="O827" s="2" t="s">
        <v>44</v>
      </c>
      <c r="P827" s="2" t="str">
        <f>_xlfn.XLOOKUP(O827,Sales_reps!A:A,Sales_reps!B:B)</f>
        <v>Rep 19</v>
      </c>
      <c r="Q827" s="5">
        <f>_xlfn.XLOOKUP(F827,Inventory!A:A,Inventory!E:E)</f>
        <v>230</v>
      </c>
      <c r="R827" s="5">
        <f>_xlfn.XLOOKUP(F827,Inventory!A:A,Inventory!F:F)</f>
        <v>70</v>
      </c>
      <c r="S827" t="str">
        <f>IF(Table3[[#This Row],[Reorder_point]]&gt;=Table3[[#This Row],[Stock_on_hand]],"Reorder","Sufficient Stock")</f>
        <v>Sufficient Stock</v>
      </c>
      <c r="T827" s="4">
        <f>_xlfn.XLOOKUP(F827,Pivot!A:A,Pivot!C:C)</f>
        <v>1.4419889502762431</v>
      </c>
      <c r="U827" s="5">
        <f>Table3[[#This Row],[Stock_on_hand]]/Table3[[#This Row],[ADS_Rate]]</f>
        <v>159.50191570881228</v>
      </c>
      <c r="V827" s="16">
        <f>_xlfn.XLOOKUP(F827,Pivot!E:E,Pivot!H:H)</f>
        <v>196.03318007662833</v>
      </c>
      <c r="W827" s="3">
        <f>IF(Table3[[#This Row],[Stock_on_hand]]&gt;Table3[[#This Row],[Reorder_point]],(Table3[[#This Row],[Stock_on_hand]]-Table3[[#This Row],[Reorder_point]])*Table3[[#This Row],[AverageCostPerUnit]],0)</f>
        <v>31365.308812260533</v>
      </c>
    </row>
    <row r="828" spans="1:23" x14ac:dyDescent="0.3">
      <c r="A828" s="1">
        <v>45758</v>
      </c>
      <c r="B828" t="str">
        <f>TEXT(Table3[[#This Row],[date]],"mmm")</f>
        <v>Apr</v>
      </c>
      <c r="C828" t="str">
        <f>TEXT(Table3[[#This Row],[date]],"ddd")</f>
        <v>Fri</v>
      </c>
      <c r="D828" s="2" t="s">
        <v>17</v>
      </c>
      <c r="E828" s="2" t="s">
        <v>278</v>
      </c>
      <c r="F828" s="2" t="s">
        <v>226</v>
      </c>
      <c r="G828" s="2" t="s">
        <v>227</v>
      </c>
      <c r="H828" s="2" t="s">
        <v>101</v>
      </c>
      <c r="I828" s="3">
        <v>116.83</v>
      </c>
      <c r="J828" s="5">
        <v>48</v>
      </c>
      <c r="K828" s="3">
        <v>5607.84</v>
      </c>
      <c r="L828" s="3">
        <v>3412.78</v>
      </c>
      <c r="M828" s="3">
        <v>2195.06</v>
      </c>
      <c r="N828" s="10">
        <f>Table3[[#This Row],[profit]]/Table3[[#This Row],[revenue]]</f>
        <v>0.39142700219692428</v>
      </c>
      <c r="O828" s="2" t="s">
        <v>30</v>
      </c>
      <c r="P828" s="2" t="str">
        <f>_xlfn.XLOOKUP(O828,Sales_reps!A:A,Sales_reps!B:B)</f>
        <v>Rep 12</v>
      </c>
      <c r="Q828" s="5">
        <f>_xlfn.XLOOKUP(F828,Inventory!A:A,Inventory!E:E)</f>
        <v>188</v>
      </c>
      <c r="R828" s="5">
        <f>_xlfn.XLOOKUP(F828,Inventory!A:A,Inventory!F:F)</f>
        <v>156</v>
      </c>
      <c r="S828" t="str">
        <f>IF(Table3[[#This Row],[Reorder_point]]&gt;=Table3[[#This Row],[Stock_on_hand]],"Reorder","Sufficient Stock")</f>
        <v>Sufficient Stock</v>
      </c>
      <c r="T828" s="4">
        <f>_xlfn.XLOOKUP(F828,Pivot!A:A,Pivot!C:C)</f>
        <v>1.9281767955801106</v>
      </c>
      <c r="U828" s="5">
        <f>Table3[[#This Row],[Stock_on_hand]]/Table3[[#This Row],[ADS_Rate]]</f>
        <v>97.50143266475645</v>
      </c>
      <c r="V828" s="16">
        <f>_xlfn.XLOOKUP(F828,Pivot!E:E,Pivot!H:H)</f>
        <v>201.583553008596</v>
      </c>
      <c r="W828" s="3">
        <f>IF(Table3[[#This Row],[Stock_on_hand]]&gt;Table3[[#This Row],[Reorder_point]],(Table3[[#This Row],[Stock_on_hand]]-Table3[[#This Row],[Reorder_point]])*Table3[[#This Row],[AverageCostPerUnit]],0)</f>
        <v>6450.673696275072</v>
      </c>
    </row>
    <row r="829" spans="1:23" x14ac:dyDescent="0.3">
      <c r="A829" s="1">
        <v>45758</v>
      </c>
      <c r="B829" t="str">
        <f>TEXT(Table3[[#This Row],[date]],"mmm")</f>
        <v>Apr</v>
      </c>
      <c r="C829" t="str">
        <f>TEXT(Table3[[#This Row],[date]],"ddd")</f>
        <v>Fri</v>
      </c>
      <c r="D829" s="2" t="s">
        <v>17</v>
      </c>
      <c r="E829" s="2" t="s">
        <v>273</v>
      </c>
      <c r="F829" s="2" t="s">
        <v>232</v>
      </c>
      <c r="G829" s="2" t="s">
        <v>233</v>
      </c>
      <c r="H829" s="2" t="s">
        <v>101</v>
      </c>
      <c r="I829" s="3">
        <v>76.63</v>
      </c>
      <c r="J829" s="5">
        <v>41</v>
      </c>
      <c r="K829" s="3">
        <v>3141.83</v>
      </c>
      <c r="L829" s="3">
        <v>1654.38</v>
      </c>
      <c r="M829" s="3">
        <v>1487.45</v>
      </c>
      <c r="N829" s="10">
        <f>Table3[[#This Row],[profit]]/Table3[[#This Row],[revenue]]</f>
        <v>0.47343427238265601</v>
      </c>
      <c r="O829" s="2" t="s">
        <v>13</v>
      </c>
      <c r="P829" s="2" t="str">
        <f>_xlfn.XLOOKUP(O829,Sales_reps!A:A,Sales_reps!B:B)</f>
        <v>Rep 5</v>
      </c>
      <c r="Q829" s="5">
        <f>_xlfn.XLOOKUP(F829,Inventory!A:A,Inventory!E:E)</f>
        <v>255</v>
      </c>
      <c r="R829" s="5">
        <f>_xlfn.XLOOKUP(F829,Inventory!A:A,Inventory!F:F)</f>
        <v>78</v>
      </c>
      <c r="S829" t="str">
        <f>IF(Table3[[#This Row],[Reorder_point]]&gt;=Table3[[#This Row],[Stock_on_hand]],"Reorder","Sufficient Stock")</f>
        <v>Sufficient Stock</v>
      </c>
      <c r="T829" s="4">
        <f>_xlfn.XLOOKUP(F829,Pivot!A:A,Pivot!C:C)</f>
        <v>2.6353591160220993</v>
      </c>
      <c r="U829" s="5">
        <f>Table3[[#This Row],[Stock_on_hand]]/Table3[[#This Row],[ADS_Rate]]</f>
        <v>96.761006289308185</v>
      </c>
      <c r="V829" s="16">
        <f>_xlfn.XLOOKUP(F829,Pivot!E:E,Pivot!H:H)</f>
        <v>146.7044025157233</v>
      </c>
      <c r="W829" s="3">
        <f>IF(Table3[[#This Row],[Stock_on_hand]]&gt;Table3[[#This Row],[Reorder_point]],(Table3[[#This Row],[Stock_on_hand]]-Table3[[#This Row],[Reorder_point]])*Table3[[#This Row],[AverageCostPerUnit]],0)</f>
        <v>25966.679245283023</v>
      </c>
    </row>
    <row r="830" spans="1:23" x14ac:dyDescent="0.3">
      <c r="A830" s="1">
        <v>45758</v>
      </c>
      <c r="B830" t="str">
        <f>TEXT(Table3[[#This Row],[date]],"mmm")</f>
        <v>Apr</v>
      </c>
      <c r="C830" t="str">
        <f>TEXT(Table3[[#This Row],[date]],"ddd")</f>
        <v>Fri</v>
      </c>
      <c r="D830" s="2" t="s">
        <v>24</v>
      </c>
      <c r="E830" s="2" t="s">
        <v>276</v>
      </c>
      <c r="F830" s="2" t="s">
        <v>87</v>
      </c>
      <c r="G830" s="2" t="s">
        <v>88</v>
      </c>
      <c r="H830" s="2" t="s">
        <v>60</v>
      </c>
      <c r="I830" s="3">
        <v>412.31</v>
      </c>
      <c r="J830" s="5">
        <v>36</v>
      </c>
      <c r="K830" s="3">
        <v>14843.16</v>
      </c>
      <c r="L830" s="3">
        <v>10465.290000000001</v>
      </c>
      <c r="M830" s="3">
        <v>4377.87</v>
      </c>
      <c r="N830" s="10">
        <f>Table3[[#This Row],[profit]]/Table3[[#This Row],[revenue]]</f>
        <v>0.29494191263854869</v>
      </c>
      <c r="O830" s="2" t="s">
        <v>22</v>
      </c>
      <c r="P830" s="2" t="str">
        <f>_xlfn.XLOOKUP(O830,Sales_reps!A:A,Sales_reps!B:B)</f>
        <v>Rep 9</v>
      </c>
      <c r="Q830" s="5">
        <f>_xlfn.XLOOKUP(F830,Inventory!A:A,Inventory!E:E)</f>
        <v>364</v>
      </c>
      <c r="R830" s="5">
        <f>_xlfn.XLOOKUP(F830,Inventory!A:A,Inventory!F:F)</f>
        <v>148</v>
      </c>
      <c r="S830" t="str">
        <f>IF(Table3[[#This Row],[Reorder_point]]&gt;=Table3[[#This Row],[Stock_on_hand]],"Reorder","Sufficient Stock")</f>
        <v>Sufficient Stock</v>
      </c>
      <c r="T830" s="4">
        <f>_xlfn.XLOOKUP(F830,Pivot!A:A,Pivot!C:C)</f>
        <v>2.4198895027624308</v>
      </c>
      <c r="U830" s="5">
        <f>Table3[[#This Row],[Stock_on_hand]]/Table3[[#This Row],[ADS_Rate]]</f>
        <v>150.42009132420091</v>
      </c>
      <c r="V830" s="16">
        <f>_xlfn.XLOOKUP(F830,Pivot!E:E,Pivot!H:H)</f>
        <v>198.74710045662104</v>
      </c>
      <c r="W830" s="3">
        <f>IF(Table3[[#This Row],[Stock_on_hand]]&gt;Table3[[#This Row],[Reorder_point]],(Table3[[#This Row],[Stock_on_hand]]-Table3[[#This Row],[Reorder_point]])*Table3[[#This Row],[AverageCostPerUnit]],0)</f>
        <v>42929.373698630145</v>
      </c>
    </row>
    <row r="831" spans="1:23" x14ac:dyDescent="0.3">
      <c r="A831" s="1">
        <v>45758</v>
      </c>
      <c r="B831" t="str">
        <f>TEXT(Table3[[#This Row],[date]],"mmm")</f>
        <v>Apr</v>
      </c>
      <c r="C831" t="str">
        <f>TEXT(Table3[[#This Row],[date]],"ddd")</f>
        <v>Fri</v>
      </c>
      <c r="D831" s="2" t="s">
        <v>5</v>
      </c>
      <c r="E831" s="2" t="s">
        <v>278</v>
      </c>
      <c r="F831" s="2" t="s">
        <v>216</v>
      </c>
      <c r="G831" s="2" t="s">
        <v>217</v>
      </c>
      <c r="H831" s="2" t="s">
        <v>101</v>
      </c>
      <c r="I831" s="3">
        <v>103.81</v>
      </c>
      <c r="J831" s="5">
        <v>3</v>
      </c>
      <c r="K831" s="3">
        <v>311.43</v>
      </c>
      <c r="L831" s="3">
        <v>258.24</v>
      </c>
      <c r="M831" s="3">
        <v>53.19</v>
      </c>
      <c r="N831" s="10">
        <f>Table3[[#This Row],[profit]]/Table3[[#This Row],[revenue]]</f>
        <v>0.17079279452846546</v>
      </c>
      <c r="O831" s="2" t="s">
        <v>38</v>
      </c>
      <c r="P831" s="2" t="str">
        <f>_xlfn.XLOOKUP(O831,Sales_reps!A:A,Sales_reps!B:B)</f>
        <v>Rep 16</v>
      </c>
      <c r="Q831" s="5">
        <f>_xlfn.XLOOKUP(F831,Inventory!A:A,Inventory!E:E)</f>
        <v>491</v>
      </c>
      <c r="R831" s="5">
        <f>_xlfn.XLOOKUP(F831,Inventory!A:A,Inventory!F:F)</f>
        <v>128</v>
      </c>
      <c r="S831" t="str">
        <f>IF(Table3[[#This Row],[Reorder_point]]&gt;=Table3[[#This Row],[Stock_on_hand]],"Reorder","Sufficient Stock")</f>
        <v>Sufficient Stock</v>
      </c>
      <c r="T831" s="4">
        <f>_xlfn.XLOOKUP(F831,Pivot!A:A,Pivot!C:C)</f>
        <v>1.580110497237569</v>
      </c>
      <c r="U831" s="5">
        <f>Table3[[#This Row],[Stock_on_hand]]/Table3[[#This Row],[ADS_Rate]]</f>
        <v>310.73776223776224</v>
      </c>
      <c r="V831" s="16">
        <f>_xlfn.XLOOKUP(F831,Pivot!E:E,Pivot!H:H)</f>
        <v>152.67353146853142</v>
      </c>
      <c r="W831" s="3">
        <f>IF(Table3[[#This Row],[Stock_on_hand]]&gt;Table3[[#This Row],[Reorder_point]],(Table3[[#This Row],[Stock_on_hand]]-Table3[[#This Row],[Reorder_point]])*Table3[[#This Row],[AverageCostPerUnit]],0)</f>
        <v>55420.491923076908</v>
      </c>
    </row>
    <row r="832" spans="1:23" x14ac:dyDescent="0.3">
      <c r="A832" s="1">
        <v>45759</v>
      </c>
      <c r="B832" t="str">
        <f>TEXT(Table3[[#This Row],[date]],"mmm")</f>
        <v>Apr</v>
      </c>
      <c r="C832" t="str">
        <f>TEXT(Table3[[#This Row],[date]],"ddd")</f>
        <v>Sat</v>
      </c>
      <c r="D832" s="2" t="s">
        <v>24</v>
      </c>
      <c r="E832" s="2" t="s">
        <v>282</v>
      </c>
      <c r="F832" s="2" t="s">
        <v>69</v>
      </c>
      <c r="G832" s="2" t="s">
        <v>70</v>
      </c>
      <c r="H832" s="2" t="s">
        <v>60</v>
      </c>
      <c r="I832" s="3">
        <v>295.77</v>
      </c>
      <c r="J832" s="5">
        <v>2</v>
      </c>
      <c r="K832" s="3">
        <v>591.54</v>
      </c>
      <c r="L832" s="3">
        <v>499.89</v>
      </c>
      <c r="M832" s="3">
        <v>91.65</v>
      </c>
      <c r="N832" s="10">
        <f>Table3[[#This Row],[profit]]/Table3[[#This Row],[revenue]]</f>
        <v>0.1549345775433614</v>
      </c>
      <c r="O832" s="2" t="s">
        <v>32</v>
      </c>
      <c r="P832" s="2" t="str">
        <f>_xlfn.XLOOKUP(O832,Sales_reps!A:A,Sales_reps!B:B)</f>
        <v>Rep 13</v>
      </c>
      <c r="Q832" s="5">
        <f>_xlfn.XLOOKUP(F832,Inventory!A:A,Inventory!E:E)</f>
        <v>350</v>
      </c>
      <c r="R832" s="5">
        <f>_xlfn.XLOOKUP(F832,Inventory!A:A,Inventory!F:F)</f>
        <v>160</v>
      </c>
      <c r="S832" t="str">
        <f>IF(Table3[[#This Row],[Reorder_point]]&gt;=Table3[[#This Row],[Stock_on_hand]],"Reorder","Sufficient Stock")</f>
        <v>Sufficient Stock</v>
      </c>
      <c r="T832" s="4">
        <f>_xlfn.XLOOKUP(F832,Pivot!A:A,Pivot!C:C)</f>
        <v>2.2651933701657461</v>
      </c>
      <c r="U832" s="5">
        <f>Table3[[#This Row],[Stock_on_hand]]/Table3[[#This Row],[ADS_Rate]]</f>
        <v>154.51219512195121</v>
      </c>
      <c r="V832" s="16">
        <f>_xlfn.XLOOKUP(F832,Pivot!E:E,Pivot!H:H)</f>
        <v>169.51268292682926</v>
      </c>
      <c r="W832" s="3">
        <f>IF(Table3[[#This Row],[Stock_on_hand]]&gt;Table3[[#This Row],[Reorder_point]],(Table3[[#This Row],[Stock_on_hand]]-Table3[[#This Row],[Reorder_point]])*Table3[[#This Row],[AverageCostPerUnit]],0)</f>
        <v>32207.409756097557</v>
      </c>
    </row>
    <row r="833" spans="1:23" x14ac:dyDescent="0.3">
      <c r="A833" s="1">
        <v>45759</v>
      </c>
      <c r="B833" t="str">
        <f>TEXT(Table3[[#This Row],[date]],"mmm")</f>
        <v>Apr</v>
      </c>
      <c r="C833" t="str">
        <f>TEXT(Table3[[#This Row],[date]],"ddd")</f>
        <v>Sat</v>
      </c>
      <c r="D833" s="2" t="s">
        <v>12</v>
      </c>
      <c r="E833" s="2" t="s">
        <v>280</v>
      </c>
      <c r="F833" s="2" t="s">
        <v>240</v>
      </c>
      <c r="G833" s="2" t="s">
        <v>241</v>
      </c>
      <c r="H833" s="2" t="s">
        <v>56</v>
      </c>
      <c r="I833" s="3">
        <v>94.2</v>
      </c>
      <c r="J833" s="5">
        <v>21</v>
      </c>
      <c r="K833" s="3">
        <v>1978.2</v>
      </c>
      <c r="L833" s="3">
        <v>1579.16</v>
      </c>
      <c r="M833" s="3">
        <v>399.04</v>
      </c>
      <c r="N833" s="10">
        <f>Table3[[#This Row],[profit]]/Table3[[#This Row],[revenue]]</f>
        <v>0.20171873420281064</v>
      </c>
      <c r="O833" s="2" t="s">
        <v>28</v>
      </c>
      <c r="P833" s="2" t="str">
        <f>_xlfn.XLOOKUP(O833,Sales_reps!A:A,Sales_reps!B:B)</f>
        <v>Rep 11</v>
      </c>
      <c r="Q833" s="5">
        <f>_xlfn.XLOOKUP(F833,Inventory!A:A,Inventory!E:E)</f>
        <v>132</v>
      </c>
      <c r="R833" s="5">
        <f>_xlfn.XLOOKUP(F833,Inventory!A:A,Inventory!F:F)</f>
        <v>82</v>
      </c>
      <c r="S833" t="str">
        <f>IF(Table3[[#This Row],[Reorder_point]]&gt;=Table3[[#This Row],[Stock_on_hand]],"Reorder","Sufficient Stock")</f>
        <v>Sufficient Stock</v>
      </c>
      <c r="T833" s="4">
        <f>_xlfn.XLOOKUP(F833,Pivot!A:A,Pivot!C:C)</f>
        <v>1.3149171270718232</v>
      </c>
      <c r="U833" s="5">
        <f>Table3[[#This Row],[Stock_on_hand]]/Table3[[#This Row],[ADS_Rate]]</f>
        <v>100.38655462184875</v>
      </c>
      <c r="V833" s="16">
        <f>_xlfn.XLOOKUP(F833,Pivot!E:E,Pivot!H:H)</f>
        <v>148.74588235294115</v>
      </c>
      <c r="W833" s="3">
        <f>IF(Table3[[#This Row],[Stock_on_hand]]&gt;Table3[[#This Row],[Reorder_point]],(Table3[[#This Row],[Stock_on_hand]]-Table3[[#This Row],[Reorder_point]])*Table3[[#This Row],[AverageCostPerUnit]],0)</f>
        <v>7437.2941176470576</v>
      </c>
    </row>
    <row r="834" spans="1:23" x14ac:dyDescent="0.3">
      <c r="A834" s="1">
        <v>45759</v>
      </c>
      <c r="B834" t="str">
        <f>TEXT(Table3[[#This Row],[date]],"mmm")</f>
        <v>Apr</v>
      </c>
      <c r="C834" t="str">
        <f>TEXT(Table3[[#This Row],[date]],"ddd")</f>
        <v>Sat</v>
      </c>
      <c r="D834" s="2" t="s">
        <v>12</v>
      </c>
      <c r="E834" s="2" t="s">
        <v>274</v>
      </c>
      <c r="F834" s="2" t="s">
        <v>186</v>
      </c>
      <c r="G834" s="2" t="s">
        <v>187</v>
      </c>
      <c r="H834" s="2" t="s">
        <v>56</v>
      </c>
      <c r="I834" s="3">
        <v>360.68</v>
      </c>
      <c r="J834" s="5">
        <v>40</v>
      </c>
      <c r="K834" s="3">
        <v>14427.2</v>
      </c>
      <c r="L834" s="3">
        <v>7480.36</v>
      </c>
      <c r="M834" s="3">
        <v>6946.84</v>
      </c>
      <c r="N834" s="10">
        <f>Table3[[#This Row],[profit]]/Table3[[#This Row],[revenue]]</f>
        <v>0.48150992569590773</v>
      </c>
      <c r="O834" s="2" t="s">
        <v>10</v>
      </c>
      <c r="P834" s="2" t="str">
        <f>_xlfn.XLOOKUP(O834,Sales_reps!A:A,Sales_reps!B:B)</f>
        <v>Rep 4</v>
      </c>
      <c r="Q834" s="5">
        <f>_xlfn.XLOOKUP(F834,Inventory!A:A,Inventory!E:E)</f>
        <v>269</v>
      </c>
      <c r="R834" s="5">
        <f>_xlfn.XLOOKUP(F834,Inventory!A:A,Inventory!F:F)</f>
        <v>137</v>
      </c>
      <c r="S834" t="str">
        <f>IF(Table3[[#This Row],[Reorder_point]]&gt;=Table3[[#This Row],[Stock_on_hand]],"Reorder","Sufficient Stock")</f>
        <v>Sufficient Stock</v>
      </c>
      <c r="T834" s="4">
        <f>_xlfn.XLOOKUP(F834,Pivot!A:A,Pivot!C:C)</f>
        <v>3.3149171270718232</v>
      </c>
      <c r="U834" s="5">
        <f>Table3[[#This Row],[Stock_on_hand]]/Table3[[#This Row],[ADS_Rate]]</f>
        <v>81.148333333333341</v>
      </c>
      <c r="V834" s="16">
        <f>_xlfn.XLOOKUP(F834,Pivot!E:E,Pivot!H:H)</f>
        <v>202.9247</v>
      </c>
      <c r="W834" s="3">
        <f>IF(Table3[[#This Row],[Stock_on_hand]]&gt;Table3[[#This Row],[Reorder_point]],(Table3[[#This Row],[Stock_on_hand]]-Table3[[#This Row],[Reorder_point]])*Table3[[#This Row],[AverageCostPerUnit]],0)</f>
        <v>26786.060399999998</v>
      </c>
    </row>
    <row r="835" spans="1:23" x14ac:dyDescent="0.3">
      <c r="A835" s="1">
        <v>45759</v>
      </c>
      <c r="B835" t="str">
        <f>TEXT(Table3[[#This Row],[date]],"mmm")</f>
        <v>Apr</v>
      </c>
      <c r="C835" t="str">
        <f>TEXT(Table3[[#This Row],[date]],"ddd")</f>
        <v>Sat</v>
      </c>
      <c r="D835" s="2" t="s">
        <v>17</v>
      </c>
      <c r="E835" s="2" t="s">
        <v>279</v>
      </c>
      <c r="F835" s="2" t="s">
        <v>192</v>
      </c>
      <c r="G835" s="2" t="s">
        <v>193</v>
      </c>
      <c r="H835" s="2" t="s">
        <v>73</v>
      </c>
      <c r="I835" s="3">
        <v>447.79</v>
      </c>
      <c r="J835" s="5">
        <v>20</v>
      </c>
      <c r="K835" s="3">
        <v>8955.7999999999993</v>
      </c>
      <c r="L835" s="3">
        <v>6174.43</v>
      </c>
      <c r="M835" s="3">
        <v>2781.37</v>
      </c>
      <c r="N835" s="10">
        <f>Table3[[#This Row],[profit]]/Table3[[#This Row],[revenue]]</f>
        <v>0.31056633689899282</v>
      </c>
      <c r="O835" s="2" t="s">
        <v>8</v>
      </c>
      <c r="P835" s="2" t="str">
        <f>_xlfn.XLOOKUP(O835,Sales_reps!A:A,Sales_reps!B:B)</f>
        <v>Rep 3</v>
      </c>
      <c r="Q835" s="5">
        <f>_xlfn.XLOOKUP(F835,Inventory!A:A,Inventory!E:E)</f>
        <v>321</v>
      </c>
      <c r="R835" s="5">
        <f>_xlfn.XLOOKUP(F835,Inventory!A:A,Inventory!F:F)</f>
        <v>186</v>
      </c>
      <c r="S835" t="str">
        <f>IF(Table3[[#This Row],[Reorder_point]]&gt;=Table3[[#This Row],[Stock_on_hand]],"Reorder","Sufficient Stock")</f>
        <v>Sufficient Stock</v>
      </c>
      <c r="T835" s="4">
        <f>_xlfn.XLOOKUP(F835,Pivot!A:A,Pivot!C:C)</f>
        <v>2.2541436464088398</v>
      </c>
      <c r="U835" s="5">
        <f>Table3[[#This Row],[Stock_on_hand]]/Table3[[#This Row],[ADS_Rate]]</f>
        <v>142.40441176470588</v>
      </c>
      <c r="V835" s="16">
        <f>_xlfn.XLOOKUP(F835,Pivot!E:E,Pivot!H:H)</f>
        <v>218.83095588235298</v>
      </c>
      <c r="W835" s="3">
        <f>IF(Table3[[#This Row],[Stock_on_hand]]&gt;Table3[[#This Row],[Reorder_point]],(Table3[[#This Row],[Stock_on_hand]]-Table3[[#This Row],[Reorder_point]])*Table3[[#This Row],[AverageCostPerUnit]],0)</f>
        <v>29542.179044117653</v>
      </c>
    </row>
    <row r="836" spans="1:23" x14ac:dyDescent="0.3">
      <c r="A836" s="1">
        <v>45759</v>
      </c>
      <c r="B836" t="str">
        <f>TEXT(Table3[[#This Row],[date]],"mmm")</f>
        <v>Apr</v>
      </c>
      <c r="C836" t="str">
        <f>TEXT(Table3[[#This Row],[date]],"ddd")</f>
        <v>Sat</v>
      </c>
      <c r="D836" s="2" t="s">
        <v>17</v>
      </c>
      <c r="E836" s="2" t="s">
        <v>282</v>
      </c>
      <c r="F836" s="2" t="s">
        <v>138</v>
      </c>
      <c r="G836" s="2" t="s">
        <v>139</v>
      </c>
      <c r="H836" s="2" t="s">
        <v>60</v>
      </c>
      <c r="I836" s="3">
        <v>460.22</v>
      </c>
      <c r="J836" s="5">
        <v>13</v>
      </c>
      <c r="K836" s="3">
        <v>5982.86</v>
      </c>
      <c r="L836" s="3">
        <v>3684.56</v>
      </c>
      <c r="M836" s="3">
        <v>2298.3000000000002</v>
      </c>
      <c r="N836" s="10">
        <f>Table3[[#This Row],[profit]]/Table3[[#This Row],[revenue]]</f>
        <v>0.38414738101844276</v>
      </c>
      <c r="O836" s="2" t="s">
        <v>32</v>
      </c>
      <c r="P836" s="2" t="str">
        <f>_xlfn.XLOOKUP(O836,Sales_reps!A:A,Sales_reps!B:B)</f>
        <v>Rep 13</v>
      </c>
      <c r="Q836" s="5">
        <f>_xlfn.XLOOKUP(F836,Inventory!A:A,Inventory!E:E)</f>
        <v>78</v>
      </c>
      <c r="R836" s="5">
        <f>_xlfn.XLOOKUP(F836,Inventory!A:A,Inventory!F:F)</f>
        <v>150</v>
      </c>
      <c r="S836" t="str">
        <f>IF(Table3[[#This Row],[Reorder_point]]&gt;=Table3[[#This Row],[Stock_on_hand]],"Reorder","Sufficient Stock")</f>
        <v>Reorder</v>
      </c>
      <c r="T836" s="4">
        <f>_xlfn.XLOOKUP(F836,Pivot!A:A,Pivot!C:C)</f>
        <v>2.596685082872928</v>
      </c>
      <c r="U836" s="5">
        <f>Table3[[#This Row],[Stock_on_hand]]/Table3[[#This Row],[ADS_Rate]]</f>
        <v>30.038297872340429</v>
      </c>
      <c r="V836" s="16">
        <f>_xlfn.XLOOKUP(F836,Pivot!E:E,Pivot!H:H)</f>
        <v>177.40974468085105</v>
      </c>
      <c r="W836" s="3">
        <f>IF(Table3[[#This Row],[Stock_on_hand]]&gt;Table3[[#This Row],[Reorder_point]],(Table3[[#This Row],[Stock_on_hand]]-Table3[[#This Row],[Reorder_point]])*Table3[[#This Row],[AverageCostPerUnit]],0)</f>
        <v>0</v>
      </c>
    </row>
    <row r="837" spans="1:23" x14ac:dyDescent="0.3">
      <c r="A837" s="1">
        <v>45759</v>
      </c>
      <c r="B837" t="str">
        <f>TEXT(Table3[[#This Row],[date]],"mmm")</f>
        <v>Apr</v>
      </c>
      <c r="C837" t="str">
        <f>TEXT(Table3[[#This Row],[date]],"ddd")</f>
        <v>Sat</v>
      </c>
      <c r="D837" s="2" t="s">
        <v>5</v>
      </c>
      <c r="E837" s="2" t="s">
        <v>279</v>
      </c>
      <c r="F837" s="2" t="s">
        <v>91</v>
      </c>
      <c r="G837" s="2" t="s">
        <v>92</v>
      </c>
      <c r="H837" s="2" t="s">
        <v>56</v>
      </c>
      <c r="I837" s="3">
        <v>155.30000000000001</v>
      </c>
      <c r="J837" s="5">
        <v>34</v>
      </c>
      <c r="K837" s="3">
        <v>5280.2</v>
      </c>
      <c r="L837" s="3">
        <v>4271.3599999999997</v>
      </c>
      <c r="M837" s="3">
        <v>1008.84</v>
      </c>
      <c r="N837" s="10">
        <f>Table3[[#This Row],[profit]]/Table3[[#This Row],[revenue]]</f>
        <v>0.19106094466118709</v>
      </c>
      <c r="O837" s="2" t="s">
        <v>20</v>
      </c>
      <c r="P837" s="2" t="str">
        <f>_xlfn.XLOOKUP(O837,Sales_reps!A:A,Sales_reps!B:B)</f>
        <v>Rep 8</v>
      </c>
      <c r="Q837" s="5">
        <f>_xlfn.XLOOKUP(F837,Inventory!A:A,Inventory!E:E)</f>
        <v>272</v>
      </c>
      <c r="R837" s="5">
        <f>_xlfn.XLOOKUP(F837,Inventory!A:A,Inventory!F:F)</f>
        <v>96</v>
      </c>
      <c r="S837" t="str">
        <f>IF(Table3[[#This Row],[Reorder_point]]&gt;=Table3[[#This Row],[Stock_on_hand]],"Reorder","Sufficient Stock")</f>
        <v>Sufficient Stock</v>
      </c>
      <c r="T837" s="4">
        <f>_xlfn.XLOOKUP(F837,Pivot!A:A,Pivot!C:C)</f>
        <v>1.4364640883977902</v>
      </c>
      <c r="U837" s="5">
        <f>Table3[[#This Row],[Stock_on_hand]]/Table3[[#This Row],[ADS_Rate]]</f>
        <v>189.35384615384615</v>
      </c>
      <c r="V837" s="16">
        <f>_xlfn.XLOOKUP(F837,Pivot!E:E,Pivot!H:H)</f>
        <v>192.4608076923077</v>
      </c>
      <c r="W837" s="3">
        <f>IF(Table3[[#This Row],[Stock_on_hand]]&gt;Table3[[#This Row],[Reorder_point]],(Table3[[#This Row],[Stock_on_hand]]-Table3[[#This Row],[Reorder_point]])*Table3[[#This Row],[AverageCostPerUnit]],0)</f>
        <v>33873.102153846157</v>
      </c>
    </row>
    <row r="838" spans="1:23" x14ac:dyDescent="0.3">
      <c r="A838" s="1">
        <v>45759</v>
      </c>
      <c r="B838" t="str">
        <f>TEXT(Table3[[#This Row],[date]],"mmm")</f>
        <v>Apr</v>
      </c>
      <c r="C838" t="str">
        <f>TEXT(Table3[[#This Row],[date]],"ddd")</f>
        <v>Sat</v>
      </c>
      <c r="D838" s="2" t="s">
        <v>12</v>
      </c>
      <c r="E838" s="2" t="s">
        <v>271</v>
      </c>
      <c r="F838" s="2" t="s">
        <v>78</v>
      </c>
      <c r="G838" s="2" t="s">
        <v>79</v>
      </c>
      <c r="H838" s="2" t="s">
        <v>64</v>
      </c>
      <c r="I838" s="3">
        <v>265.63</v>
      </c>
      <c r="J838" s="5">
        <v>35</v>
      </c>
      <c r="K838" s="3">
        <v>9297.0499999999993</v>
      </c>
      <c r="L838" s="3">
        <v>6021.6</v>
      </c>
      <c r="M838" s="3">
        <v>3275.45</v>
      </c>
      <c r="N838" s="10">
        <f>Table3[[#This Row],[profit]]/Table3[[#This Row],[revenue]]</f>
        <v>0.35231067919393788</v>
      </c>
      <c r="O838" s="2" t="s">
        <v>36</v>
      </c>
      <c r="P838" s="2" t="str">
        <f>_xlfn.XLOOKUP(O838,Sales_reps!A:A,Sales_reps!B:B)</f>
        <v>Rep 15</v>
      </c>
      <c r="Q838" s="5">
        <f>_xlfn.XLOOKUP(F838,Inventory!A:A,Inventory!E:E)</f>
        <v>486</v>
      </c>
      <c r="R838" s="5">
        <f>_xlfn.XLOOKUP(F838,Inventory!A:A,Inventory!F:F)</f>
        <v>119</v>
      </c>
      <c r="S838" t="str">
        <f>IF(Table3[[#This Row],[Reorder_point]]&gt;=Table3[[#This Row],[Stock_on_hand]],"Reorder","Sufficient Stock")</f>
        <v>Sufficient Stock</v>
      </c>
      <c r="T838" s="4">
        <f>_xlfn.XLOOKUP(F838,Pivot!A:A,Pivot!C:C)</f>
        <v>2.3204419889502761</v>
      </c>
      <c r="U838" s="5">
        <f>Table3[[#This Row],[Stock_on_hand]]/Table3[[#This Row],[ADS_Rate]]</f>
        <v>209.44285714285715</v>
      </c>
      <c r="V838" s="16">
        <f>_xlfn.XLOOKUP(F838,Pivot!E:E,Pivot!H:H)</f>
        <v>196.53238095238089</v>
      </c>
      <c r="W838" s="3">
        <f>IF(Table3[[#This Row],[Stock_on_hand]]&gt;Table3[[#This Row],[Reorder_point]],(Table3[[#This Row],[Stock_on_hand]]-Table3[[#This Row],[Reorder_point]])*Table3[[#This Row],[AverageCostPerUnit]],0)</f>
        <v>72127.383809523788</v>
      </c>
    </row>
    <row r="839" spans="1:23" x14ac:dyDescent="0.3">
      <c r="A839" s="1">
        <v>45759</v>
      </c>
      <c r="B839" t="str">
        <f>TEXT(Table3[[#This Row],[date]],"mmm")</f>
        <v>Apr</v>
      </c>
      <c r="C839" t="str">
        <f>TEXT(Table3[[#This Row],[date]],"ddd")</f>
        <v>Sat</v>
      </c>
      <c r="D839" s="2" t="s">
        <v>27</v>
      </c>
      <c r="E839" s="2" t="s">
        <v>272</v>
      </c>
      <c r="F839" s="2" t="s">
        <v>236</v>
      </c>
      <c r="G839" s="2" t="s">
        <v>237</v>
      </c>
      <c r="H839" s="2" t="s">
        <v>101</v>
      </c>
      <c r="I839" s="3">
        <v>317.64999999999998</v>
      </c>
      <c r="J839" s="5">
        <v>41</v>
      </c>
      <c r="K839" s="3">
        <v>13023.65</v>
      </c>
      <c r="L839" s="3">
        <v>9413.74</v>
      </c>
      <c r="M839" s="3">
        <v>3609.91</v>
      </c>
      <c r="N839" s="10">
        <f>Table3[[#This Row],[profit]]/Table3[[#This Row],[revenue]]</f>
        <v>0.27718112817835244</v>
      </c>
      <c r="O839" s="2" t="s">
        <v>36</v>
      </c>
      <c r="P839" s="2" t="str">
        <f>_xlfn.XLOOKUP(O839,Sales_reps!A:A,Sales_reps!B:B)</f>
        <v>Rep 15</v>
      </c>
      <c r="Q839" s="5">
        <f>_xlfn.XLOOKUP(F839,Inventory!A:A,Inventory!E:E)</f>
        <v>32</v>
      </c>
      <c r="R839" s="5">
        <f>_xlfn.XLOOKUP(F839,Inventory!A:A,Inventory!F:F)</f>
        <v>194</v>
      </c>
      <c r="S839" t="str">
        <f>IF(Table3[[#This Row],[Reorder_point]]&gt;=Table3[[#This Row],[Stock_on_hand]],"Reorder","Sufficient Stock")</f>
        <v>Reorder</v>
      </c>
      <c r="T839" s="4">
        <f>_xlfn.XLOOKUP(F839,Pivot!A:A,Pivot!C:C)</f>
        <v>2.0220994475138121</v>
      </c>
      <c r="U839" s="5">
        <f>Table3[[#This Row],[Stock_on_hand]]/Table3[[#This Row],[ADS_Rate]]</f>
        <v>15.825136612021858</v>
      </c>
      <c r="V839" s="16">
        <f>_xlfn.XLOOKUP(F839,Pivot!E:E,Pivot!H:H)</f>
        <v>188.49956284153004</v>
      </c>
      <c r="W839" s="3">
        <f>IF(Table3[[#This Row],[Stock_on_hand]]&gt;Table3[[#This Row],[Reorder_point]],(Table3[[#This Row],[Stock_on_hand]]-Table3[[#This Row],[Reorder_point]])*Table3[[#This Row],[AverageCostPerUnit]],0)</f>
        <v>0</v>
      </c>
    </row>
    <row r="840" spans="1:23" x14ac:dyDescent="0.3">
      <c r="A840" s="1">
        <v>45759</v>
      </c>
      <c r="B840" t="str">
        <f>TEXT(Table3[[#This Row],[date]],"mmm")</f>
        <v>Apr</v>
      </c>
      <c r="C840" t="str">
        <f>TEXT(Table3[[#This Row],[date]],"ddd")</f>
        <v>Sat</v>
      </c>
      <c r="D840" s="2" t="s">
        <v>27</v>
      </c>
      <c r="E840" s="2" t="s">
        <v>282</v>
      </c>
      <c r="F840" s="2" t="s">
        <v>166</v>
      </c>
      <c r="G840" s="2" t="s">
        <v>167</v>
      </c>
      <c r="H840" s="2" t="s">
        <v>56</v>
      </c>
      <c r="I840" s="3">
        <v>275.19</v>
      </c>
      <c r="J840" s="5">
        <v>28</v>
      </c>
      <c r="K840" s="3">
        <v>7705.32</v>
      </c>
      <c r="L840" s="3">
        <v>4822.1099999999997</v>
      </c>
      <c r="M840" s="3">
        <v>2883.21</v>
      </c>
      <c r="N840" s="10">
        <f>Table3[[#This Row],[profit]]/Table3[[#This Row],[revenue]]</f>
        <v>0.37418432978773108</v>
      </c>
      <c r="O840" s="2" t="s">
        <v>34</v>
      </c>
      <c r="P840" s="2" t="str">
        <f>_xlfn.XLOOKUP(O840,Sales_reps!A:A,Sales_reps!B:B)</f>
        <v>Rep 14</v>
      </c>
      <c r="Q840" s="5">
        <f>_xlfn.XLOOKUP(F840,Inventory!A:A,Inventory!E:E)</f>
        <v>359</v>
      </c>
      <c r="R840" s="5">
        <f>_xlfn.XLOOKUP(F840,Inventory!A:A,Inventory!F:F)</f>
        <v>83</v>
      </c>
      <c r="S840" t="str">
        <f>IF(Table3[[#This Row],[Reorder_point]]&gt;=Table3[[#This Row],[Stock_on_hand]],"Reorder","Sufficient Stock")</f>
        <v>Sufficient Stock</v>
      </c>
      <c r="T840" s="4">
        <f>_xlfn.XLOOKUP(F840,Pivot!A:A,Pivot!C:C)</f>
        <v>2.4198895027624308</v>
      </c>
      <c r="U840" s="5">
        <f>Table3[[#This Row],[Stock_on_hand]]/Table3[[#This Row],[ADS_Rate]]</f>
        <v>148.35388127853884</v>
      </c>
      <c r="V840" s="16">
        <f>_xlfn.XLOOKUP(F840,Pivot!E:E,Pivot!H:H)</f>
        <v>157.05917808219178</v>
      </c>
      <c r="W840" s="3">
        <f>IF(Table3[[#This Row],[Stock_on_hand]]&gt;Table3[[#This Row],[Reorder_point]],(Table3[[#This Row],[Stock_on_hand]]-Table3[[#This Row],[Reorder_point]])*Table3[[#This Row],[AverageCostPerUnit]],0)</f>
        <v>43348.333150684928</v>
      </c>
    </row>
    <row r="841" spans="1:23" x14ac:dyDescent="0.3">
      <c r="A841" s="1">
        <v>45759</v>
      </c>
      <c r="B841" t="str">
        <f>TEXT(Table3[[#This Row],[date]],"mmm")</f>
        <v>Apr</v>
      </c>
      <c r="C841" t="str">
        <f>TEXT(Table3[[#This Row],[date]],"ddd")</f>
        <v>Sat</v>
      </c>
      <c r="D841" s="2" t="s">
        <v>5</v>
      </c>
      <c r="E841" s="2" t="s">
        <v>283</v>
      </c>
      <c r="F841" s="2" t="s">
        <v>180</v>
      </c>
      <c r="G841" s="2" t="s">
        <v>181</v>
      </c>
      <c r="H841" s="2" t="s">
        <v>56</v>
      </c>
      <c r="I841" s="3">
        <v>387.87</v>
      </c>
      <c r="J841" s="5">
        <v>27</v>
      </c>
      <c r="K841" s="3">
        <v>10472.49</v>
      </c>
      <c r="L841" s="3">
        <v>7883.19</v>
      </c>
      <c r="M841" s="3">
        <v>2589.3000000000002</v>
      </c>
      <c r="N841" s="10">
        <f>Table3[[#This Row],[profit]]/Table3[[#This Row],[revenue]]</f>
        <v>0.24724778920772425</v>
      </c>
      <c r="O841" s="2" t="s">
        <v>34</v>
      </c>
      <c r="P841" s="2" t="str">
        <f>_xlfn.XLOOKUP(O841,Sales_reps!A:A,Sales_reps!B:B)</f>
        <v>Rep 14</v>
      </c>
      <c r="Q841" s="5">
        <f>_xlfn.XLOOKUP(F841,Inventory!A:A,Inventory!E:E)</f>
        <v>489</v>
      </c>
      <c r="R841" s="5">
        <f>_xlfn.XLOOKUP(F841,Inventory!A:A,Inventory!F:F)</f>
        <v>113</v>
      </c>
      <c r="S841" t="str">
        <f>IF(Table3[[#This Row],[Reorder_point]]&gt;=Table3[[#This Row],[Stock_on_hand]],"Reorder","Sufficient Stock")</f>
        <v>Sufficient Stock</v>
      </c>
      <c r="T841" s="4">
        <f>_xlfn.XLOOKUP(F841,Pivot!A:A,Pivot!C:C)</f>
        <v>1.4861878453038675</v>
      </c>
      <c r="U841" s="5">
        <f>Table3[[#This Row],[Stock_on_hand]]/Table3[[#This Row],[ADS_Rate]]</f>
        <v>329.02973977695166</v>
      </c>
      <c r="V841" s="16">
        <f>_xlfn.XLOOKUP(F841,Pivot!E:E,Pivot!H:H)</f>
        <v>191.13044609665431</v>
      </c>
      <c r="W841" s="3">
        <f>IF(Table3[[#This Row],[Stock_on_hand]]&gt;Table3[[#This Row],[Reorder_point]],(Table3[[#This Row],[Stock_on_hand]]-Table3[[#This Row],[Reorder_point]])*Table3[[#This Row],[AverageCostPerUnit]],0)</f>
        <v>71865.04773234202</v>
      </c>
    </row>
    <row r="842" spans="1:23" x14ac:dyDescent="0.3">
      <c r="A842" s="1">
        <v>45759</v>
      </c>
      <c r="B842" t="str">
        <f>TEXT(Table3[[#This Row],[date]],"mmm")</f>
        <v>Apr</v>
      </c>
      <c r="C842" t="str">
        <f>TEXT(Table3[[#This Row],[date]],"ddd")</f>
        <v>Sat</v>
      </c>
      <c r="D842" s="2" t="s">
        <v>24</v>
      </c>
      <c r="E842" s="2" t="s">
        <v>279</v>
      </c>
      <c r="F842" s="2" t="s">
        <v>194</v>
      </c>
      <c r="G842" s="2" t="s">
        <v>195</v>
      </c>
      <c r="H842" s="2" t="s">
        <v>56</v>
      </c>
      <c r="I842" s="3">
        <v>206.31</v>
      </c>
      <c r="J842" s="5">
        <v>17</v>
      </c>
      <c r="K842" s="3">
        <v>3507.27</v>
      </c>
      <c r="L842" s="3">
        <v>1892.11</v>
      </c>
      <c r="M842" s="3">
        <v>1615.16</v>
      </c>
      <c r="N842" s="10">
        <f>Table3[[#This Row],[profit]]/Table3[[#This Row],[revenue]]</f>
        <v>0.46051772461202017</v>
      </c>
      <c r="O842" s="2" t="s">
        <v>13</v>
      </c>
      <c r="P842" s="2" t="str">
        <f>_xlfn.XLOOKUP(O842,Sales_reps!A:A,Sales_reps!B:B)</f>
        <v>Rep 5</v>
      </c>
      <c r="Q842" s="5">
        <f>_xlfn.XLOOKUP(F842,Inventory!A:A,Inventory!E:E)</f>
        <v>125</v>
      </c>
      <c r="R842" s="5">
        <f>_xlfn.XLOOKUP(F842,Inventory!A:A,Inventory!F:F)</f>
        <v>181</v>
      </c>
      <c r="S842" t="str">
        <f>IF(Table3[[#This Row],[Reorder_point]]&gt;=Table3[[#This Row],[Stock_on_hand]],"Reorder","Sufficient Stock")</f>
        <v>Reorder</v>
      </c>
      <c r="T842" s="4">
        <f>_xlfn.XLOOKUP(F842,Pivot!A:A,Pivot!C:C)</f>
        <v>1.8729281767955801</v>
      </c>
      <c r="U842" s="5">
        <f>Table3[[#This Row],[Stock_on_hand]]/Table3[[#This Row],[ADS_Rate]]</f>
        <v>66.740412979351035</v>
      </c>
      <c r="V842" s="16">
        <f>_xlfn.XLOOKUP(F842,Pivot!E:E,Pivot!H:H)</f>
        <v>142.94654867256637</v>
      </c>
      <c r="W842" s="3">
        <f>IF(Table3[[#This Row],[Stock_on_hand]]&gt;Table3[[#This Row],[Reorder_point]],(Table3[[#This Row],[Stock_on_hand]]-Table3[[#This Row],[Reorder_point]])*Table3[[#This Row],[AverageCostPerUnit]],0)</f>
        <v>0</v>
      </c>
    </row>
    <row r="843" spans="1:23" x14ac:dyDescent="0.3">
      <c r="A843" s="1">
        <v>45761</v>
      </c>
      <c r="B843" t="str">
        <f>TEXT(Table3[[#This Row],[date]],"mmm")</f>
        <v>Apr</v>
      </c>
      <c r="C843" t="str">
        <f>TEXT(Table3[[#This Row],[date]],"ddd")</f>
        <v>Mon</v>
      </c>
      <c r="D843" s="2" t="s">
        <v>12</v>
      </c>
      <c r="E843" s="2" t="s">
        <v>280</v>
      </c>
      <c r="F843" s="2" t="s">
        <v>236</v>
      </c>
      <c r="G843" s="2" t="s">
        <v>237</v>
      </c>
      <c r="H843" s="2" t="s">
        <v>101</v>
      </c>
      <c r="I843" s="3">
        <v>304.57</v>
      </c>
      <c r="J843" s="5">
        <v>38</v>
      </c>
      <c r="K843" s="3">
        <v>11573.66</v>
      </c>
      <c r="L843" s="3">
        <v>8398.65</v>
      </c>
      <c r="M843" s="3">
        <v>3175.01</v>
      </c>
      <c r="N843" s="10">
        <f>Table3[[#This Row],[profit]]/Table3[[#This Row],[revenue]]</f>
        <v>0.27433067845435238</v>
      </c>
      <c r="O843" s="2" t="s">
        <v>6</v>
      </c>
      <c r="P843" s="2" t="str">
        <f>_xlfn.XLOOKUP(O843,Sales_reps!A:A,Sales_reps!B:B)</f>
        <v>Rep 2</v>
      </c>
      <c r="Q843" s="5">
        <f>_xlfn.XLOOKUP(F843,Inventory!A:A,Inventory!E:E)</f>
        <v>32</v>
      </c>
      <c r="R843" s="5">
        <f>_xlfn.XLOOKUP(F843,Inventory!A:A,Inventory!F:F)</f>
        <v>194</v>
      </c>
      <c r="S843" t="str">
        <f>IF(Table3[[#This Row],[Reorder_point]]&gt;=Table3[[#This Row],[Stock_on_hand]],"Reorder","Sufficient Stock")</f>
        <v>Reorder</v>
      </c>
      <c r="T843" s="4">
        <f>_xlfn.XLOOKUP(F843,Pivot!A:A,Pivot!C:C)</f>
        <v>2.0220994475138121</v>
      </c>
      <c r="U843" s="5">
        <f>Table3[[#This Row],[Stock_on_hand]]/Table3[[#This Row],[ADS_Rate]]</f>
        <v>15.825136612021858</v>
      </c>
      <c r="V843" s="16">
        <f>_xlfn.XLOOKUP(F843,Pivot!E:E,Pivot!H:H)</f>
        <v>188.49956284153004</v>
      </c>
      <c r="W843" s="3">
        <f>IF(Table3[[#This Row],[Stock_on_hand]]&gt;Table3[[#This Row],[Reorder_point]],(Table3[[#This Row],[Stock_on_hand]]-Table3[[#This Row],[Reorder_point]])*Table3[[#This Row],[AverageCostPerUnit]],0)</f>
        <v>0</v>
      </c>
    </row>
    <row r="844" spans="1:23" x14ac:dyDescent="0.3">
      <c r="A844" s="1">
        <v>45761</v>
      </c>
      <c r="B844" t="str">
        <f>TEXT(Table3[[#This Row],[date]],"mmm")</f>
        <v>Apr</v>
      </c>
      <c r="C844" t="str">
        <f>TEXT(Table3[[#This Row],[date]],"ddd")</f>
        <v>Mon</v>
      </c>
      <c r="D844" s="2" t="s">
        <v>27</v>
      </c>
      <c r="E844" s="2" t="s">
        <v>282</v>
      </c>
      <c r="F844" s="2" t="s">
        <v>136</v>
      </c>
      <c r="G844" s="2" t="s">
        <v>137</v>
      </c>
      <c r="H844" s="2" t="s">
        <v>64</v>
      </c>
      <c r="I844" s="3">
        <v>339.18</v>
      </c>
      <c r="J844" s="5">
        <v>49</v>
      </c>
      <c r="K844" s="3">
        <v>16619.82</v>
      </c>
      <c r="L844" s="3">
        <v>11248.61</v>
      </c>
      <c r="M844" s="3">
        <v>5371.21</v>
      </c>
      <c r="N844" s="10">
        <f>Table3[[#This Row],[profit]]/Table3[[#This Row],[revenue]]</f>
        <v>0.32318099714678017</v>
      </c>
      <c r="O844" s="2" t="s">
        <v>36</v>
      </c>
      <c r="P844" s="2" t="str">
        <f>_xlfn.XLOOKUP(O844,Sales_reps!A:A,Sales_reps!B:B)</f>
        <v>Rep 15</v>
      </c>
      <c r="Q844" s="5">
        <f>_xlfn.XLOOKUP(F844,Inventory!A:A,Inventory!E:E)</f>
        <v>6</v>
      </c>
      <c r="R844" s="5">
        <f>_xlfn.XLOOKUP(F844,Inventory!A:A,Inventory!F:F)</f>
        <v>81</v>
      </c>
      <c r="S844" t="str">
        <f>IF(Table3[[#This Row],[Reorder_point]]&gt;=Table3[[#This Row],[Stock_on_hand]],"Reorder","Sufficient Stock")</f>
        <v>Reorder</v>
      </c>
      <c r="T844" s="4">
        <f>_xlfn.XLOOKUP(F844,Pivot!A:A,Pivot!C:C)</f>
        <v>2.3204419889502761</v>
      </c>
      <c r="U844" s="5">
        <f>Table3[[#This Row],[Stock_on_hand]]/Table3[[#This Row],[ADS_Rate]]</f>
        <v>2.5857142857142859</v>
      </c>
      <c r="V844" s="16">
        <f>_xlfn.XLOOKUP(F844,Pivot!E:E,Pivot!H:H)</f>
        <v>171.29180952380952</v>
      </c>
      <c r="W844" s="3">
        <f>IF(Table3[[#This Row],[Stock_on_hand]]&gt;Table3[[#This Row],[Reorder_point]],(Table3[[#This Row],[Stock_on_hand]]-Table3[[#This Row],[Reorder_point]])*Table3[[#This Row],[AverageCostPerUnit]],0)</f>
        <v>0</v>
      </c>
    </row>
    <row r="845" spans="1:23" x14ac:dyDescent="0.3">
      <c r="A845" s="1">
        <v>45761</v>
      </c>
      <c r="B845" t="str">
        <f>TEXT(Table3[[#This Row],[date]],"mmm")</f>
        <v>Apr</v>
      </c>
      <c r="C845" t="str">
        <f>TEXT(Table3[[#This Row],[date]],"ddd")</f>
        <v>Mon</v>
      </c>
      <c r="D845" s="2" t="s">
        <v>12</v>
      </c>
      <c r="E845" s="2" t="s">
        <v>279</v>
      </c>
      <c r="F845" s="2" t="s">
        <v>71</v>
      </c>
      <c r="G845" s="2" t="s">
        <v>72</v>
      </c>
      <c r="H845" s="2" t="s">
        <v>73</v>
      </c>
      <c r="I845" s="3">
        <v>237.84</v>
      </c>
      <c r="J845" s="5">
        <v>3</v>
      </c>
      <c r="K845" s="3">
        <v>713.52</v>
      </c>
      <c r="L845" s="3">
        <v>573.77</v>
      </c>
      <c r="M845" s="3">
        <v>139.75</v>
      </c>
      <c r="N845" s="10">
        <f>Table3[[#This Row],[profit]]/Table3[[#This Row],[revenue]]</f>
        <v>0.19585996187913443</v>
      </c>
      <c r="O845" s="2" t="s">
        <v>10</v>
      </c>
      <c r="P845" s="2" t="str">
        <f>_xlfn.XLOOKUP(O845,Sales_reps!A:A,Sales_reps!B:B)</f>
        <v>Rep 4</v>
      </c>
      <c r="Q845" s="5">
        <f>_xlfn.XLOOKUP(F845,Inventory!A:A,Inventory!E:E)</f>
        <v>437</v>
      </c>
      <c r="R845" s="5">
        <f>_xlfn.XLOOKUP(F845,Inventory!A:A,Inventory!F:F)</f>
        <v>59</v>
      </c>
      <c r="S845" t="str">
        <f>IF(Table3[[#This Row],[Reorder_point]]&gt;=Table3[[#This Row],[Stock_on_hand]],"Reorder","Sufficient Stock")</f>
        <v>Sufficient Stock</v>
      </c>
      <c r="T845" s="4">
        <f>_xlfn.XLOOKUP(F845,Pivot!A:A,Pivot!C:C)</f>
        <v>2.1215469613259668</v>
      </c>
      <c r="U845" s="5">
        <f>Table3[[#This Row],[Stock_on_hand]]/Table3[[#This Row],[ADS_Rate]]</f>
        <v>205.98177083333334</v>
      </c>
      <c r="V845" s="16">
        <f>_xlfn.XLOOKUP(F845,Pivot!E:E,Pivot!H:H)</f>
        <v>182.79481770833334</v>
      </c>
      <c r="W845" s="3">
        <f>IF(Table3[[#This Row],[Stock_on_hand]]&gt;Table3[[#This Row],[Reorder_point]],(Table3[[#This Row],[Stock_on_hand]]-Table3[[#This Row],[Reorder_point]])*Table3[[#This Row],[AverageCostPerUnit]],0)</f>
        <v>69096.441093750007</v>
      </c>
    </row>
    <row r="846" spans="1:23" x14ac:dyDescent="0.3">
      <c r="A846" s="1">
        <v>45761</v>
      </c>
      <c r="B846" t="str">
        <f>TEXT(Table3[[#This Row],[date]],"mmm")</f>
        <v>Apr</v>
      </c>
      <c r="C846" t="str">
        <f>TEXT(Table3[[#This Row],[date]],"ddd")</f>
        <v>Mon</v>
      </c>
      <c r="D846" s="2" t="s">
        <v>24</v>
      </c>
      <c r="E846" s="2" t="s">
        <v>285</v>
      </c>
      <c r="F846" s="2" t="s">
        <v>142</v>
      </c>
      <c r="G846" s="2" t="s">
        <v>143</v>
      </c>
      <c r="H846" s="2" t="s">
        <v>73</v>
      </c>
      <c r="I846" s="3">
        <v>51.16</v>
      </c>
      <c r="J846" s="5">
        <v>33</v>
      </c>
      <c r="K846" s="3">
        <v>1688.28</v>
      </c>
      <c r="L846" s="3">
        <v>1138.56</v>
      </c>
      <c r="M846" s="3">
        <v>549.72</v>
      </c>
      <c r="N846" s="10">
        <f>Table3[[#This Row],[profit]]/Table3[[#This Row],[revenue]]</f>
        <v>0.32560949605515677</v>
      </c>
      <c r="O846" s="2" t="s">
        <v>13</v>
      </c>
      <c r="P846" s="2" t="str">
        <f>_xlfn.XLOOKUP(O846,Sales_reps!A:A,Sales_reps!B:B)</f>
        <v>Rep 5</v>
      </c>
      <c r="Q846" s="5">
        <f>_xlfn.XLOOKUP(F846,Inventory!A:A,Inventory!E:E)</f>
        <v>4</v>
      </c>
      <c r="R846" s="5">
        <f>_xlfn.XLOOKUP(F846,Inventory!A:A,Inventory!F:F)</f>
        <v>151</v>
      </c>
      <c r="S846" t="str">
        <f>IF(Table3[[#This Row],[Reorder_point]]&gt;=Table3[[#This Row],[Stock_on_hand]],"Reorder","Sufficient Stock")</f>
        <v>Reorder</v>
      </c>
      <c r="T846" s="4">
        <f>_xlfn.XLOOKUP(F846,Pivot!A:A,Pivot!C:C)</f>
        <v>2.8508287292817678</v>
      </c>
      <c r="U846" s="5">
        <f>Table3[[#This Row],[Stock_on_hand]]/Table3[[#This Row],[ADS_Rate]]</f>
        <v>1.4031007751937985</v>
      </c>
      <c r="V846" s="16">
        <f>_xlfn.XLOOKUP(F846,Pivot!E:E,Pivot!H:H)</f>
        <v>141.50271317829458</v>
      </c>
      <c r="W846" s="3">
        <f>IF(Table3[[#This Row],[Stock_on_hand]]&gt;Table3[[#This Row],[Reorder_point]],(Table3[[#This Row],[Stock_on_hand]]-Table3[[#This Row],[Reorder_point]])*Table3[[#This Row],[AverageCostPerUnit]],0)</f>
        <v>0</v>
      </c>
    </row>
    <row r="847" spans="1:23" x14ac:dyDescent="0.3">
      <c r="A847" s="1">
        <v>45761</v>
      </c>
      <c r="B847" t="str">
        <f>TEXT(Table3[[#This Row],[date]],"mmm")</f>
        <v>Apr</v>
      </c>
      <c r="C847" t="str">
        <f>TEXT(Table3[[#This Row],[date]],"ddd")</f>
        <v>Mon</v>
      </c>
      <c r="D847" s="2" t="s">
        <v>27</v>
      </c>
      <c r="E847" s="2" t="s">
        <v>275</v>
      </c>
      <c r="F847" s="2" t="s">
        <v>234</v>
      </c>
      <c r="G847" s="2" t="s">
        <v>235</v>
      </c>
      <c r="H847" s="2" t="s">
        <v>101</v>
      </c>
      <c r="I847" s="3">
        <v>251.13</v>
      </c>
      <c r="J847" s="5">
        <v>19</v>
      </c>
      <c r="K847" s="3">
        <v>4771.47</v>
      </c>
      <c r="L847" s="3">
        <v>3180.99</v>
      </c>
      <c r="M847" s="3">
        <v>1590.48</v>
      </c>
      <c r="N847" s="10">
        <f>Table3[[#This Row],[profit]]/Table3[[#This Row],[revenue]]</f>
        <v>0.33333123754314709</v>
      </c>
      <c r="O847" s="2" t="s">
        <v>22</v>
      </c>
      <c r="P847" s="2" t="str">
        <f>_xlfn.XLOOKUP(O847,Sales_reps!A:A,Sales_reps!B:B)</f>
        <v>Rep 9</v>
      </c>
      <c r="Q847" s="5">
        <f>_xlfn.XLOOKUP(F847,Inventory!A:A,Inventory!E:E)</f>
        <v>438</v>
      </c>
      <c r="R847" s="5">
        <f>_xlfn.XLOOKUP(F847,Inventory!A:A,Inventory!F:F)</f>
        <v>119</v>
      </c>
      <c r="S847" t="str">
        <f>IF(Table3[[#This Row],[Reorder_point]]&gt;=Table3[[#This Row],[Stock_on_hand]],"Reorder","Sufficient Stock")</f>
        <v>Sufficient Stock</v>
      </c>
      <c r="T847" s="4">
        <f>_xlfn.XLOOKUP(F847,Pivot!A:A,Pivot!C:C)</f>
        <v>2.3370165745856353</v>
      </c>
      <c r="U847" s="5">
        <f>Table3[[#This Row],[Stock_on_hand]]/Table3[[#This Row],[ADS_Rate]]</f>
        <v>187.41843971631207</v>
      </c>
      <c r="V847" s="16">
        <f>_xlfn.XLOOKUP(F847,Pivot!E:E,Pivot!H:H)</f>
        <v>151.53120567375885</v>
      </c>
      <c r="W847" s="3">
        <f>IF(Table3[[#This Row],[Stock_on_hand]]&gt;Table3[[#This Row],[Reorder_point]],(Table3[[#This Row],[Stock_on_hand]]-Table3[[#This Row],[Reorder_point]])*Table3[[#This Row],[AverageCostPerUnit]],0)</f>
        <v>48338.454609929075</v>
      </c>
    </row>
    <row r="848" spans="1:23" x14ac:dyDescent="0.3">
      <c r="A848" s="1">
        <v>45761</v>
      </c>
      <c r="B848" t="str">
        <f>TEXT(Table3[[#This Row],[date]],"mmm")</f>
        <v>Apr</v>
      </c>
      <c r="C848" t="str">
        <f>TEXT(Table3[[#This Row],[date]],"ddd")</f>
        <v>Mon</v>
      </c>
      <c r="D848" s="2" t="s">
        <v>27</v>
      </c>
      <c r="E848" s="2" t="s">
        <v>281</v>
      </c>
      <c r="F848" s="2" t="s">
        <v>118</v>
      </c>
      <c r="G848" s="2" t="s">
        <v>119</v>
      </c>
      <c r="H848" s="2" t="s">
        <v>73</v>
      </c>
      <c r="I848" s="3">
        <v>12.38</v>
      </c>
      <c r="J848" s="5">
        <v>17</v>
      </c>
      <c r="K848" s="3">
        <v>210.46</v>
      </c>
      <c r="L848" s="3">
        <v>159.5</v>
      </c>
      <c r="M848" s="3">
        <v>50.96</v>
      </c>
      <c r="N848" s="10">
        <f>Table3[[#This Row],[profit]]/Table3[[#This Row],[revenue]]</f>
        <v>0.24213627292597167</v>
      </c>
      <c r="O848" s="2" t="s">
        <v>15</v>
      </c>
      <c r="P848" s="2" t="str">
        <f>_xlfn.XLOOKUP(O848,Sales_reps!A:A,Sales_reps!B:B)</f>
        <v>Rep 6</v>
      </c>
      <c r="Q848" s="5">
        <f>_xlfn.XLOOKUP(F848,Inventory!A:A,Inventory!E:E)</f>
        <v>365</v>
      </c>
      <c r="R848" s="5">
        <f>_xlfn.XLOOKUP(F848,Inventory!A:A,Inventory!F:F)</f>
        <v>53</v>
      </c>
      <c r="S848" t="str">
        <f>IF(Table3[[#This Row],[Reorder_point]]&gt;=Table3[[#This Row],[Stock_on_hand]],"Reorder","Sufficient Stock")</f>
        <v>Sufficient Stock</v>
      </c>
      <c r="T848" s="4">
        <f>_xlfn.XLOOKUP(F848,Pivot!A:A,Pivot!C:C)</f>
        <v>1.3922651933701657</v>
      </c>
      <c r="U848" s="5">
        <f>Table3[[#This Row],[Stock_on_hand]]/Table3[[#This Row],[ADS_Rate]]</f>
        <v>262.16269841269843</v>
      </c>
      <c r="V848" s="16">
        <f>_xlfn.XLOOKUP(F848,Pivot!E:E,Pivot!H:H)</f>
        <v>124.21837301587303</v>
      </c>
      <c r="W848" s="3">
        <f>IF(Table3[[#This Row],[Stock_on_hand]]&gt;Table3[[#This Row],[Reorder_point]],(Table3[[#This Row],[Stock_on_hand]]-Table3[[#This Row],[Reorder_point]])*Table3[[#This Row],[AverageCostPerUnit]],0)</f>
        <v>38756.132380952382</v>
      </c>
    </row>
    <row r="849" spans="1:23" x14ac:dyDescent="0.3">
      <c r="A849" s="1">
        <v>45761</v>
      </c>
      <c r="B849" t="str">
        <f>TEXT(Table3[[#This Row],[date]],"mmm")</f>
        <v>Apr</v>
      </c>
      <c r="C849" t="str">
        <f>TEXT(Table3[[#This Row],[date]],"ddd")</f>
        <v>Mon</v>
      </c>
      <c r="D849" s="2" t="s">
        <v>24</v>
      </c>
      <c r="E849" s="2" t="s">
        <v>276</v>
      </c>
      <c r="F849" s="2" t="s">
        <v>200</v>
      </c>
      <c r="G849" s="2" t="s">
        <v>201</v>
      </c>
      <c r="H849" s="2" t="s">
        <v>56</v>
      </c>
      <c r="I849" s="3">
        <v>193.85</v>
      </c>
      <c r="J849" s="5">
        <v>22</v>
      </c>
      <c r="K849" s="3">
        <v>4264.7</v>
      </c>
      <c r="L849" s="3">
        <v>2744.32</v>
      </c>
      <c r="M849" s="3">
        <v>1520.38</v>
      </c>
      <c r="N849" s="10">
        <f>Table3[[#This Row],[profit]]/Table3[[#This Row],[revenue]]</f>
        <v>0.35650338828053563</v>
      </c>
      <c r="O849" s="2" t="s">
        <v>13</v>
      </c>
      <c r="P849" s="2" t="str">
        <f>_xlfn.XLOOKUP(O849,Sales_reps!A:A,Sales_reps!B:B)</f>
        <v>Rep 5</v>
      </c>
      <c r="Q849" s="5">
        <f>_xlfn.XLOOKUP(F849,Inventory!A:A,Inventory!E:E)</f>
        <v>168</v>
      </c>
      <c r="R849" s="5">
        <f>_xlfn.XLOOKUP(F849,Inventory!A:A,Inventory!F:F)</f>
        <v>59</v>
      </c>
      <c r="S849" t="str">
        <f>IF(Table3[[#This Row],[Reorder_point]]&gt;=Table3[[#This Row],[Stock_on_hand]],"Reorder","Sufficient Stock")</f>
        <v>Sufficient Stock</v>
      </c>
      <c r="T849" s="4">
        <f>_xlfn.XLOOKUP(F849,Pivot!A:A,Pivot!C:C)</f>
        <v>1.6519337016574585</v>
      </c>
      <c r="U849" s="5">
        <f>Table3[[#This Row],[Stock_on_hand]]/Table3[[#This Row],[ADS_Rate]]</f>
        <v>101.6989966555184</v>
      </c>
      <c r="V849" s="16">
        <f>_xlfn.XLOOKUP(F849,Pivot!E:E,Pivot!H:H)</f>
        <v>99.711739130434793</v>
      </c>
      <c r="W849" s="3">
        <f>IF(Table3[[#This Row],[Stock_on_hand]]&gt;Table3[[#This Row],[Reorder_point]],(Table3[[#This Row],[Stock_on_hand]]-Table3[[#This Row],[Reorder_point]])*Table3[[#This Row],[AverageCostPerUnit]],0)</f>
        <v>10868.579565217393</v>
      </c>
    </row>
    <row r="850" spans="1:23" x14ac:dyDescent="0.3">
      <c r="A850" s="1">
        <v>45761</v>
      </c>
      <c r="B850" t="str">
        <f>TEXT(Table3[[#This Row],[date]],"mmm")</f>
        <v>Apr</v>
      </c>
      <c r="C850" t="str">
        <f>TEXT(Table3[[#This Row],[date]],"ddd")</f>
        <v>Mon</v>
      </c>
      <c r="D850" s="2" t="s">
        <v>24</v>
      </c>
      <c r="E850" s="2" t="s">
        <v>281</v>
      </c>
      <c r="F850" s="2" t="s">
        <v>106</v>
      </c>
      <c r="G850" s="2" t="s">
        <v>107</v>
      </c>
      <c r="H850" s="2" t="s">
        <v>60</v>
      </c>
      <c r="I850" s="3">
        <v>469.36</v>
      </c>
      <c r="J850" s="5">
        <v>33</v>
      </c>
      <c r="K850" s="3">
        <v>15488.88</v>
      </c>
      <c r="L850" s="3">
        <v>11311.31</v>
      </c>
      <c r="M850" s="3">
        <v>4177.57</v>
      </c>
      <c r="N850" s="10">
        <f>Table3[[#This Row],[profit]]/Table3[[#This Row],[revenue]]</f>
        <v>0.26971414330797322</v>
      </c>
      <c r="O850" s="2" t="s">
        <v>8</v>
      </c>
      <c r="P850" s="2" t="str">
        <f>_xlfn.XLOOKUP(O850,Sales_reps!A:A,Sales_reps!B:B)</f>
        <v>Rep 3</v>
      </c>
      <c r="Q850" s="5">
        <f>_xlfn.XLOOKUP(F850,Inventory!A:A,Inventory!E:E)</f>
        <v>377</v>
      </c>
      <c r="R850" s="5">
        <f>_xlfn.XLOOKUP(F850,Inventory!A:A,Inventory!F:F)</f>
        <v>165</v>
      </c>
      <c r="S850" t="str">
        <f>IF(Table3[[#This Row],[Reorder_point]]&gt;=Table3[[#This Row],[Stock_on_hand]],"Reorder","Sufficient Stock")</f>
        <v>Sufficient Stock</v>
      </c>
      <c r="T850" s="4">
        <f>_xlfn.XLOOKUP(F850,Pivot!A:A,Pivot!C:C)</f>
        <v>2.2928176795580111</v>
      </c>
      <c r="U850" s="5">
        <f>Table3[[#This Row],[Stock_on_hand]]/Table3[[#This Row],[ADS_Rate]]</f>
        <v>164.4265060240964</v>
      </c>
      <c r="V850" s="16">
        <f>_xlfn.XLOOKUP(F850,Pivot!E:E,Pivot!H:H)</f>
        <v>219.61922891566269</v>
      </c>
      <c r="W850" s="3">
        <f>IF(Table3[[#This Row],[Stock_on_hand]]&gt;Table3[[#This Row],[Reorder_point]],(Table3[[#This Row],[Stock_on_hand]]-Table3[[#This Row],[Reorder_point]])*Table3[[#This Row],[AverageCostPerUnit]],0)</f>
        <v>46559.276530120493</v>
      </c>
    </row>
    <row r="851" spans="1:23" x14ac:dyDescent="0.3">
      <c r="A851" s="1">
        <v>45761</v>
      </c>
      <c r="B851" t="str">
        <f>TEXT(Table3[[#This Row],[date]],"mmm")</f>
        <v>Apr</v>
      </c>
      <c r="C851" t="str">
        <f>TEXT(Table3[[#This Row],[date]],"ddd")</f>
        <v>Mon</v>
      </c>
      <c r="D851" s="2" t="s">
        <v>17</v>
      </c>
      <c r="E851" s="2" t="s">
        <v>279</v>
      </c>
      <c r="F851" s="2" t="s">
        <v>89</v>
      </c>
      <c r="G851" s="2" t="s">
        <v>90</v>
      </c>
      <c r="H851" s="2" t="s">
        <v>73</v>
      </c>
      <c r="I851" s="3">
        <v>413.83</v>
      </c>
      <c r="J851" s="5">
        <v>21</v>
      </c>
      <c r="K851" s="3">
        <v>8690.43</v>
      </c>
      <c r="L851" s="3">
        <v>6458.07</v>
      </c>
      <c r="M851" s="3">
        <v>2232.36</v>
      </c>
      <c r="N851" s="10">
        <f>Table3[[#This Row],[profit]]/Table3[[#This Row],[revenue]]</f>
        <v>0.25687566668162565</v>
      </c>
      <c r="O851" s="2" t="s">
        <v>32</v>
      </c>
      <c r="P851" s="2" t="str">
        <f>_xlfn.XLOOKUP(O851,Sales_reps!A:A,Sales_reps!B:B)</f>
        <v>Rep 13</v>
      </c>
      <c r="Q851" s="5">
        <f>_xlfn.XLOOKUP(F851,Inventory!A:A,Inventory!E:E)</f>
        <v>482</v>
      </c>
      <c r="R851" s="5">
        <f>_xlfn.XLOOKUP(F851,Inventory!A:A,Inventory!F:F)</f>
        <v>131</v>
      </c>
      <c r="S851" t="str">
        <f>IF(Table3[[#This Row],[Reorder_point]]&gt;=Table3[[#This Row],[Stock_on_hand]],"Reorder","Sufficient Stock")</f>
        <v>Sufficient Stock</v>
      </c>
      <c r="T851" s="4">
        <f>_xlfn.XLOOKUP(F851,Pivot!A:A,Pivot!C:C)</f>
        <v>2.0718232044198897</v>
      </c>
      <c r="U851" s="5">
        <f>Table3[[#This Row],[Stock_on_hand]]/Table3[[#This Row],[ADS_Rate]]</f>
        <v>232.64533333333333</v>
      </c>
      <c r="V851" s="16">
        <f>_xlfn.XLOOKUP(F851,Pivot!E:E,Pivot!H:H)</f>
        <v>136.04730666666669</v>
      </c>
      <c r="W851" s="3">
        <f>IF(Table3[[#This Row],[Stock_on_hand]]&gt;Table3[[#This Row],[Reorder_point]],(Table3[[#This Row],[Stock_on_hand]]-Table3[[#This Row],[Reorder_point]])*Table3[[#This Row],[AverageCostPerUnit]],0)</f>
        <v>47752.604640000005</v>
      </c>
    </row>
    <row r="852" spans="1:23" x14ac:dyDescent="0.3">
      <c r="A852" s="1">
        <v>45762</v>
      </c>
      <c r="B852" t="str">
        <f>TEXT(Table3[[#This Row],[date]],"mmm")</f>
        <v>Apr</v>
      </c>
      <c r="C852" t="str">
        <f>TEXT(Table3[[#This Row],[date]],"ddd")</f>
        <v>Tue</v>
      </c>
      <c r="D852" s="2" t="s">
        <v>12</v>
      </c>
      <c r="E852" s="2" t="s">
        <v>282</v>
      </c>
      <c r="F852" s="2" t="s">
        <v>228</v>
      </c>
      <c r="G852" s="2" t="s">
        <v>229</v>
      </c>
      <c r="H852" s="2" t="s">
        <v>60</v>
      </c>
      <c r="I852" s="3">
        <v>442.06</v>
      </c>
      <c r="J852" s="5">
        <v>21</v>
      </c>
      <c r="K852" s="3">
        <v>9283.26</v>
      </c>
      <c r="L852" s="3">
        <v>6808.26</v>
      </c>
      <c r="M852" s="3">
        <v>2475</v>
      </c>
      <c r="N852" s="10">
        <f>Table3[[#This Row],[profit]]/Table3[[#This Row],[revenue]]</f>
        <v>0.2666089283290568</v>
      </c>
      <c r="O852" s="2" t="s">
        <v>8</v>
      </c>
      <c r="P852" s="2" t="str">
        <f>_xlfn.XLOOKUP(O852,Sales_reps!A:A,Sales_reps!B:B)</f>
        <v>Rep 3</v>
      </c>
      <c r="Q852" s="5">
        <f>_xlfn.XLOOKUP(F852,Inventory!A:A,Inventory!E:E)</f>
        <v>257</v>
      </c>
      <c r="R852" s="5">
        <f>_xlfn.XLOOKUP(F852,Inventory!A:A,Inventory!F:F)</f>
        <v>54</v>
      </c>
      <c r="S852" t="str">
        <f>IF(Table3[[#This Row],[Reorder_point]]&gt;=Table3[[#This Row],[Stock_on_hand]],"Reorder","Sufficient Stock")</f>
        <v>Sufficient Stock</v>
      </c>
      <c r="T852" s="4">
        <f>_xlfn.XLOOKUP(F852,Pivot!A:A,Pivot!C:C)</f>
        <v>2.0220994475138121</v>
      </c>
      <c r="U852" s="5">
        <f>Table3[[#This Row],[Stock_on_hand]]/Table3[[#This Row],[ADS_Rate]]</f>
        <v>127.09562841530055</v>
      </c>
      <c r="V852" s="16">
        <f>_xlfn.XLOOKUP(F852,Pivot!E:E,Pivot!H:H)</f>
        <v>160.93450819672134</v>
      </c>
      <c r="W852" s="3">
        <f>IF(Table3[[#This Row],[Stock_on_hand]]&gt;Table3[[#This Row],[Reorder_point]],(Table3[[#This Row],[Stock_on_hand]]-Table3[[#This Row],[Reorder_point]])*Table3[[#This Row],[AverageCostPerUnit]],0)</f>
        <v>32669.705163934432</v>
      </c>
    </row>
    <row r="853" spans="1:23" x14ac:dyDescent="0.3">
      <c r="A853" s="1">
        <v>45762</v>
      </c>
      <c r="B853" t="str">
        <f>TEXT(Table3[[#This Row],[date]],"mmm")</f>
        <v>Apr</v>
      </c>
      <c r="C853" t="str">
        <f>TEXT(Table3[[#This Row],[date]],"ddd")</f>
        <v>Tue</v>
      </c>
      <c r="D853" s="2" t="s">
        <v>27</v>
      </c>
      <c r="E853" s="2" t="s">
        <v>281</v>
      </c>
      <c r="F853" s="2" t="s">
        <v>196</v>
      </c>
      <c r="G853" s="2" t="s">
        <v>197</v>
      </c>
      <c r="H853" s="2" t="s">
        <v>73</v>
      </c>
      <c r="I853" s="3">
        <v>310.07</v>
      </c>
      <c r="J853" s="5">
        <v>41</v>
      </c>
      <c r="K853" s="3">
        <v>12712.87</v>
      </c>
      <c r="L853" s="3">
        <v>6383.52</v>
      </c>
      <c r="M853" s="3">
        <v>6329.35</v>
      </c>
      <c r="N853" s="10">
        <f>Table3[[#This Row],[profit]]/Table3[[#This Row],[revenue]]</f>
        <v>0.49786948187152075</v>
      </c>
      <c r="O853" s="2" t="s">
        <v>3</v>
      </c>
      <c r="P853" s="2" t="str">
        <f>_xlfn.XLOOKUP(O853,Sales_reps!A:A,Sales_reps!B:B)</f>
        <v>Rep 1</v>
      </c>
      <c r="Q853" s="5">
        <f>_xlfn.XLOOKUP(F853,Inventory!A:A,Inventory!E:E)</f>
        <v>370</v>
      </c>
      <c r="R853" s="5">
        <f>_xlfn.XLOOKUP(F853,Inventory!A:A,Inventory!F:F)</f>
        <v>57</v>
      </c>
      <c r="S853" t="str">
        <f>IF(Table3[[#This Row],[Reorder_point]]&gt;=Table3[[#This Row],[Stock_on_hand]],"Reorder","Sufficient Stock")</f>
        <v>Sufficient Stock</v>
      </c>
      <c r="T853" s="4">
        <f>_xlfn.XLOOKUP(F853,Pivot!A:A,Pivot!C:C)</f>
        <v>1.9337016574585635</v>
      </c>
      <c r="U853" s="5">
        <f>Table3[[#This Row],[Stock_on_hand]]/Table3[[#This Row],[ADS_Rate]]</f>
        <v>191.34285714285716</v>
      </c>
      <c r="V853" s="16">
        <f>_xlfn.XLOOKUP(F853,Pivot!E:E,Pivot!H:H)</f>
        <v>130.95322857142858</v>
      </c>
      <c r="W853" s="3">
        <f>IF(Table3[[#This Row],[Stock_on_hand]]&gt;Table3[[#This Row],[Reorder_point]],(Table3[[#This Row],[Stock_on_hand]]-Table3[[#This Row],[Reorder_point]])*Table3[[#This Row],[AverageCostPerUnit]],0)</f>
        <v>40988.360542857146</v>
      </c>
    </row>
    <row r="854" spans="1:23" x14ac:dyDescent="0.3">
      <c r="A854" s="1">
        <v>45762</v>
      </c>
      <c r="B854" t="str">
        <f>TEXT(Table3[[#This Row],[date]],"mmm")</f>
        <v>Apr</v>
      </c>
      <c r="C854" t="str">
        <f>TEXT(Table3[[#This Row],[date]],"ddd")</f>
        <v>Tue</v>
      </c>
      <c r="D854" s="2" t="s">
        <v>12</v>
      </c>
      <c r="E854" s="2" t="s">
        <v>271</v>
      </c>
      <c r="F854" s="2" t="s">
        <v>158</v>
      </c>
      <c r="G854" s="2" t="s">
        <v>159</v>
      </c>
      <c r="H854" s="2" t="s">
        <v>60</v>
      </c>
      <c r="I854" s="3">
        <v>376.78</v>
      </c>
      <c r="J854" s="5">
        <v>25</v>
      </c>
      <c r="K854" s="3">
        <v>9419.5</v>
      </c>
      <c r="L854" s="3">
        <v>7636.2</v>
      </c>
      <c r="M854" s="3">
        <v>1783.3</v>
      </c>
      <c r="N854" s="10">
        <f>Table3[[#This Row],[profit]]/Table3[[#This Row],[revenue]]</f>
        <v>0.18932002760231434</v>
      </c>
      <c r="O854" s="2" t="s">
        <v>34</v>
      </c>
      <c r="P854" s="2" t="str">
        <f>_xlfn.XLOOKUP(O854,Sales_reps!A:A,Sales_reps!B:B)</f>
        <v>Rep 14</v>
      </c>
      <c r="Q854" s="5">
        <f>_xlfn.XLOOKUP(F854,Inventory!A:A,Inventory!E:E)</f>
        <v>315</v>
      </c>
      <c r="R854" s="5">
        <f>_xlfn.XLOOKUP(F854,Inventory!A:A,Inventory!F:F)</f>
        <v>149</v>
      </c>
      <c r="S854" t="str">
        <f>IF(Table3[[#This Row],[Reorder_point]]&gt;=Table3[[#This Row],[Stock_on_hand]],"Reorder","Sufficient Stock")</f>
        <v>Sufficient Stock</v>
      </c>
      <c r="T854" s="4">
        <f>_xlfn.XLOOKUP(F854,Pivot!A:A,Pivot!C:C)</f>
        <v>2.5193370165745854</v>
      </c>
      <c r="U854" s="5">
        <f>Table3[[#This Row],[Stock_on_hand]]/Table3[[#This Row],[ADS_Rate]]</f>
        <v>125.03289473684211</v>
      </c>
      <c r="V854" s="16">
        <f>_xlfn.XLOOKUP(F854,Pivot!E:E,Pivot!H:H)</f>
        <v>200.06271929824564</v>
      </c>
      <c r="W854" s="3">
        <f>IF(Table3[[#This Row],[Stock_on_hand]]&gt;Table3[[#This Row],[Reorder_point]],(Table3[[#This Row],[Stock_on_hand]]-Table3[[#This Row],[Reorder_point]])*Table3[[#This Row],[AverageCostPerUnit]],0)</f>
        <v>33210.411403508777</v>
      </c>
    </row>
    <row r="855" spans="1:23" x14ac:dyDescent="0.3">
      <c r="A855" s="1">
        <v>45762</v>
      </c>
      <c r="B855" t="str">
        <f>TEXT(Table3[[#This Row],[date]],"mmm")</f>
        <v>Apr</v>
      </c>
      <c r="C855" t="str">
        <f>TEXT(Table3[[#This Row],[date]],"ddd")</f>
        <v>Tue</v>
      </c>
      <c r="D855" s="2" t="s">
        <v>24</v>
      </c>
      <c r="E855" s="2" t="s">
        <v>273</v>
      </c>
      <c r="F855" s="2" t="s">
        <v>114</v>
      </c>
      <c r="G855" s="2" t="s">
        <v>115</v>
      </c>
      <c r="H855" s="2" t="s">
        <v>64</v>
      </c>
      <c r="I855" s="3">
        <v>382.56</v>
      </c>
      <c r="J855" s="5">
        <v>15</v>
      </c>
      <c r="K855" s="3">
        <v>5738.4</v>
      </c>
      <c r="L855" s="3">
        <v>3349.89</v>
      </c>
      <c r="M855" s="3">
        <v>2388.5100000000002</v>
      </c>
      <c r="N855" s="10">
        <f>Table3[[#This Row],[profit]]/Table3[[#This Row],[revenue]]</f>
        <v>0.41623274780426606</v>
      </c>
      <c r="O855" s="2" t="s">
        <v>18</v>
      </c>
      <c r="P855" s="2" t="str">
        <f>_xlfn.XLOOKUP(O855,Sales_reps!A:A,Sales_reps!B:B)</f>
        <v>Rep 7</v>
      </c>
      <c r="Q855" s="5">
        <f>_xlfn.XLOOKUP(F855,Inventory!A:A,Inventory!E:E)</f>
        <v>385</v>
      </c>
      <c r="R855" s="5">
        <f>_xlfn.XLOOKUP(F855,Inventory!A:A,Inventory!F:F)</f>
        <v>55</v>
      </c>
      <c r="S855" t="str">
        <f>IF(Table3[[#This Row],[Reorder_point]]&gt;=Table3[[#This Row],[Stock_on_hand]],"Reorder","Sufficient Stock")</f>
        <v>Sufficient Stock</v>
      </c>
      <c r="T855" s="4">
        <f>_xlfn.XLOOKUP(F855,Pivot!A:A,Pivot!C:C)</f>
        <v>1.9447513812154695</v>
      </c>
      <c r="U855" s="5">
        <f>Table3[[#This Row],[Stock_on_hand]]/Table3[[#This Row],[ADS_Rate]]</f>
        <v>197.96875</v>
      </c>
      <c r="V855" s="16">
        <f>_xlfn.XLOOKUP(F855,Pivot!E:E,Pivot!H:H)</f>
        <v>186.62428977272728</v>
      </c>
      <c r="W855" s="3">
        <f>IF(Table3[[#This Row],[Stock_on_hand]]&gt;Table3[[#This Row],[Reorder_point]],(Table3[[#This Row],[Stock_on_hand]]-Table3[[#This Row],[Reorder_point]])*Table3[[#This Row],[AverageCostPerUnit]],0)</f>
        <v>61586.015625</v>
      </c>
    </row>
    <row r="856" spans="1:23" x14ac:dyDescent="0.3">
      <c r="A856" s="1">
        <v>45762</v>
      </c>
      <c r="B856" t="str">
        <f>TEXT(Table3[[#This Row],[date]],"mmm")</f>
        <v>Apr</v>
      </c>
      <c r="C856" t="str">
        <f>TEXT(Table3[[#This Row],[date]],"ddd")</f>
        <v>Tue</v>
      </c>
      <c r="D856" s="2" t="s">
        <v>17</v>
      </c>
      <c r="E856" s="2" t="s">
        <v>276</v>
      </c>
      <c r="F856" s="2" t="s">
        <v>134</v>
      </c>
      <c r="G856" s="2" t="s">
        <v>135</v>
      </c>
      <c r="H856" s="2" t="s">
        <v>60</v>
      </c>
      <c r="I856" s="3">
        <v>415.92</v>
      </c>
      <c r="J856" s="5">
        <v>37</v>
      </c>
      <c r="K856" s="3">
        <v>15389.04</v>
      </c>
      <c r="L856" s="3">
        <v>10845.27</v>
      </c>
      <c r="M856" s="3">
        <v>4543.7700000000004</v>
      </c>
      <c r="N856" s="10">
        <f>Table3[[#This Row],[profit]]/Table3[[#This Row],[revenue]]</f>
        <v>0.29526013318569583</v>
      </c>
      <c r="O856" s="2" t="s">
        <v>42</v>
      </c>
      <c r="P856" s="2" t="str">
        <f>_xlfn.XLOOKUP(O856,Sales_reps!A:A,Sales_reps!B:B)</f>
        <v>Rep 18</v>
      </c>
      <c r="Q856" s="5">
        <f>_xlfn.XLOOKUP(F856,Inventory!A:A,Inventory!E:E)</f>
        <v>424</v>
      </c>
      <c r="R856" s="5">
        <f>_xlfn.XLOOKUP(F856,Inventory!A:A,Inventory!F:F)</f>
        <v>156</v>
      </c>
      <c r="S856" t="str">
        <f>IF(Table3[[#This Row],[Reorder_point]]&gt;=Table3[[#This Row],[Stock_on_hand]],"Reorder","Sufficient Stock")</f>
        <v>Sufficient Stock</v>
      </c>
      <c r="T856" s="4">
        <f>_xlfn.XLOOKUP(F856,Pivot!A:A,Pivot!C:C)</f>
        <v>2.458563535911602</v>
      </c>
      <c r="U856" s="5">
        <f>Table3[[#This Row],[Stock_on_hand]]/Table3[[#This Row],[ADS_Rate]]</f>
        <v>172.45842696629214</v>
      </c>
      <c r="V856" s="16">
        <f>_xlfn.XLOOKUP(F856,Pivot!E:E,Pivot!H:H)</f>
        <v>179.92377528089884</v>
      </c>
      <c r="W856" s="3">
        <f>IF(Table3[[#This Row],[Stock_on_hand]]&gt;Table3[[#This Row],[Reorder_point]],(Table3[[#This Row],[Stock_on_hand]]-Table3[[#This Row],[Reorder_point]])*Table3[[#This Row],[AverageCostPerUnit]],0)</f>
        <v>48219.571775280885</v>
      </c>
    </row>
    <row r="857" spans="1:23" x14ac:dyDescent="0.3">
      <c r="A857" s="1">
        <v>45762</v>
      </c>
      <c r="B857" t="str">
        <f>TEXT(Table3[[#This Row],[date]],"mmm")</f>
        <v>Apr</v>
      </c>
      <c r="C857" t="str">
        <f>TEXT(Table3[[#This Row],[date]],"ddd")</f>
        <v>Tue</v>
      </c>
      <c r="D857" s="2" t="s">
        <v>27</v>
      </c>
      <c r="E857" s="2" t="s">
        <v>276</v>
      </c>
      <c r="F857" s="2" t="s">
        <v>188</v>
      </c>
      <c r="G857" s="2" t="s">
        <v>189</v>
      </c>
      <c r="H857" s="2" t="s">
        <v>60</v>
      </c>
      <c r="I857" s="3">
        <v>389.59</v>
      </c>
      <c r="J857" s="5">
        <v>2</v>
      </c>
      <c r="K857" s="3">
        <v>779.18</v>
      </c>
      <c r="L857" s="3">
        <v>452.61</v>
      </c>
      <c r="M857" s="3">
        <v>326.57</v>
      </c>
      <c r="N857" s="10">
        <f>Table3[[#This Row],[profit]]/Table3[[#This Row],[revenue]]</f>
        <v>0.41912010061859906</v>
      </c>
      <c r="O857" s="2" t="s">
        <v>8</v>
      </c>
      <c r="P857" s="2" t="str">
        <f>_xlfn.XLOOKUP(O857,Sales_reps!A:A,Sales_reps!B:B)</f>
        <v>Rep 3</v>
      </c>
      <c r="Q857" s="5">
        <f>_xlfn.XLOOKUP(F857,Inventory!A:A,Inventory!E:E)</f>
        <v>232</v>
      </c>
      <c r="R857" s="5">
        <f>_xlfn.XLOOKUP(F857,Inventory!A:A,Inventory!F:F)</f>
        <v>63</v>
      </c>
      <c r="S857" t="str">
        <f>IF(Table3[[#This Row],[Reorder_point]]&gt;=Table3[[#This Row],[Stock_on_hand]],"Reorder","Sufficient Stock")</f>
        <v>Sufficient Stock</v>
      </c>
      <c r="T857" s="4">
        <f>_xlfn.XLOOKUP(F857,Pivot!A:A,Pivot!C:C)</f>
        <v>2.4917127071823204</v>
      </c>
      <c r="U857" s="5">
        <f>Table3[[#This Row],[Stock_on_hand]]/Table3[[#This Row],[ADS_Rate]]</f>
        <v>93.108647450110865</v>
      </c>
      <c r="V857" s="16">
        <f>_xlfn.XLOOKUP(F857,Pivot!E:E,Pivot!H:H)</f>
        <v>147.25665188470066</v>
      </c>
      <c r="W857" s="3">
        <f>IF(Table3[[#This Row],[Stock_on_hand]]&gt;Table3[[#This Row],[Reorder_point]],(Table3[[#This Row],[Stock_on_hand]]-Table3[[#This Row],[Reorder_point]])*Table3[[#This Row],[AverageCostPerUnit]],0)</f>
        <v>24886.374168514412</v>
      </c>
    </row>
    <row r="858" spans="1:23" x14ac:dyDescent="0.3">
      <c r="A858" s="1">
        <v>45762</v>
      </c>
      <c r="B858" t="str">
        <f>TEXT(Table3[[#This Row],[date]],"mmm")</f>
        <v>Apr</v>
      </c>
      <c r="C858" t="str">
        <f>TEXT(Table3[[#This Row],[date]],"ddd")</f>
        <v>Tue</v>
      </c>
      <c r="D858" s="2" t="s">
        <v>17</v>
      </c>
      <c r="E858" s="2" t="s">
        <v>273</v>
      </c>
      <c r="F858" s="2" t="s">
        <v>95</v>
      </c>
      <c r="G858" s="2" t="s">
        <v>96</v>
      </c>
      <c r="H858" s="2" t="s">
        <v>56</v>
      </c>
      <c r="I858" s="3">
        <v>417.68</v>
      </c>
      <c r="J858" s="5">
        <v>25</v>
      </c>
      <c r="K858" s="3">
        <v>10442</v>
      </c>
      <c r="L858" s="3">
        <v>6804.06</v>
      </c>
      <c r="M858" s="3">
        <v>3637.94</v>
      </c>
      <c r="N858" s="10">
        <f>Table3[[#This Row],[profit]]/Table3[[#This Row],[revenue]]</f>
        <v>0.34839494349741429</v>
      </c>
      <c r="O858" s="2" t="s">
        <v>18</v>
      </c>
      <c r="P858" s="2" t="str">
        <f>_xlfn.XLOOKUP(O858,Sales_reps!A:A,Sales_reps!B:B)</f>
        <v>Rep 7</v>
      </c>
      <c r="Q858" s="5">
        <f>_xlfn.XLOOKUP(F858,Inventory!A:A,Inventory!E:E)</f>
        <v>101</v>
      </c>
      <c r="R858" s="5">
        <f>_xlfn.XLOOKUP(F858,Inventory!A:A,Inventory!F:F)</f>
        <v>179</v>
      </c>
      <c r="S858" t="str">
        <f>IF(Table3[[#This Row],[Reorder_point]]&gt;=Table3[[#This Row],[Stock_on_hand]],"Reorder","Sufficient Stock")</f>
        <v>Reorder</v>
      </c>
      <c r="T858" s="4">
        <f>_xlfn.XLOOKUP(F858,Pivot!A:A,Pivot!C:C)</f>
        <v>3.9834254143646408</v>
      </c>
      <c r="U858" s="5">
        <f>Table3[[#This Row],[Stock_on_hand]]/Table3[[#This Row],[ADS_Rate]]</f>
        <v>25.35506241331484</v>
      </c>
      <c r="V858" s="16">
        <f>_xlfn.XLOOKUP(F858,Pivot!E:E,Pivot!H:H)</f>
        <v>171.84160887656034</v>
      </c>
      <c r="W858" s="3">
        <f>IF(Table3[[#This Row],[Stock_on_hand]]&gt;Table3[[#This Row],[Reorder_point]],(Table3[[#This Row],[Stock_on_hand]]-Table3[[#This Row],[Reorder_point]])*Table3[[#This Row],[AverageCostPerUnit]],0)</f>
        <v>0</v>
      </c>
    </row>
    <row r="859" spans="1:23" x14ac:dyDescent="0.3">
      <c r="A859" s="1">
        <v>45762</v>
      </c>
      <c r="B859" t="str">
        <f>TEXT(Table3[[#This Row],[date]],"mmm")</f>
        <v>Apr</v>
      </c>
      <c r="C859" t="str">
        <f>TEXT(Table3[[#This Row],[date]],"ddd")</f>
        <v>Tue</v>
      </c>
      <c r="D859" s="2" t="s">
        <v>5</v>
      </c>
      <c r="E859" s="2" t="s">
        <v>285</v>
      </c>
      <c r="F859" s="2" t="s">
        <v>74</v>
      </c>
      <c r="G859" s="2" t="s">
        <v>75</v>
      </c>
      <c r="H859" s="2" t="s">
        <v>64</v>
      </c>
      <c r="I859" s="3">
        <v>345.28</v>
      </c>
      <c r="J859" s="5">
        <v>48</v>
      </c>
      <c r="K859" s="3">
        <v>16573.439999999999</v>
      </c>
      <c r="L859" s="3">
        <v>13054.91</v>
      </c>
      <c r="M859" s="3">
        <v>3518.53</v>
      </c>
      <c r="N859" s="10">
        <f>Table3[[#This Row],[profit]]/Table3[[#This Row],[revenue]]</f>
        <v>0.21229931746215636</v>
      </c>
      <c r="O859" s="2" t="s">
        <v>34</v>
      </c>
      <c r="P859" s="2" t="str">
        <f>_xlfn.XLOOKUP(O859,Sales_reps!A:A,Sales_reps!B:B)</f>
        <v>Rep 14</v>
      </c>
      <c r="Q859" s="5">
        <f>_xlfn.XLOOKUP(F859,Inventory!A:A,Inventory!E:E)</f>
        <v>415</v>
      </c>
      <c r="R859" s="5">
        <f>_xlfn.XLOOKUP(F859,Inventory!A:A,Inventory!F:F)</f>
        <v>67</v>
      </c>
      <c r="S859" t="str">
        <f>IF(Table3[[#This Row],[Reorder_point]]&gt;=Table3[[#This Row],[Stock_on_hand]],"Reorder","Sufficient Stock")</f>
        <v>Sufficient Stock</v>
      </c>
      <c r="T859" s="4">
        <f>_xlfn.XLOOKUP(F859,Pivot!A:A,Pivot!C:C)</f>
        <v>3.3093922651933703</v>
      </c>
      <c r="U859" s="5">
        <f>Table3[[#This Row],[Stock_on_hand]]/Table3[[#This Row],[ADS_Rate]]</f>
        <v>125.40066777963271</v>
      </c>
      <c r="V859" s="16">
        <f>_xlfn.XLOOKUP(F859,Pivot!E:E,Pivot!H:H)</f>
        <v>142.83464106844738</v>
      </c>
      <c r="W859" s="3">
        <f>IF(Table3[[#This Row],[Stock_on_hand]]&gt;Table3[[#This Row],[Reorder_point]],(Table3[[#This Row],[Stock_on_hand]]-Table3[[#This Row],[Reorder_point]])*Table3[[#This Row],[AverageCostPerUnit]],0)</f>
        <v>49706.455091819691</v>
      </c>
    </row>
    <row r="860" spans="1:23" x14ac:dyDescent="0.3">
      <c r="A860" s="1">
        <v>45762</v>
      </c>
      <c r="B860" t="str">
        <f>TEXT(Table3[[#This Row],[date]],"mmm")</f>
        <v>Apr</v>
      </c>
      <c r="C860" t="str">
        <f>TEXT(Table3[[#This Row],[date]],"ddd")</f>
        <v>Tue</v>
      </c>
      <c r="D860" s="2" t="s">
        <v>27</v>
      </c>
      <c r="E860" s="2" t="s">
        <v>271</v>
      </c>
      <c r="F860" s="2" t="s">
        <v>74</v>
      </c>
      <c r="G860" s="2" t="s">
        <v>75</v>
      </c>
      <c r="H860" s="2" t="s">
        <v>64</v>
      </c>
      <c r="I860" s="3">
        <v>76.709999999999994</v>
      </c>
      <c r="J860" s="5">
        <v>44</v>
      </c>
      <c r="K860" s="3">
        <v>3375.24</v>
      </c>
      <c r="L860" s="3">
        <v>2804.84</v>
      </c>
      <c r="M860" s="3">
        <v>570.4</v>
      </c>
      <c r="N860" s="10">
        <f>Table3[[#This Row],[profit]]/Table3[[#This Row],[revenue]]</f>
        <v>0.16899538995745489</v>
      </c>
      <c r="O860" s="2" t="s">
        <v>46</v>
      </c>
      <c r="P860" s="2" t="str">
        <f>_xlfn.XLOOKUP(O860,Sales_reps!A:A,Sales_reps!B:B)</f>
        <v>Rep 20</v>
      </c>
      <c r="Q860" s="5">
        <f>_xlfn.XLOOKUP(F860,Inventory!A:A,Inventory!E:E)</f>
        <v>415</v>
      </c>
      <c r="R860" s="5">
        <f>_xlfn.XLOOKUP(F860,Inventory!A:A,Inventory!F:F)</f>
        <v>67</v>
      </c>
      <c r="S860" t="str">
        <f>IF(Table3[[#This Row],[Reorder_point]]&gt;=Table3[[#This Row],[Stock_on_hand]],"Reorder","Sufficient Stock")</f>
        <v>Sufficient Stock</v>
      </c>
      <c r="T860" s="4">
        <f>_xlfn.XLOOKUP(F860,Pivot!A:A,Pivot!C:C)</f>
        <v>3.3093922651933703</v>
      </c>
      <c r="U860" s="5">
        <f>Table3[[#This Row],[Stock_on_hand]]/Table3[[#This Row],[ADS_Rate]]</f>
        <v>125.40066777963271</v>
      </c>
      <c r="V860" s="16">
        <f>_xlfn.XLOOKUP(F860,Pivot!E:E,Pivot!H:H)</f>
        <v>142.83464106844738</v>
      </c>
      <c r="W860" s="3">
        <f>IF(Table3[[#This Row],[Stock_on_hand]]&gt;Table3[[#This Row],[Reorder_point]],(Table3[[#This Row],[Stock_on_hand]]-Table3[[#This Row],[Reorder_point]])*Table3[[#This Row],[AverageCostPerUnit]],0)</f>
        <v>49706.455091819691</v>
      </c>
    </row>
    <row r="861" spans="1:23" x14ac:dyDescent="0.3">
      <c r="A861" s="1">
        <v>45762</v>
      </c>
      <c r="B861" t="str">
        <f>TEXT(Table3[[#This Row],[date]],"mmm")</f>
        <v>Apr</v>
      </c>
      <c r="C861" t="str">
        <f>TEXT(Table3[[#This Row],[date]],"ddd")</f>
        <v>Tue</v>
      </c>
      <c r="D861" s="2" t="s">
        <v>24</v>
      </c>
      <c r="E861" s="2" t="s">
        <v>284</v>
      </c>
      <c r="F861" s="2" t="s">
        <v>188</v>
      </c>
      <c r="G861" s="2" t="s">
        <v>189</v>
      </c>
      <c r="H861" s="2" t="s">
        <v>60</v>
      </c>
      <c r="I861" s="3">
        <v>250.19</v>
      </c>
      <c r="J861" s="5">
        <v>49</v>
      </c>
      <c r="K861" s="3">
        <v>12259.31</v>
      </c>
      <c r="L861" s="3">
        <v>9925.4500000000007</v>
      </c>
      <c r="M861" s="3">
        <v>2333.86</v>
      </c>
      <c r="N861" s="10">
        <f>Table3[[#This Row],[profit]]/Table3[[#This Row],[revenue]]</f>
        <v>0.19037449905418821</v>
      </c>
      <c r="O861" s="2" t="s">
        <v>3</v>
      </c>
      <c r="P861" s="2" t="str">
        <f>_xlfn.XLOOKUP(O861,Sales_reps!A:A,Sales_reps!B:B)</f>
        <v>Rep 1</v>
      </c>
      <c r="Q861" s="5">
        <f>_xlfn.XLOOKUP(F861,Inventory!A:A,Inventory!E:E)</f>
        <v>232</v>
      </c>
      <c r="R861" s="5">
        <f>_xlfn.XLOOKUP(F861,Inventory!A:A,Inventory!F:F)</f>
        <v>63</v>
      </c>
      <c r="S861" t="str">
        <f>IF(Table3[[#This Row],[Reorder_point]]&gt;=Table3[[#This Row],[Stock_on_hand]],"Reorder","Sufficient Stock")</f>
        <v>Sufficient Stock</v>
      </c>
      <c r="T861" s="4">
        <f>_xlfn.XLOOKUP(F861,Pivot!A:A,Pivot!C:C)</f>
        <v>2.4917127071823204</v>
      </c>
      <c r="U861" s="5">
        <f>Table3[[#This Row],[Stock_on_hand]]/Table3[[#This Row],[ADS_Rate]]</f>
        <v>93.108647450110865</v>
      </c>
      <c r="V861" s="16">
        <f>_xlfn.XLOOKUP(F861,Pivot!E:E,Pivot!H:H)</f>
        <v>147.25665188470066</v>
      </c>
      <c r="W861" s="3">
        <f>IF(Table3[[#This Row],[Stock_on_hand]]&gt;Table3[[#This Row],[Reorder_point]],(Table3[[#This Row],[Stock_on_hand]]-Table3[[#This Row],[Reorder_point]])*Table3[[#This Row],[AverageCostPerUnit]],0)</f>
        <v>24886.374168514412</v>
      </c>
    </row>
    <row r="862" spans="1:23" x14ac:dyDescent="0.3">
      <c r="A862" s="1">
        <v>45762</v>
      </c>
      <c r="B862" t="str">
        <f>TEXT(Table3[[#This Row],[date]],"mmm")</f>
        <v>Apr</v>
      </c>
      <c r="C862" t="str">
        <f>TEXT(Table3[[#This Row],[date]],"ddd")</f>
        <v>Tue</v>
      </c>
      <c r="D862" s="2" t="s">
        <v>17</v>
      </c>
      <c r="E862" s="2" t="s">
        <v>282</v>
      </c>
      <c r="F862" s="2" t="s">
        <v>190</v>
      </c>
      <c r="G862" s="2" t="s">
        <v>191</v>
      </c>
      <c r="H862" s="2" t="s">
        <v>73</v>
      </c>
      <c r="I862" s="3">
        <v>482.84</v>
      </c>
      <c r="J862" s="5">
        <v>36</v>
      </c>
      <c r="K862" s="3">
        <v>17382.240000000002</v>
      </c>
      <c r="L862" s="3">
        <v>8856.77</v>
      </c>
      <c r="M862" s="3">
        <v>8525.4699999999993</v>
      </c>
      <c r="N862" s="10">
        <f>Table3[[#This Row],[profit]]/Table3[[#This Row],[revenue]]</f>
        <v>0.49047015804637367</v>
      </c>
      <c r="O862" s="2" t="s">
        <v>32</v>
      </c>
      <c r="P862" s="2" t="str">
        <f>_xlfn.XLOOKUP(O862,Sales_reps!A:A,Sales_reps!B:B)</f>
        <v>Rep 13</v>
      </c>
      <c r="Q862" s="5">
        <f>_xlfn.XLOOKUP(F862,Inventory!A:A,Inventory!E:E)</f>
        <v>255</v>
      </c>
      <c r="R862" s="5">
        <f>_xlfn.XLOOKUP(F862,Inventory!A:A,Inventory!F:F)</f>
        <v>61</v>
      </c>
      <c r="S862" t="str">
        <f>IF(Table3[[#This Row],[Reorder_point]]&gt;=Table3[[#This Row],[Stock_on_hand]],"Reorder","Sufficient Stock")</f>
        <v>Sufficient Stock</v>
      </c>
      <c r="T862" s="4">
        <f>_xlfn.XLOOKUP(F862,Pivot!A:A,Pivot!C:C)</f>
        <v>1.8121546961325967</v>
      </c>
      <c r="U862" s="5">
        <f>Table3[[#This Row],[Stock_on_hand]]/Table3[[#This Row],[ADS_Rate]]</f>
        <v>140.71646341463415</v>
      </c>
      <c r="V862" s="16">
        <f>_xlfn.XLOOKUP(F862,Pivot!E:E,Pivot!H:H)</f>
        <v>130.25945121951221</v>
      </c>
      <c r="W862" s="3">
        <f>IF(Table3[[#This Row],[Stock_on_hand]]&gt;Table3[[#This Row],[Reorder_point]],(Table3[[#This Row],[Stock_on_hand]]-Table3[[#This Row],[Reorder_point]])*Table3[[#This Row],[AverageCostPerUnit]],0)</f>
        <v>25270.333536585371</v>
      </c>
    </row>
    <row r="863" spans="1:23" x14ac:dyDescent="0.3">
      <c r="A863" s="1">
        <v>45762</v>
      </c>
      <c r="B863" t="str">
        <f>TEXT(Table3[[#This Row],[date]],"mmm")</f>
        <v>Apr</v>
      </c>
      <c r="C863" t="str">
        <f>TEXT(Table3[[#This Row],[date]],"ddd")</f>
        <v>Tue</v>
      </c>
      <c r="D863" s="2" t="s">
        <v>5</v>
      </c>
      <c r="E863" s="2" t="s">
        <v>271</v>
      </c>
      <c r="F863" s="2" t="s">
        <v>116</v>
      </c>
      <c r="G863" s="2" t="s">
        <v>117</v>
      </c>
      <c r="H863" s="2" t="s">
        <v>64</v>
      </c>
      <c r="I863" s="3">
        <v>353.25</v>
      </c>
      <c r="J863" s="5">
        <v>10</v>
      </c>
      <c r="K863" s="3">
        <v>3532.5</v>
      </c>
      <c r="L863" s="3">
        <v>2228.58</v>
      </c>
      <c r="M863" s="3">
        <v>1303.92</v>
      </c>
      <c r="N863" s="10">
        <f>Table3[[#This Row],[profit]]/Table3[[#This Row],[revenue]]</f>
        <v>0.36912101910828027</v>
      </c>
      <c r="O863" s="2" t="s">
        <v>40</v>
      </c>
      <c r="P863" s="2" t="str">
        <f>_xlfn.XLOOKUP(O863,Sales_reps!A:A,Sales_reps!B:B)</f>
        <v>Rep 17</v>
      </c>
      <c r="Q863" s="5">
        <f>_xlfn.XLOOKUP(F863,Inventory!A:A,Inventory!E:E)</f>
        <v>230</v>
      </c>
      <c r="R863" s="5">
        <f>_xlfn.XLOOKUP(F863,Inventory!A:A,Inventory!F:F)</f>
        <v>70</v>
      </c>
      <c r="S863" t="str">
        <f>IF(Table3[[#This Row],[Reorder_point]]&gt;=Table3[[#This Row],[Stock_on_hand]],"Reorder","Sufficient Stock")</f>
        <v>Sufficient Stock</v>
      </c>
      <c r="T863" s="4">
        <f>_xlfn.XLOOKUP(F863,Pivot!A:A,Pivot!C:C)</f>
        <v>1.4419889502762431</v>
      </c>
      <c r="U863" s="5">
        <f>Table3[[#This Row],[Stock_on_hand]]/Table3[[#This Row],[ADS_Rate]]</f>
        <v>159.50191570881228</v>
      </c>
      <c r="V863" s="16">
        <f>_xlfn.XLOOKUP(F863,Pivot!E:E,Pivot!H:H)</f>
        <v>196.03318007662833</v>
      </c>
      <c r="W863" s="3">
        <f>IF(Table3[[#This Row],[Stock_on_hand]]&gt;Table3[[#This Row],[Reorder_point]],(Table3[[#This Row],[Stock_on_hand]]-Table3[[#This Row],[Reorder_point]])*Table3[[#This Row],[AverageCostPerUnit]],0)</f>
        <v>31365.308812260533</v>
      </c>
    </row>
    <row r="864" spans="1:23" x14ac:dyDescent="0.3">
      <c r="A864" s="1">
        <v>45762</v>
      </c>
      <c r="B864" t="str">
        <f>TEXT(Table3[[#This Row],[date]],"mmm")</f>
        <v>Apr</v>
      </c>
      <c r="C864" t="str">
        <f>TEXT(Table3[[#This Row],[date]],"ddd")</f>
        <v>Tue</v>
      </c>
      <c r="D864" s="2" t="s">
        <v>5</v>
      </c>
      <c r="E864" s="2" t="s">
        <v>271</v>
      </c>
      <c r="F864" s="2" t="s">
        <v>146</v>
      </c>
      <c r="G864" s="2" t="s">
        <v>147</v>
      </c>
      <c r="H864" s="2" t="s">
        <v>101</v>
      </c>
      <c r="I864" s="3">
        <v>130.41</v>
      </c>
      <c r="J864" s="5">
        <v>6</v>
      </c>
      <c r="K864" s="3">
        <v>782.46</v>
      </c>
      <c r="L864" s="3">
        <v>544.32000000000005</v>
      </c>
      <c r="M864" s="3">
        <v>238.14</v>
      </c>
      <c r="N864" s="10">
        <f>Table3[[#This Row],[profit]]/Table3[[#This Row],[revenue]]</f>
        <v>0.30434782608695649</v>
      </c>
      <c r="O864" s="2" t="s">
        <v>46</v>
      </c>
      <c r="P864" s="2" t="str">
        <f>_xlfn.XLOOKUP(O864,Sales_reps!A:A,Sales_reps!B:B)</f>
        <v>Rep 20</v>
      </c>
      <c r="Q864" s="5">
        <f>_xlfn.XLOOKUP(F864,Inventory!A:A,Inventory!E:E)</f>
        <v>347</v>
      </c>
      <c r="R864" s="5">
        <f>_xlfn.XLOOKUP(F864,Inventory!A:A,Inventory!F:F)</f>
        <v>110</v>
      </c>
      <c r="S864" t="str">
        <f>IF(Table3[[#This Row],[Reorder_point]]&gt;=Table3[[#This Row],[Stock_on_hand]],"Reorder","Sufficient Stock")</f>
        <v>Sufficient Stock</v>
      </c>
      <c r="T864" s="4">
        <f>_xlfn.XLOOKUP(F864,Pivot!A:A,Pivot!C:C)</f>
        <v>1.9116022099447514</v>
      </c>
      <c r="U864" s="5">
        <f>Table3[[#This Row],[Stock_on_hand]]/Table3[[#This Row],[ADS_Rate]]</f>
        <v>181.52312138728323</v>
      </c>
      <c r="V864" s="16">
        <f>_xlfn.XLOOKUP(F864,Pivot!E:E,Pivot!H:H)</f>
        <v>120.45384393063586</v>
      </c>
      <c r="W864" s="3">
        <f>IF(Table3[[#This Row],[Stock_on_hand]]&gt;Table3[[#This Row],[Reorder_point]],(Table3[[#This Row],[Stock_on_hand]]-Table3[[#This Row],[Reorder_point]])*Table3[[#This Row],[AverageCostPerUnit]],0)</f>
        <v>28547.561011560698</v>
      </c>
    </row>
    <row r="865" spans="1:23" x14ac:dyDescent="0.3">
      <c r="A865" s="1">
        <v>45763</v>
      </c>
      <c r="B865" t="str">
        <f>TEXT(Table3[[#This Row],[date]],"mmm")</f>
        <v>Apr</v>
      </c>
      <c r="C865" t="str">
        <f>TEXT(Table3[[#This Row],[date]],"ddd")</f>
        <v>Wed</v>
      </c>
      <c r="D865" s="2" t="s">
        <v>5</v>
      </c>
      <c r="E865" s="2" t="s">
        <v>275</v>
      </c>
      <c r="F865" s="2" t="s">
        <v>186</v>
      </c>
      <c r="G865" s="2" t="s">
        <v>187</v>
      </c>
      <c r="H865" s="2" t="s">
        <v>56</v>
      </c>
      <c r="I865" s="3">
        <v>152.66</v>
      </c>
      <c r="J865" s="5">
        <v>21</v>
      </c>
      <c r="K865" s="3">
        <v>3205.86</v>
      </c>
      <c r="L865" s="3">
        <v>1972.7</v>
      </c>
      <c r="M865" s="3">
        <v>1233.1600000000001</v>
      </c>
      <c r="N865" s="10">
        <f>Table3[[#This Row],[profit]]/Table3[[#This Row],[revenue]]</f>
        <v>0.38465809486378072</v>
      </c>
      <c r="O865" s="2" t="s">
        <v>32</v>
      </c>
      <c r="P865" s="2" t="str">
        <f>_xlfn.XLOOKUP(O865,Sales_reps!A:A,Sales_reps!B:B)</f>
        <v>Rep 13</v>
      </c>
      <c r="Q865" s="5">
        <f>_xlfn.XLOOKUP(F865,Inventory!A:A,Inventory!E:E)</f>
        <v>269</v>
      </c>
      <c r="R865" s="5">
        <f>_xlfn.XLOOKUP(F865,Inventory!A:A,Inventory!F:F)</f>
        <v>137</v>
      </c>
      <c r="S865" t="str">
        <f>IF(Table3[[#This Row],[Reorder_point]]&gt;=Table3[[#This Row],[Stock_on_hand]],"Reorder","Sufficient Stock")</f>
        <v>Sufficient Stock</v>
      </c>
      <c r="T865" s="4">
        <f>_xlfn.XLOOKUP(F865,Pivot!A:A,Pivot!C:C)</f>
        <v>3.3149171270718232</v>
      </c>
      <c r="U865" s="5">
        <f>Table3[[#This Row],[Stock_on_hand]]/Table3[[#This Row],[ADS_Rate]]</f>
        <v>81.148333333333341</v>
      </c>
      <c r="V865" s="16">
        <f>_xlfn.XLOOKUP(F865,Pivot!E:E,Pivot!H:H)</f>
        <v>202.9247</v>
      </c>
      <c r="W865" s="3">
        <f>IF(Table3[[#This Row],[Stock_on_hand]]&gt;Table3[[#This Row],[Reorder_point]],(Table3[[#This Row],[Stock_on_hand]]-Table3[[#This Row],[Reorder_point]])*Table3[[#This Row],[AverageCostPerUnit]],0)</f>
        <v>26786.060399999998</v>
      </c>
    </row>
    <row r="866" spans="1:23" x14ac:dyDescent="0.3">
      <c r="A866" s="1">
        <v>45763</v>
      </c>
      <c r="B866" t="str">
        <f>TEXT(Table3[[#This Row],[date]],"mmm")</f>
        <v>Apr</v>
      </c>
      <c r="C866" t="str">
        <f>TEXT(Table3[[#This Row],[date]],"ddd")</f>
        <v>Wed</v>
      </c>
      <c r="D866" s="2" t="s">
        <v>17</v>
      </c>
      <c r="E866" s="2" t="s">
        <v>277</v>
      </c>
      <c r="F866" s="2" t="s">
        <v>102</v>
      </c>
      <c r="G866" s="2" t="s">
        <v>103</v>
      </c>
      <c r="H866" s="2" t="s">
        <v>56</v>
      </c>
      <c r="I866" s="3">
        <v>262.27</v>
      </c>
      <c r="J866" s="5">
        <v>33</v>
      </c>
      <c r="K866" s="3">
        <v>8654.91</v>
      </c>
      <c r="L866" s="3">
        <v>5194.3999999999996</v>
      </c>
      <c r="M866" s="3">
        <v>3460.51</v>
      </c>
      <c r="N866" s="10">
        <f>Table3[[#This Row],[profit]]/Table3[[#This Row],[revenue]]</f>
        <v>0.39983200287466886</v>
      </c>
      <c r="O866" s="2" t="s">
        <v>36</v>
      </c>
      <c r="P866" s="2" t="str">
        <f>_xlfn.XLOOKUP(O866,Sales_reps!A:A,Sales_reps!B:B)</f>
        <v>Rep 15</v>
      </c>
      <c r="Q866" s="5">
        <f>_xlfn.XLOOKUP(F866,Inventory!A:A,Inventory!E:E)</f>
        <v>258</v>
      </c>
      <c r="R866" s="5">
        <f>_xlfn.XLOOKUP(F866,Inventory!A:A,Inventory!F:F)</f>
        <v>155</v>
      </c>
      <c r="S866" t="str">
        <f>IF(Table3[[#This Row],[Reorder_point]]&gt;=Table3[[#This Row],[Stock_on_hand]],"Reorder","Sufficient Stock")</f>
        <v>Sufficient Stock</v>
      </c>
      <c r="T866" s="4">
        <f>_xlfn.XLOOKUP(F866,Pivot!A:A,Pivot!C:C)</f>
        <v>1.3646408839779005</v>
      </c>
      <c r="U866" s="5">
        <f>Table3[[#This Row],[Stock_on_hand]]/Table3[[#This Row],[ADS_Rate]]</f>
        <v>189.06072874493927</v>
      </c>
      <c r="V866" s="16">
        <f>_xlfn.XLOOKUP(F866,Pivot!E:E,Pivot!H:H)</f>
        <v>226.45655870445347</v>
      </c>
      <c r="W866" s="3">
        <f>IF(Table3[[#This Row],[Stock_on_hand]]&gt;Table3[[#This Row],[Reorder_point]],(Table3[[#This Row],[Stock_on_hand]]-Table3[[#This Row],[Reorder_point]])*Table3[[#This Row],[AverageCostPerUnit]],0)</f>
        <v>23325.025546558707</v>
      </c>
    </row>
    <row r="867" spans="1:23" x14ac:dyDescent="0.3">
      <c r="A867" s="1">
        <v>45763</v>
      </c>
      <c r="B867" t="str">
        <f>TEXT(Table3[[#This Row],[date]],"mmm")</f>
        <v>Apr</v>
      </c>
      <c r="C867" t="str">
        <f>TEXT(Table3[[#This Row],[date]],"ddd")</f>
        <v>Wed</v>
      </c>
      <c r="D867" s="2" t="s">
        <v>24</v>
      </c>
      <c r="E867" s="2" t="s">
        <v>284</v>
      </c>
      <c r="F867" s="2" t="s">
        <v>78</v>
      </c>
      <c r="G867" s="2" t="s">
        <v>79</v>
      </c>
      <c r="H867" s="2" t="s">
        <v>64</v>
      </c>
      <c r="I867" s="3">
        <v>178.2</v>
      </c>
      <c r="J867" s="5">
        <v>30</v>
      </c>
      <c r="K867" s="3">
        <v>5346</v>
      </c>
      <c r="L867" s="3">
        <v>4520.1499999999996</v>
      </c>
      <c r="M867" s="3">
        <v>825.85</v>
      </c>
      <c r="N867" s="10">
        <f>Table3[[#This Row],[profit]]/Table3[[#This Row],[revenue]]</f>
        <v>0.15447998503554058</v>
      </c>
      <c r="O867" s="2" t="s">
        <v>32</v>
      </c>
      <c r="P867" s="2" t="str">
        <f>_xlfn.XLOOKUP(O867,Sales_reps!A:A,Sales_reps!B:B)</f>
        <v>Rep 13</v>
      </c>
      <c r="Q867" s="5">
        <f>_xlfn.XLOOKUP(F867,Inventory!A:A,Inventory!E:E)</f>
        <v>486</v>
      </c>
      <c r="R867" s="5">
        <f>_xlfn.XLOOKUP(F867,Inventory!A:A,Inventory!F:F)</f>
        <v>119</v>
      </c>
      <c r="S867" t="str">
        <f>IF(Table3[[#This Row],[Reorder_point]]&gt;=Table3[[#This Row],[Stock_on_hand]],"Reorder","Sufficient Stock")</f>
        <v>Sufficient Stock</v>
      </c>
      <c r="T867" s="4">
        <f>_xlfn.XLOOKUP(F867,Pivot!A:A,Pivot!C:C)</f>
        <v>2.3204419889502761</v>
      </c>
      <c r="U867" s="5">
        <f>Table3[[#This Row],[Stock_on_hand]]/Table3[[#This Row],[ADS_Rate]]</f>
        <v>209.44285714285715</v>
      </c>
      <c r="V867" s="16">
        <f>_xlfn.XLOOKUP(F867,Pivot!E:E,Pivot!H:H)</f>
        <v>196.53238095238089</v>
      </c>
      <c r="W867" s="3">
        <f>IF(Table3[[#This Row],[Stock_on_hand]]&gt;Table3[[#This Row],[Reorder_point]],(Table3[[#This Row],[Stock_on_hand]]-Table3[[#This Row],[Reorder_point]])*Table3[[#This Row],[AverageCostPerUnit]],0)</f>
        <v>72127.383809523788</v>
      </c>
    </row>
    <row r="868" spans="1:23" x14ac:dyDescent="0.3">
      <c r="A868" s="1">
        <v>45763</v>
      </c>
      <c r="B868" t="str">
        <f>TEXT(Table3[[#This Row],[date]],"mmm")</f>
        <v>Apr</v>
      </c>
      <c r="C868" t="str">
        <f>TEXT(Table3[[#This Row],[date]],"ddd")</f>
        <v>Wed</v>
      </c>
      <c r="D868" s="2" t="s">
        <v>5</v>
      </c>
      <c r="E868" s="2" t="s">
        <v>272</v>
      </c>
      <c r="F868" s="2" t="s">
        <v>250</v>
      </c>
      <c r="G868" s="2" t="s">
        <v>251</v>
      </c>
      <c r="H868" s="2" t="s">
        <v>64</v>
      </c>
      <c r="I868" s="3">
        <v>207.25</v>
      </c>
      <c r="J868" s="5">
        <v>18</v>
      </c>
      <c r="K868" s="3">
        <v>3730.5</v>
      </c>
      <c r="L868" s="3">
        <v>2260.08</v>
      </c>
      <c r="M868" s="3">
        <v>1470.42</v>
      </c>
      <c r="N868" s="10">
        <f>Table3[[#This Row],[profit]]/Table3[[#This Row],[revenue]]</f>
        <v>0.39416164053075997</v>
      </c>
      <c r="O868" s="2" t="s">
        <v>42</v>
      </c>
      <c r="P868" s="2" t="str">
        <f>_xlfn.XLOOKUP(O868,Sales_reps!A:A,Sales_reps!B:B)</f>
        <v>Rep 18</v>
      </c>
      <c r="Q868" s="5">
        <f>_xlfn.XLOOKUP(F868,Inventory!A:A,Inventory!E:E)</f>
        <v>85</v>
      </c>
      <c r="R868" s="5">
        <f>_xlfn.XLOOKUP(F868,Inventory!A:A,Inventory!F:F)</f>
        <v>188</v>
      </c>
      <c r="S868" t="str">
        <f>IF(Table3[[#This Row],[Reorder_point]]&gt;=Table3[[#This Row],[Stock_on_hand]],"Reorder","Sufficient Stock")</f>
        <v>Reorder</v>
      </c>
      <c r="T868" s="4">
        <f>_xlfn.XLOOKUP(F868,Pivot!A:A,Pivot!C:C)</f>
        <v>2.6077348066298343</v>
      </c>
      <c r="U868" s="5">
        <f>Table3[[#This Row],[Stock_on_hand]]/Table3[[#This Row],[ADS_Rate]]</f>
        <v>32.595338983050844</v>
      </c>
      <c r="V868" s="16">
        <f>_xlfn.XLOOKUP(F868,Pivot!E:E,Pivot!H:H)</f>
        <v>158.14478813559322</v>
      </c>
      <c r="W868" s="3">
        <f>IF(Table3[[#This Row],[Stock_on_hand]]&gt;Table3[[#This Row],[Reorder_point]],(Table3[[#This Row],[Stock_on_hand]]-Table3[[#This Row],[Reorder_point]])*Table3[[#This Row],[AverageCostPerUnit]],0)</f>
        <v>0</v>
      </c>
    </row>
    <row r="869" spans="1:23" x14ac:dyDescent="0.3">
      <c r="A869" s="1">
        <v>45763</v>
      </c>
      <c r="B869" t="str">
        <f>TEXT(Table3[[#This Row],[date]],"mmm")</f>
        <v>Apr</v>
      </c>
      <c r="C869" t="str">
        <f>TEXT(Table3[[#This Row],[date]],"ddd")</f>
        <v>Wed</v>
      </c>
      <c r="D869" s="2" t="s">
        <v>17</v>
      </c>
      <c r="E869" s="2" t="s">
        <v>283</v>
      </c>
      <c r="F869" s="2" t="s">
        <v>54</v>
      </c>
      <c r="G869" s="2" t="s">
        <v>55</v>
      </c>
      <c r="H869" s="2" t="s">
        <v>56</v>
      </c>
      <c r="I869" s="3">
        <v>416.36</v>
      </c>
      <c r="J869" s="5">
        <v>24</v>
      </c>
      <c r="K869" s="3">
        <v>9992.64</v>
      </c>
      <c r="L869" s="3">
        <v>5830.96</v>
      </c>
      <c r="M869" s="3">
        <v>4161.68</v>
      </c>
      <c r="N869" s="10">
        <f>Table3[[#This Row],[profit]]/Table3[[#This Row],[revenue]]</f>
        <v>0.41647452525058448</v>
      </c>
      <c r="O869" s="2" t="s">
        <v>42</v>
      </c>
      <c r="P869" s="2" t="str">
        <f>_xlfn.XLOOKUP(O869,Sales_reps!A:A,Sales_reps!B:B)</f>
        <v>Rep 18</v>
      </c>
      <c r="Q869" s="5">
        <f>_xlfn.XLOOKUP(F869,Inventory!A:A,Inventory!E:E)</f>
        <v>18</v>
      </c>
      <c r="R869" s="5">
        <f>_xlfn.XLOOKUP(F869,Inventory!A:A,Inventory!F:F)</f>
        <v>193</v>
      </c>
      <c r="S869" t="str">
        <f>IF(Table3[[#This Row],[Reorder_point]]&gt;=Table3[[#This Row],[Stock_on_hand]],"Reorder","Sufficient Stock")</f>
        <v>Reorder</v>
      </c>
      <c r="T869" s="4">
        <f>_xlfn.XLOOKUP(F869,Pivot!A:A,Pivot!C:C)</f>
        <v>1.7127071823204421</v>
      </c>
      <c r="U869" s="5">
        <f>Table3[[#This Row],[Stock_on_hand]]/Table3[[#This Row],[ADS_Rate]]</f>
        <v>10.509677419354839</v>
      </c>
      <c r="V869" s="16">
        <f>_xlfn.XLOOKUP(F869,Pivot!E:E,Pivot!H:H)</f>
        <v>171.93148387096775</v>
      </c>
      <c r="W869" s="3">
        <f>IF(Table3[[#This Row],[Stock_on_hand]]&gt;Table3[[#This Row],[Reorder_point]],(Table3[[#This Row],[Stock_on_hand]]-Table3[[#This Row],[Reorder_point]])*Table3[[#This Row],[AverageCostPerUnit]],0)</f>
        <v>0</v>
      </c>
    </row>
    <row r="870" spans="1:23" x14ac:dyDescent="0.3">
      <c r="A870" s="1">
        <v>45763</v>
      </c>
      <c r="B870" t="str">
        <f>TEXT(Table3[[#This Row],[date]],"mmm")</f>
        <v>Apr</v>
      </c>
      <c r="C870" t="str">
        <f>TEXT(Table3[[#This Row],[date]],"ddd")</f>
        <v>Wed</v>
      </c>
      <c r="D870" s="2" t="s">
        <v>24</v>
      </c>
      <c r="E870" s="2" t="s">
        <v>276</v>
      </c>
      <c r="F870" s="2" t="s">
        <v>194</v>
      </c>
      <c r="G870" s="2" t="s">
        <v>195</v>
      </c>
      <c r="H870" s="2" t="s">
        <v>56</v>
      </c>
      <c r="I870" s="3">
        <v>485.13</v>
      </c>
      <c r="J870" s="5">
        <v>48</v>
      </c>
      <c r="K870" s="3">
        <v>23286.240000000002</v>
      </c>
      <c r="L870" s="3">
        <v>13171.28</v>
      </c>
      <c r="M870" s="3">
        <v>10114.959999999999</v>
      </c>
      <c r="N870" s="10">
        <f>Table3[[#This Row],[profit]]/Table3[[#This Row],[revenue]]</f>
        <v>0.43437497852809204</v>
      </c>
      <c r="O870" s="2" t="s">
        <v>25</v>
      </c>
      <c r="P870" s="2" t="str">
        <f>_xlfn.XLOOKUP(O870,Sales_reps!A:A,Sales_reps!B:B)</f>
        <v>Rep 10</v>
      </c>
      <c r="Q870" s="5">
        <f>_xlfn.XLOOKUP(F870,Inventory!A:A,Inventory!E:E)</f>
        <v>125</v>
      </c>
      <c r="R870" s="5">
        <f>_xlfn.XLOOKUP(F870,Inventory!A:A,Inventory!F:F)</f>
        <v>181</v>
      </c>
      <c r="S870" t="str">
        <f>IF(Table3[[#This Row],[Reorder_point]]&gt;=Table3[[#This Row],[Stock_on_hand]],"Reorder","Sufficient Stock")</f>
        <v>Reorder</v>
      </c>
      <c r="T870" s="4">
        <f>_xlfn.XLOOKUP(F870,Pivot!A:A,Pivot!C:C)</f>
        <v>1.8729281767955801</v>
      </c>
      <c r="U870" s="5">
        <f>Table3[[#This Row],[Stock_on_hand]]/Table3[[#This Row],[ADS_Rate]]</f>
        <v>66.740412979351035</v>
      </c>
      <c r="V870" s="16">
        <f>_xlfn.XLOOKUP(F870,Pivot!E:E,Pivot!H:H)</f>
        <v>142.94654867256637</v>
      </c>
      <c r="W870" s="3">
        <f>IF(Table3[[#This Row],[Stock_on_hand]]&gt;Table3[[#This Row],[Reorder_point]],(Table3[[#This Row],[Stock_on_hand]]-Table3[[#This Row],[Reorder_point]])*Table3[[#This Row],[AverageCostPerUnit]],0)</f>
        <v>0</v>
      </c>
    </row>
    <row r="871" spans="1:23" x14ac:dyDescent="0.3">
      <c r="A871" s="1">
        <v>45763</v>
      </c>
      <c r="B871" t="str">
        <f>TEXT(Table3[[#This Row],[date]],"mmm")</f>
        <v>Apr</v>
      </c>
      <c r="C871" t="str">
        <f>TEXT(Table3[[#This Row],[date]],"ddd")</f>
        <v>Wed</v>
      </c>
      <c r="D871" s="2" t="s">
        <v>17</v>
      </c>
      <c r="E871" s="2" t="s">
        <v>281</v>
      </c>
      <c r="F871" s="2" t="s">
        <v>76</v>
      </c>
      <c r="G871" s="2" t="s">
        <v>77</v>
      </c>
      <c r="H871" s="2" t="s">
        <v>64</v>
      </c>
      <c r="I871" s="3">
        <v>43.68</v>
      </c>
      <c r="J871" s="5">
        <v>34</v>
      </c>
      <c r="K871" s="3">
        <v>1485.12</v>
      </c>
      <c r="L871" s="3">
        <v>878.8</v>
      </c>
      <c r="M871" s="3">
        <v>606.32000000000005</v>
      </c>
      <c r="N871" s="10">
        <f>Table3[[#This Row],[profit]]/Table3[[#This Row],[revenue]]</f>
        <v>0.4082633053221289</v>
      </c>
      <c r="O871" s="2" t="s">
        <v>6</v>
      </c>
      <c r="P871" s="2" t="str">
        <f>_xlfn.XLOOKUP(O871,Sales_reps!A:A,Sales_reps!B:B)</f>
        <v>Rep 2</v>
      </c>
      <c r="Q871" s="5">
        <f>_xlfn.XLOOKUP(F871,Inventory!A:A,Inventory!E:E)</f>
        <v>477</v>
      </c>
      <c r="R871" s="5">
        <f>_xlfn.XLOOKUP(F871,Inventory!A:A,Inventory!F:F)</f>
        <v>124</v>
      </c>
      <c r="S871" t="str">
        <f>IF(Table3[[#This Row],[Reorder_point]]&gt;=Table3[[#This Row],[Stock_on_hand]],"Reorder","Sufficient Stock")</f>
        <v>Sufficient Stock</v>
      </c>
      <c r="T871" s="4">
        <f>_xlfn.XLOOKUP(F871,Pivot!A:A,Pivot!C:C)</f>
        <v>2.7734806629834252</v>
      </c>
      <c r="U871" s="5">
        <f>Table3[[#This Row],[Stock_on_hand]]/Table3[[#This Row],[ADS_Rate]]</f>
        <v>171.98605577689244</v>
      </c>
      <c r="V871" s="16">
        <f>_xlfn.XLOOKUP(F871,Pivot!E:E,Pivot!H:H)</f>
        <v>146.86141434262947</v>
      </c>
      <c r="W871" s="3">
        <f>IF(Table3[[#This Row],[Stock_on_hand]]&gt;Table3[[#This Row],[Reorder_point]],(Table3[[#This Row],[Stock_on_hand]]-Table3[[#This Row],[Reorder_point]])*Table3[[#This Row],[AverageCostPerUnit]],0)</f>
        <v>51842.079262948202</v>
      </c>
    </row>
    <row r="872" spans="1:23" x14ac:dyDescent="0.3">
      <c r="A872" s="1">
        <v>45764</v>
      </c>
      <c r="B872" t="str">
        <f>TEXT(Table3[[#This Row],[date]],"mmm")</f>
        <v>Apr</v>
      </c>
      <c r="C872" t="str">
        <f>TEXT(Table3[[#This Row],[date]],"ddd")</f>
        <v>Thu</v>
      </c>
      <c r="D872" s="2" t="s">
        <v>5</v>
      </c>
      <c r="E872" s="2" t="s">
        <v>280</v>
      </c>
      <c r="F872" s="2" t="s">
        <v>118</v>
      </c>
      <c r="G872" s="2" t="s">
        <v>119</v>
      </c>
      <c r="H872" s="2" t="s">
        <v>73</v>
      </c>
      <c r="I872" s="3">
        <v>425.76</v>
      </c>
      <c r="J872" s="5">
        <v>9</v>
      </c>
      <c r="K872" s="3">
        <v>3831.84</v>
      </c>
      <c r="L872" s="3">
        <v>2246.0100000000002</v>
      </c>
      <c r="M872" s="3">
        <v>1585.83</v>
      </c>
      <c r="N872" s="10">
        <f>Table3[[#This Row],[profit]]/Table3[[#This Row],[revenue]]</f>
        <v>0.41385600651384186</v>
      </c>
      <c r="O872" s="2" t="s">
        <v>36</v>
      </c>
      <c r="P872" s="2" t="str">
        <f>_xlfn.XLOOKUP(O872,Sales_reps!A:A,Sales_reps!B:B)</f>
        <v>Rep 15</v>
      </c>
      <c r="Q872" s="5">
        <f>_xlfn.XLOOKUP(F872,Inventory!A:A,Inventory!E:E)</f>
        <v>365</v>
      </c>
      <c r="R872" s="5">
        <f>_xlfn.XLOOKUP(F872,Inventory!A:A,Inventory!F:F)</f>
        <v>53</v>
      </c>
      <c r="S872" t="str">
        <f>IF(Table3[[#This Row],[Reorder_point]]&gt;=Table3[[#This Row],[Stock_on_hand]],"Reorder","Sufficient Stock")</f>
        <v>Sufficient Stock</v>
      </c>
      <c r="T872" s="4">
        <f>_xlfn.XLOOKUP(F872,Pivot!A:A,Pivot!C:C)</f>
        <v>1.3922651933701657</v>
      </c>
      <c r="U872" s="5">
        <f>Table3[[#This Row],[Stock_on_hand]]/Table3[[#This Row],[ADS_Rate]]</f>
        <v>262.16269841269843</v>
      </c>
      <c r="V872" s="16">
        <f>_xlfn.XLOOKUP(F872,Pivot!E:E,Pivot!H:H)</f>
        <v>124.21837301587303</v>
      </c>
      <c r="W872" s="3">
        <f>IF(Table3[[#This Row],[Stock_on_hand]]&gt;Table3[[#This Row],[Reorder_point]],(Table3[[#This Row],[Stock_on_hand]]-Table3[[#This Row],[Reorder_point]])*Table3[[#This Row],[AverageCostPerUnit]],0)</f>
        <v>38756.132380952382</v>
      </c>
    </row>
    <row r="873" spans="1:23" x14ac:dyDescent="0.3">
      <c r="A873" s="1">
        <v>45764</v>
      </c>
      <c r="B873" t="str">
        <f>TEXT(Table3[[#This Row],[date]],"mmm")</f>
        <v>Apr</v>
      </c>
      <c r="C873" t="str">
        <f>TEXT(Table3[[#This Row],[date]],"ddd")</f>
        <v>Thu</v>
      </c>
      <c r="D873" s="2" t="s">
        <v>27</v>
      </c>
      <c r="E873" s="2" t="s">
        <v>275</v>
      </c>
      <c r="F873" s="2" t="s">
        <v>154</v>
      </c>
      <c r="G873" s="2" t="s">
        <v>155</v>
      </c>
      <c r="H873" s="2" t="s">
        <v>101</v>
      </c>
      <c r="I873" s="3">
        <v>229.27</v>
      </c>
      <c r="J873" s="5">
        <v>18</v>
      </c>
      <c r="K873" s="3">
        <v>4126.8599999999997</v>
      </c>
      <c r="L873" s="3">
        <v>2882.37</v>
      </c>
      <c r="M873" s="3">
        <v>1244.49</v>
      </c>
      <c r="N873" s="10">
        <f>Table3[[#This Row],[profit]]/Table3[[#This Row],[revenue]]</f>
        <v>0.30155856995391173</v>
      </c>
      <c r="O873" s="2" t="s">
        <v>40</v>
      </c>
      <c r="P873" s="2" t="str">
        <f>_xlfn.XLOOKUP(O873,Sales_reps!A:A,Sales_reps!B:B)</f>
        <v>Rep 17</v>
      </c>
      <c r="Q873" s="5">
        <f>_xlfn.XLOOKUP(F873,Inventory!A:A,Inventory!E:E)</f>
        <v>444</v>
      </c>
      <c r="R873" s="5">
        <f>_xlfn.XLOOKUP(F873,Inventory!A:A,Inventory!F:F)</f>
        <v>53</v>
      </c>
      <c r="S873" t="str">
        <f>IF(Table3[[#This Row],[Reorder_point]]&gt;=Table3[[#This Row],[Stock_on_hand]],"Reorder","Sufficient Stock")</f>
        <v>Sufficient Stock</v>
      </c>
      <c r="T873" s="4">
        <f>_xlfn.XLOOKUP(F873,Pivot!A:A,Pivot!C:C)</f>
        <v>2.0552486187845305</v>
      </c>
      <c r="U873" s="5">
        <f>Table3[[#This Row],[Stock_on_hand]]/Table3[[#This Row],[ADS_Rate]]</f>
        <v>216.03225806451613</v>
      </c>
      <c r="V873" s="16">
        <f>_xlfn.XLOOKUP(F873,Pivot!E:E,Pivot!H:H)</f>
        <v>142.85685483870967</v>
      </c>
      <c r="W873" s="3">
        <f>IF(Table3[[#This Row],[Stock_on_hand]]&gt;Table3[[#This Row],[Reorder_point]],(Table3[[#This Row],[Stock_on_hand]]-Table3[[#This Row],[Reorder_point]])*Table3[[#This Row],[AverageCostPerUnit]],0)</f>
        <v>55857.030241935478</v>
      </c>
    </row>
    <row r="874" spans="1:23" x14ac:dyDescent="0.3">
      <c r="A874" s="1">
        <v>45764</v>
      </c>
      <c r="B874" t="str">
        <f>TEXT(Table3[[#This Row],[date]],"mmm")</f>
        <v>Apr</v>
      </c>
      <c r="C874" t="str">
        <f>TEXT(Table3[[#This Row],[date]],"ddd")</f>
        <v>Thu</v>
      </c>
      <c r="D874" s="2" t="s">
        <v>27</v>
      </c>
      <c r="E874" s="2" t="s">
        <v>277</v>
      </c>
      <c r="F874" s="2" t="s">
        <v>76</v>
      </c>
      <c r="G874" s="2" t="s">
        <v>77</v>
      </c>
      <c r="H874" s="2" t="s">
        <v>64</v>
      </c>
      <c r="I874" s="3">
        <v>159.86000000000001</v>
      </c>
      <c r="J874" s="5">
        <v>32</v>
      </c>
      <c r="K874" s="3">
        <v>5115.5200000000004</v>
      </c>
      <c r="L874" s="3">
        <v>3006.48</v>
      </c>
      <c r="M874" s="3">
        <v>2109.04</v>
      </c>
      <c r="N874" s="10">
        <f>Table3[[#This Row],[profit]]/Table3[[#This Row],[revenue]]</f>
        <v>0.41228262229450763</v>
      </c>
      <c r="O874" s="2" t="s">
        <v>46</v>
      </c>
      <c r="P874" s="2" t="str">
        <f>_xlfn.XLOOKUP(O874,Sales_reps!A:A,Sales_reps!B:B)</f>
        <v>Rep 20</v>
      </c>
      <c r="Q874" s="5">
        <f>_xlfn.XLOOKUP(F874,Inventory!A:A,Inventory!E:E)</f>
        <v>477</v>
      </c>
      <c r="R874" s="5">
        <f>_xlfn.XLOOKUP(F874,Inventory!A:A,Inventory!F:F)</f>
        <v>124</v>
      </c>
      <c r="S874" t="str">
        <f>IF(Table3[[#This Row],[Reorder_point]]&gt;=Table3[[#This Row],[Stock_on_hand]],"Reorder","Sufficient Stock")</f>
        <v>Sufficient Stock</v>
      </c>
      <c r="T874" s="4">
        <f>_xlfn.XLOOKUP(F874,Pivot!A:A,Pivot!C:C)</f>
        <v>2.7734806629834252</v>
      </c>
      <c r="U874" s="5">
        <f>Table3[[#This Row],[Stock_on_hand]]/Table3[[#This Row],[ADS_Rate]]</f>
        <v>171.98605577689244</v>
      </c>
      <c r="V874" s="16">
        <f>_xlfn.XLOOKUP(F874,Pivot!E:E,Pivot!H:H)</f>
        <v>146.86141434262947</v>
      </c>
      <c r="W874" s="3">
        <f>IF(Table3[[#This Row],[Stock_on_hand]]&gt;Table3[[#This Row],[Reorder_point]],(Table3[[#This Row],[Stock_on_hand]]-Table3[[#This Row],[Reorder_point]])*Table3[[#This Row],[AverageCostPerUnit]],0)</f>
        <v>51842.079262948202</v>
      </c>
    </row>
    <row r="875" spans="1:23" x14ac:dyDescent="0.3">
      <c r="A875" s="1">
        <v>45764</v>
      </c>
      <c r="B875" t="str">
        <f>TEXT(Table3[[#This Row],[date]],"mmm")</f>
        <v>Apr</v>
      </c>
      <c r="C875" t="str">
        <f>TEXT(Table3[[#This Row],[date]],"ddd")</f>
        <v>Thu</v>
      </c>
      <c r="D875" s="2" t="s">
        <v>12</v>
      </c>
      <c r="E875" s="2" t="s">
        <v>283</v>
      </c>
      <c r="F875" s="2" t="s">
        <v>208</v>
      </c>
      <c r="G875" s="2" t="s">
        <v>209</v>
      </c>
      <c r="H875" s="2" t="s">
        <v>60</v>
      </c>
      <c r="I875" s="3">
        <v>265.23</v>
      </c>
      <c r="J875" s="5">
        <v>24</v>
      </c>
      <c r="K875" s="3">
        <v>6365.52</v>
      </c>
      <c r="L875" s="3">
        <v>3336.02</v>
      </c>
      <c r="M875" s="3">
        <v>3029.5</v>
      </c>
      <c r="N875" s="10">
        <f>Table3[[#This Row],[profit]]/Table3[[#This Row],[revenue]]</f>
        <v>0.47592341238421998</v>
      </c>
      <c r="O875" s="2" t="s">
        <v>20</v>
      </c>
      <c r="P875" s="2" t="str">
        <f>_xlfn.XLOOKUP(O875,Sales_reps!A:A,Sales_reps!B:B)</f>
        <v>Rep 8</v>
      </c>
      <c r="Q875" s="5">
        <f>_xlfn.XLOOKUP(F875,Inventory!A:A,Inventory!E:E)</f>
        <v>51</v>
      </c>
      <c r="R875" s="5">
        <f>_xlfn.XLOOKUP(F875,Inventory!A:A,Inventory!F:F)</f>
        <v>71</v>
      </c>
      <c r="S875" t="str">
        <f>IF(Table3[[#This Row],[Reorder_point]]&gt;=Table3[[#This Row],[Stock_on_hand]],"Reorder","Sufficient Stock")</f>
        <v>Reorder</v>
      </c>
      <c r="T875" s="4">
        <f>_xlfn.XLOOKUP(F875,Pivot!A:A,Pivot!C:C)</f>
        <v>2.6077348066298343</v>
      </c>
      <c r="U875" s="5">
        <f>Table3[[#This Row],[Stock_on_hand]]/Table3[[#This Row],[ADS_Rate]]</f>
        <v>19.557203389830509</v>
      </c>
      <c r="V875" s="16">
        <f>_xlfn.XLOOKUP(F875,Pivot!E:E,Pivot!H:H)</f>
        <v>223.37980932203388</v>
      </c>
      <c r="W875" s="3">
        <f>IF(Table3[[#This Row],[Stock_on_hand]]&gt;Table3[[#This Row],[Reorder_point]],(Table3[[#This Row],[Stock_on_hand]]-Table3[[#This Row],[Reorder_point]])*Table3[[#This Row],[AverageCostPerUnit]],0)</f>
        <v>0</v>
      </c>
    </row>
    <row r="876" spans="1:23" x14ac:dyDescent="0.3">
      <c r="A876" s="1">
        <v>45764</v>
      </c>
      <c r="B876" t="str">
        <f>TEXT(Table3[[#This Row],[date]],"mmm")</f>
        <v>Apr</v>
      </c>
      <c r="C876" t="str">
        <f>TEXT(Table3[[#This Row],[date]],"ddd")</f>
        <v>Thu</v>
      </c>
      <c r="D876" s="2" t="s">
        <v>12</v>
      </c>
      <c r="E876" s="2" t="s">
        <v>272</v>
      </c>
      <c r="F876" s="2" t="s">
        <v>218</v>
      </c>
      <c r="G876" s="2" t="s">
        <v>219</v>
      </c>
      <c r="H876" s="2" t="s">
        <v>56</v>
      </c>
      <c r="I876" s="3">
        <v>366.99</v>
      </c>
      <c r="J876" s="5">
        <v>4</v>
      </c>
      <c r="K876" s="3">
        <v>1467.96</v>
      </c>
      <c r="L876" s="3">
        <v>878.6</v>
      </c>
      <c r="M876" s="3">
        <v>589.36</v>
      </c>
      <c r="N876" s="10">
        <f>Table3[[#This Row],[profit]]/Table3[[#This Row],[revenue]]</f>
        <v>0.4014823292187798</v>
      </c>
      <c r="O876" s="2" t="s">
        <v>22</v>
      </c>
      <c r="P876" s="2" t="str">
        <f>_xlfn.XLOOKUP(O876,Sales_reps!A:A,Sales_reps!B:B)</f>
        <v>Rep 9</v>
      </c>
      <c r="Q876" s="5">
        <f>_xlfn.XLOOKUP(F876,Inventory!A:A,Inventory!E:E)</f>
        <v>45</v>
      </c>
      <c r="R876" s="5">
        <f>_xlfn.XLOOKUP(F876,Inventory!A:A,Inventory!F:F)</f>
        <v>143</v>
      </c>
      <c r="S876" t="str">
        <f>IF(Table3[[#This Row],[Reorder_point]]&gt;=Table3[[#This Row],[Stock_on_hand]],"Reorder","Sufficient Stock")</f>
        <v>Reorder</v>
      </c>
      <c r="T876" s="4">
        <f>_xlfn.XLOOKUP(F876,Pivot!A:A,Pivot!C:C)</f>
        <v>1.3314917127071824</v>
      </c>
      <c r="U876" s="5">
        <f>Table3[[#This Row],[Stock_on_hand]]/Table3[[#This Row],[ADS_Rate]]</f>
        <v>33.796680497925308</v>
      </c>
      <c r="V876" s="16">
        <f>_xlfn.XLOOKUP(F876,Pivot!E:E,Pivot!H:H)</f>
        <v>160.20572614107883</v>
      </c>
      <c r="W876" s="3">
        <f>IF(Table3[[#This Row],[Stock_on_hand]]&gt;Table3[[#This Row],[Reorder_point]],(Table3[[#This Row],[Stock_on_hand]]-Table3[[#This Row],[Reorder_point]])*Table3[[#This Row],[AverageCostPerUnit]],0)</f>
        <v>0</v>
      </c>
    </row>
    <row r="877" spans="1:23" x14ac:dyDescent="0.3">
      <c r="A877" s="1">
        <v>45764</v>
      </c>
      <c r="B877" t="str">
        <f>TEXT(Table3[[#This Row],[date]],"mmm")</f>
        <v>Apr</v>
      </c>
      <c r="C877" t="str">
        <f>TEXT(Table3[[#This Row],[date]],"ddd")</f>
        <v>Thu</v>
      </c>
      <c r="D877" s="2" t="s">
        <v>24</v>
      </c>
      <c r="E877" s="2" t="s">
        <v>284</v>
      </c>
      <c r="F877" s="2" t="s">
        <v>128</v>
      </c>
      <c r="G877" s="2" t="s">
        <v>129</v>
      </c>
      <c r="H877" s="2" t="s">
        <v>56</v>
      </c>
      <c r="I877" s="3">
        <v>366.97</v>
      </c>
      <c r="J877" s="5">
        <v>37</v>
      </c>
      <c r="K877" s="3">
        <v>13577.89</v>
      </c>
      <c r="L877" s="3">
        <v>11011.68</v>
      </c>
      <c r="M877" s="3">
        <v>2566.21</v>
      </c>
      <c r="N877" s="10">
        <f>Table3[[#This Row],[profit]]/Table3[[#This Row],[revenue]]</f>
        <v>0.18899917439307581</v>
      </c>
      <c r="O877" s="2" t="s">
        <v>10</v>
      </c>
      <c r="P877" s="2" t="str">
        <f>_xlfn.XLOOKUP(O877,Sales_reps!A:A,Sales_reps!B:B)</f>
        <v>Rep 4</v>
      </c>
      <c r="Q877" s="5">
        <f>_xlfn.XLOOKUP(F877,Inventory!A:A,Inventory!E:E)</f>
        <v>89</v>
      </c>
      <c r="R877" s="5">
        <f>_xlfn.XLOOKUP(F877,Inventory!A:A,Inventory!F:F)</f>
        <v>126</v>
      </c>
      <c r="S877" t="str">
        <f>IF(Table3[[#This Row],[Reorder_point]]&gt;=Table3[[#This Row],[Stock_on_hand]],"Reorder","Sufficient Stock")</f>
        <v>Reorder</v>
      </c>
      <c r="T877" s="4">
        <f>_xlfn.XLOOKUP(F877,Pivot!A:A,Pivot!C:C)</f>
        <v>2.6187845303867405</v>
      </c>
      <c r="U877" s="5">
        <f>Table3[[#This Row],[Stock_on_hand]]/Table3[[#This Row],[ADS_Rate]]</f>
        <v>33.985232067510545</v>
      </c>
      <c r="V877" s="16">
        <f>_xlfn.XLOOKUP(F877,Pivot!E:E,Pivot!H:H)</f>
        <v>184.72071729957807</v>
      </c>
      <c r="W877" s="3">
        <f>IF(Table3[[#This Row],[Stock_on_hand]]&gt;Table3[[#This Row],[Reorder_point]],(Table3[[#This Row],[Stock_on_hand]]-Table3[[#This Row],[Reorder_point]])*Table3[[#This Row],[AverageCostPerUnit]],0)</f>
        <v>0</v>
      </c>
    </row>
    <row r="878" spans="1:23" x14ac:dyDescent="0.3">
      <c r="A878" s="1">
        <v>45764</v>
      </c>
      <c r="B878" t="str">
        <f>TEXT(Table3[[#This Row],[date]],"mmm")</f>
        <v>Apr</v>
      </c>
      <c r="C878" t="str">
        <f>TEXT(Table3[[#This Row],[date]],"ddd")</f>
        <v>Thu</v>
      </c>
      <c r="D878" s="2" t="s">
        <v>5</v>
      </c>
      <c r="E878" s="2" t="s">
        <v>275</v>
      </c>
      <c r="F878" s="2" t="s">
        <v>54</v>
      </c>
      <c r="G878" s="2" t="s">
        <v>55</v>
      </c>
      <c r="H878" s="2" t="s">
        <v>56</v>
      </c>
      <c r="I878" s="3">
        <v>200.58</v>
      </c>
      <c r="J878" s="5">
        <v>38</v>
      </c>
      <c r="K878" s="3">
        <v>7622.04</v>
      </c>
      <c r="L878" s="3">
        <v>4501.68</v>
      </c>
      <c r="M878" s="3">
        <v>3120.36</v>
      </c>
      <c r="N878" s="10">
        <f>Table3[[#This Row],[profit]]/Table3[[#This Row],[revenue]]</f>
        <v>0.40938646346647356</v>
      </c>
      <c r="O878" s="2" t="s">
        <v>30</v>
      </c>
      <c r="P878" s="2" t="str">
        <f>_xlfn.XLOOKUP(O878,Sales_reps!A:A,Sales_reps!B:B)</f>
        <v>Rep 12</v>
      </c>
      <c r="Q878" s="5">
        <f>_xlfn.XLOOKUP(F878,Inventory!A:A,Inventory!E:E)</f>
        <v>18</v>
      </c>
      <c r="R878" s="5">
        <f>_xlfn.XLOOKUP(F878,Inventory!A:A,Inventory!F:F)</f>
        <v>193</v>
      </c>
      <c r="S878" t="str">
        <f>IF(Table3[[#This Row],[Reorder_point]]&gt;=Table3[[#This Row],[Stock_on_hand]],"Reorder","Sufficient Stock")</f>
        <v>Reorder</v>
      </c>
      <c r="T878" s="4">
        <f>_xlfn.XLOOKUP(F878,Pivot!A:A,Pivot!C:C)</f>
        <v>1.7127071823204421</v>
      </c>
      <c r="U878" s="5">
        <f>Table3[[#This Row],[Stock_on_hand]]/Table3[[#This Row],[ADS_Rate]]</f>
        <v>10.509677419354839</v>
      </c>
      <c r="V878" s="16">
        <f>_xlfn.XLOOKUP(F878,Pivot!E:E,Pivot!H:H)</f>
        <v>171.93148387096775</v>
      </c>
      <c r="W878" s="3">
        <f>IF(Table3[[#This Row],[Stock_on_hand]]&gt;Table3[[#This Row],[Reorder_point]],(Table3[[#This Row],[Stock_on_hand]]-Table3[[#This Row],[Reorder_point]])*Table3[[#This Row],[AverageCostPerUnit]],0)</f>
        <v>0</v>
      </c>
    </row>
    <row r="879" spans="1:23" x14ac:dyDescent="0.3">
      <c r="A879" s="1">
        <v>45764</v>
      </c>
      <c r="B879" t="str">
        <f>TEXT(Table3[[#This Row],[date]],"mmm")</f>
        <v>Apr</v>
      </c>
      <c r="C879" t="str">
        <f>TEXT(Table3[[#This Row],[date]],"ddd")</f>
        <v>Thu</v>
      </c>
      <c r="D879" s="2" t="s">
        <v>12</v>
      </c>
      <c r="E879" s="2" t="s">
        <v>277</v>
      </c>
      <c r="F879" s="2" t="s">
        <v>130</v>
      </c>
      <c r="G879" s="2" t="s">
        <v>131</v>
      </c>
      <c r="H879" s="2" t="s">
        <v>101</v>
      </c>
      <c r="I879" s="3">
        <v>111.95</v>
      </c>
      <c r="J879" s="5">
        <v>25</v>
      </c>
      <c r="K879" s="3">
        <v>2798.75</v>
      </c>
      <c r="L879" s="3">
        <v>2113.65</v>
      </c>
      <c r="M879" s="3">
        <v>685.1</v>
      </c>
      <c r="N879" s="10">
        <f>Table3[[#This Row],[profit]]/Table3[[#This Row],[revenue]]</f>
        <v>0.24478785171951764</v>
      </c>
      <c r="O879" s="2" t="s">
        <v>15</v>
      </c>
      <c r="P879" s="2" t="str">
        <f>_xlfn.XLOOKUP(O879,Sales_reps!A:A,Sales_reps!B:B)</f>
        <v>Rep 6</v>
      </c>
      <c r="Q879" s="5">
        <f>_xlfn.XLOOKUP(F879,Inventory!A:A,Inventory!E:E)</f>
        <v>397</v>
      </c>
      <c r="R879" s="5">
        <f>_xlfn.XLOOKUP(F879,Inventory!A:A,Inventory!F:F)</f>
        <v>183</v>
      </c>
      <c r="S879" t="str">
        <f>IF(Table3[[#This Row],[Reorder_point]]&gt;=Table3[[#This Row],[Stock_on_hand]],"Reorder","Sufficient Stock")</f>
        <v>Sufficient Stock</v>
      </c>
      <c r="T879" s="4">
        <f>_xlfn.XLOOKUP(F879,Pivot!A:A,Pivot!C:C)</f>
        <v>2.9447513812154695</v>
      </c>
      <c r="U879" s="5">
        <f>Table3[[#This Row],[Stock_on_hand]]/Table3[[#This Row],[ADS_Rate]]</f>
        <v>134.81613508442777</v>
      </c>
      <c r="V879" s="16">
        <f>_xlfn.XLOOKUP(F879,Pivot!E:E,Pivot!H:H)</f>
        <v>151.03679174484051</v>
      </c>
      <c r="W879" s="3">
        <f>IF(Table3[[#This Row],[Stock_on_hand]]&gt;Table3[[#This Row],[Reorder_point]],(Table3[[#This Row],[Stock_on_hand]]-Table3[[#This Row],[Reorder_point]])*Table3[[#This Row],[AverageCostPerUnit]],0)</f>
        <v>32321.873433395871</v>
      </c>
    </row>
    <row r="880" spans="1:23" x14ac:dyDescent="0.3">
      <c r="A880" s="1">
        <v>45764</v>
      </c>
      <c r="B880" t="str">
        <f>TEXT(Table3[[#This Row],[date]],"mmm")</f>
        <v>Apr</v>
      </c>
      <c r="C880" t="str">
        <f>TEXT(Table3[[#This Row],[date]],"ddd")</f>
        <v>Thu</v>
      </c>
      <c r="D880" s="2" t="s">
        <v>5</v>
      </c>
      <c r="E880" s="2" t="s">
        <v>272</v>
      </c>
      <c r="F880" s="2" t="s">
        <v>262</v>
      </c>
      <c r="G880" s="2" t="s">
        <v>263</v>
      </c>
      <c r="H880" s="2" t="s">
        <v>101</v>
      </c>
      <c r="I880" s="3">
        <v>372.93</v>
      </c>
      <c r="J880" s="5">
        <v>13</v>
      </c>
      <c r="K880" s="3">
        <v>4848.09</v>
      </c>
      <c r="L880" s="3">
        <v>3814.03</v>
      </c>
      <c r="M880" s="3">
        <v>1034.06</v>
      </c>
      <c r="N880" s="10">
        <f>Table3[[#This Row],[profit]]/Table3[[#This Row],[revenue]]</f>
        <v>0.21329224498720112</v>
      </c>
      <c r="O880" s="2" t="s">
        <v>30</v>
      </c>
      <c r="P880" s="2" t="str">
        <f>_xlfn.XLOOKUP(O880,Sales_reps!A:A,Sales_reps!B:B)</f>
        <v>Rep 12</v>
      </c>
      <c r="Q880" s="5">
        <f>_xlfn.XLOOKUP(F880,Inventory!A:A,Inventory!E:E)</f>
        <v>69</v>
      </c>
      <c r="R880" s="5">
        <f>_xlfn.XLOOKUP(F880,Inventory!A:A,Inventory!F:F)</f>
        <v>189</v>
      </c>
      <c r="S880" t="str">
        <f>IF(Table3[[#This Row],[Reorder_point]]&gt;=Table3[[#This Row],[Stock_on_hand]],"Reorder","Sufficient Stock")</f>
        <v>Reorder</v>
      </c>
      <c r="T880" s="4">
        <f>_xlfn.XLOOKUP(F880,Pivot!A:A,Pivot!C:C)</f>
        <v>1.9337016574585635</v>
      </c>
      <c r="U880" s="5">
        <f>Table3[[#This Row],[Stock_on_hand]]/Table3[[#This Row],[ADS_Rate]]</f>
        <v>35.682857142857145</v>
      </c>
      <c r="V880" s="16">
        <f>_xlfn.XLOOKUP(F880,Pivot!E:E,Pivot!H:H)</f>
        <v>151.44962857142858</v>
      </c>
      <c r="W880" s="3">
        <f>IF(Table3[[#This Row],[Stock_on_hand]]&gt;Table3[[#This Row],[Reorder_point]],(Table3[[#This Row],[Stock_on_hand]]-Table3[[#This Row],[Reorder_point]])*Table3[[#This Row],[AverageCostPerUnit]],0)</f>
        <v>0</v>
      </c>
    </row>
    <row r="881" spans="1:23" x14ac:dyDescent="0.3">
      <c r="A881" s="1">
        <v>45764</v>
      </c>
      <c r="B881" t="str">
        <f>TEXT(Table3[[#This Row],[date]],"mmm")</f>
        <v>Apr</v>
      </c>
      <c r="C881" t="str">
        <f>TEXT(Table3[[#This Row],[date]],"ddd")</f>
        <v>Thu</v>
      </c>
      <c r="D881" s="2" t="s">
        <v>12</v>
      </c>
      <c r="E881" s="2" t="s">
        <v>283</v>
      </c>
      <c r="F881" s="2" t="s">
        <v>234</v>
      </c>
      <c r="G881" s="2" t="s">
        <v>235</v>
      </c>
      <c r="H881" s="2" t="s">
        <v>101</v>
      </c>
      <c r="I881" s="3">
        <v>270.95</v>
      </c>
      <c r="J881" s="5">
        <v>43</v>
      </c>
      <c r="K881" s="3">
        <v>11650.85</v>
      </c>
      <c r="L881" s="3">
        <v>9726.83</v>
      </c>
      <c r="M881" s="3">
        <v>1924.02</v>
      </c>
      <c r="N881" s="10">
        <f>Table3[[#This Row],[profit]]/Table3[[#This Row],[revenue]]</f>
        <v>0.1651398824978435</v>
      </c>
      <c r="O881" s="2" t="s">
        <v>28</v>
      </c>
      <c r="P881" s="2" t="str">
        <f>_xlfn.XLOOKUP(O881,Sales_reps!A:A,Sales_reps!B:B)</f>
        <v>Rep 11</v>
      </c>
      <c r="Q881" s="5">
        <f>_xlfn.XLOOKUP(F881,Inventory!A:A,Inventory!E:E)</f>
        <v>438</v>
      </c>
      <c r="R881" s="5">
        <f>_xlfn.XLOOKUP(F881,Inventory!A:A,Inventory!F:F)</f>
        <v>119</v>
      </c>
      <c r="S881" t="str">
        <f>IF(Table3[[#This Row],[Reorder_point]]&gt;=Table3[[#This Row],[Stock_on_hand]],"Reorder","Sufficient Stock")</f>
        <v>Sufficient Stock</v>
      </c>
      <c r="T881" s="4">
        <f>_xlfn.XLOOKUP(F881,Pivot!A:A,Pivot!C:C)</f>
        <v>2.3370165745856353</v>
      </c>
      <c r="U881" s="5">
        <f>Table3[[#This Row],[Stock_on_hand]]/Table3[[#This Row],[ADS_Rate]]</f>
        <v>187.41843971631207</v>
      </c>
      <c r="V881" s="16">
        <f>_xlfn.XLOOKUP(F881,Pivot!E:E,Pivot!H:H)</f>
        <v>151.53120567375885</v>
      </c>
      <c r="W881" s="3">
        <f>IF(Table3[[#This Row],[Stock_on_hand]]&gt;Table3[[#This Row],[Reorder_point]],(Table3[[#This Row],[Stock_on_hand]]-Table3[[#This Row],[Reorder_point]])*Table3[[#This Row],[AverageCostPerUnit]],0)</f>
        <v>48338.454609929075</v>
      </c>
    </row>
    <row r="882" spans="1:23" x14ac:dyDescent="0.3">
      <c r="A882" s="1">
        <v>45764</v>
      </c>
      <c r="B882" t="str">
        <f>TEXT(Table3[[#This Row],[date]],"mmm")</f>
        <v>Apr</v>
      </c>
      <c r="C882" t="str">
        <f>TEXT(Table3[[#This Row],[date]],"ddd")</f>
        <v>Thu</v>
      </c>
      <c r="D882" s="2" t="s">
        <v>17</v>
      </c>
      <c r="E882" s="2" t="s">
        <v>274</v>
      </c>
      <c r="F882" s="2" t="s">
        <v>108</v>
      </c>
      <c r="G882" s="2" t="s">
        <v>109</v>
      </c>
      <c r="H882" s="2" t="s">
        <v>56</v>
      </c>
      <c r="I882" s="3">
        <v>495.03</v>
      </c>
      <c r="J882" s="5">
        <v>13</v>
      </c>
      <c r="K882" s="3">
        <v>6435.39</v>
      </c>
      <c r="L882" s="3">
        <v>4759.6099999999997</v>
      </c>
      <c r="M882" s="3">
        <v>1675.78</v>
      </c>
      <c r="N882" s="10">
        <f>Table3[[#This Row],[profit]]/Table3[[#This Row],[revenue]]</f>
        <v>0.26040069055643866</v>
      </c>
      <c r="O882" s="2" t="s">
        <v>46</v>
      </c>
      <c r="P882" s="2" t="str">
        <f>_xlfn.XLOOKUP(O882,Sales_reps!A:A,Sales_reps!B:B)</f>
        <v>Rep 20</v>
      </c>
      <c r="Q882" s="5">
        <f>_xlfn.XLOOKUP(F882,Inventory!A:A,Inventory!E:E)</f>
        <v>188</v>
      </c>
      <c r="R882" s="5">
        <f>_xlfn.XLOOKUP(F882,Inventory!A:A,Inventory!F:F)</f>
        <v>173</v>
      </c>
      <c r="S882" t="str">
        <f>IF(Table3[[#This Row],[Reorder_point]]&gt;=Table3[[#This Row],[Stock_on_hand]],"Reorder","Sufficient Stock")</f>
        <v>Sufficient Stock</v>
      </c>
      <c r="T882" s="4">
        <f>_xlfn.XLOOKUP(F882,Pivot!A:A,Pivot!C:C)</f>
        <v>2.1491712707182322</v>
      </c>
      <c r="U882" s="5">
        <f>Table3[[#This Row],[Stock_on_hand]]/Table3[[#This Row],[ADS_Rate]]</f>
        <v>87.47557840616966</v>
      </c>
      <c r="V882" s="16">
        <f>_xlfn.XLOOKUP(F882,Pivot!E:E,Pivot!H:H)</f>
        <v>187.86791773778924</v>
      </c>
      <c r="W882" s="3">
        <f>IF(Table3[[#This Row],[Stock_on_hand]]&gt;Table3[[#This Row],[Reorder_point]],(Table3[[#This Row],[Stock_on_hand]]-Table3[[#This Row],[Reorder_point]])*Table3[[#This Row],[AverageCostPerUnit]],0)</f>
        <v>2818.0187660668385</v>
      </c>
    </row>
    <row r="883" spans="1:23" x14ac:dyDescent="0.3">
      <c r="A883" s="1">
        <v>45764</v>
      </c>
      <c r="B883" t="str">
        <f>TEXT(Table3[[#This Row],[date]],"mmm")</f>
        <v>Apr</v>
      </c>
      <c r="C883" t="str">
        <f>TEXT(Table3[[#This Row],[date]],"ddd")</f>
        <v>Thu</v>
      </c>
      <c r="D883" s="2" t="s">
        <v>24</v>
      </c>
      <c r="E883" s="2" t="s">
        <v>281</v>
      </c>
      <c r="F883" s="2" t="s">
        <v>244</v>
      </c>
      <c r="G883" s="2" t="s">
        <v>245</v>
      </c>
      <c r="H883" s="2" t="s">
        <v>64</v>
      </c>
      <c r="I883" s="3">
        <v>259.64</v>
      </c>
      <c r="J883" s="5">
        <v>31</v>
      </c>
      <c r="K883" s="3">
        <v>8048.84</v>
      </c>
      <c r="L883" s="3">
        <v>6771.77</v>
      </c>
      <c r="M883" s="3">
        <v>1277.07</v>
      </c>
      <c r="N883" s="10">
        <f>Table3[[#This Row],[profit]]/Table3[[#This Row],[revenue]]</f>
        <v>0.15866509956714259</v>
      </c>
      <c r="O883" s="2" t="s">
        <v>40</v>
      </c>
      <c r="P883" s="2" t="str">
        <f>_xlfn.XLOOKUP(O883,Sales_reps!A:A,Sales_reps!B:B)</f>
        <v>Rep 17</v>
      </c>
      <c r="Q883" s="5">
        <f>_xlfn.XLOOKUP(F883,Inventory!A:A,Inventory!E:E)</f>
        <v>350</v>
      </c>
      <c r="R883" s="5">
        <f>_xlfn.XLOOKUP(F883,Inventory!A:A,Inventory!F:F)</f>
        <v>174</v>
      </c>
      <c r="S883" t="str">
        <f>IF(Table3[[#This Row],[Reorder_point]]&gt;=Table3[[#This Row],[Stock_on_hand]],"Reorder","Sufficient Stock")</f>
        <v>Sufficient Stock</v>
      </c>
      <c r="T883" s="4">
        <f>_xlfn.XLOOKUP(F883,Pivot!A:A,Pivot!C:C)</f>
        <v>2.8232044198895028</v>
      </c>
      <c r="U883" s="5">
        <f>Table3[[#This Row],[Stock_on_hand]]/Table3[[#This Row],[ADS_Rate]]</f>
        <v>123.97260273972603</v>
      </c>
      <c r="V883" s="16">
        <f>_xlfn.XLOOKUP(F883,Pivot!E:E,Pivot!H:H)</f>
        <v>176.50516634050879</v>
      </c>
      <c r="W883" s="3">
        <f>IF(Table3[[#This Row],[Stock_on_hand]]&gt;Table3[[#This Row],[Reorder_point]],(Table3[[#This Row],[Stock_on_hand]]-Table3[[#This Row],[Reorder_point]])*Table3[[#This Row],[AverageCostPerUnit]],0)</f>
        <v>31064.909275929549</v>
      </c>
    </row>
    <row r="884" spans="1:23" x14ac:dyDescent="0.3">
      <c r="A884" s="1">
        <v>45764</v>
      </c>
      <c r="B884" t="str">
        <f>TEXT(Table3[[#This Row],[date]],"mmm")</f>
        <v>Apr</v>
      </c>
      <c r="C884" t="str">
        <f>TEXT(Table3[[#This Row],[date]],"ddd")</f>
        <v>Thu</v>
      </c>
      <c r="D884" s="2" t="s">
        <v>24</v>
      </c>
      <c r="E884" s="2" t="s">
        <v>273</v>
      </c>
      <c r="F884" s="2" t="s">
        <v>188</v>
      </c>
      <c r="G884" s="2" t="s">
        <v>189</v>
      </c>
      <c r="H884" s="2" t="s">
        <v>60</v>
      </c>
      <c r="I884" s="3">
        <v>120.14</v>
      </c>
      <c r="J884" s="5">
        <v>48</v>
      </c>
      <c r="K884" s="3">
        <v>5766.72</v>
      </c>
      <c r="L884" s="3">
        <v>4071.99</v>
      </c>
      <c r="M884" s="3">
        <v>1694.73</v>
      </c>
      <c r="N884" s="10">
        <f>Table3[[#This Row],[profit]]/Table3[[#This Row],[revenue]]</f>
        <v>0.29388109705343762</v>
      </c>
      <c r="O884" s="2" t="s">
        <v>25</v>
      </c>
      <c r="P884" s="2" t="str">
        <f>_xlfn.XLOOKUP(O884,Sales_reps!A:A,Sales_reps!B:B)</f>
        <v>Rep 10</v>
      </c>
      <c r="Q884" s="5">
        <f>_xlfn.XLOOKUP(F884,Inventory!A:A,Inventory!E:E)</f>
        <v>232</v>
      </c>
      <c r="R884" s="5">
        <f>_xlfn.XLOOKUP(F884,Inventory!A:A,Inventory!F:F)</f>
        <v>63</v>
      </c>
      <c r="S884" t="str">
        <f>IF(Table3[[#This Row],[Reorder_point]]&gt;=Table3[[#This Row],[Stock_on_hand]],"Reorder","Sufficient Stock")</f>
        <v>Sufficient Stock</v>
      </c>
      <c r="T884" s="4">
        <f>_xlfn.XLOOKUP(F884,Pivot!A:A,Pivot!C:C)</f>
        <v>2.4917127071823204</v>
      </c>
      <c r="U884" s="5">
        <f>Table3[[#This Row],[Stock_on_hand]]/Table3[[#This Row],[ADS_Rate]]</f>
        <v>93.108647450110865</v>
      </c>
      <c r="V884" s="16">
        <f>_xlfn.XLOOKUP(F884,Pivot!E:E,Pivot!H:H)</f>
        <v>147.25665188470066</v>
      </c>
      <c r="W884" s="3">
        <f>IF(Table3[[#This Row],[Stock_on_hand]]&gt;Table3[[#This Row],[Reorder_point]],(Table3[[#This Row],[Stock_on_hand]]-Table3[[#This Row],[Reorder_point]])*Table3[[#This Row],[AverageCostPerUnit]],0)</f>
        <v>24886.374168514412</v>
      </c>
    </row>
    <row r="885" spans="1:23" x14ac:dyDescent="0.3">
      <c r="A885" s="1">
        <v>45764</v>
      </c>
      <c r="B885" t="str">
        <f>TEXT(Table3[[#This Row],[date]],"mmm")</f>
        <v>Apr</v>
      </c>
      <c r="C885" t="str">
        <f>TEXT(Table3[[#This Row],[date]],"ddd")</f>
        <v>Thu</v>
      </c>
      <c r="D885" s="2" t="s">
        <v>5</v>
      </c>
      <c r="E885" s="2" t="s">
        <v>281</v>
      </c>
      <c r="F885" s="2" t="s">
        <v>180</v>
      </c>
      <c r="G885" s="2" t="s">
        <v>181</v>
      </c>
      <c r="H885" s="2" t="s">
        <v>56</v>
      </c>
      <c r="I885" s="3">
        <v>94.61</v>
      </c>
      <c r="J885" s="5">
        <v>10</v>
      </c>
      <c r="K885" s="3">
        <v>946.1</v>
      </c>
      <c r="L885" s="3">
        <v>615.04999999999995</v>
      </c>
      <c r="M885" s="3">
        <v>331.05</v>
      </c>
      <c r="N885" s="10">
        <f>Table3[[#This Row],[profit]]/Table3[[#This Row],[revenue]]</f>
        <v>0.34991015748863757</v>
      </c>
      <c r="O885" s="2" t="s">
        <v>13</v>
      </c>
      <c r="P885" s="2" t="str">
        <f>_xlfn.XLOOKUP(O885,Sales_reps!A:A,Sales_reps!B:B)</f>
        <v>Rep 5</v>
      </c>
      <c r="Q885" s="5">
        <f>_xlfn.XLOOKUP(F885,Inventory!A:A,Inventory!E:E)</f>
        <v>489</v>
      </c>
      <c r="R885" s="5">
        <f>_xlfn.XLOOKUP(F885,Inventory!A:A,Inventory!F:F)</f>
        <v>113</v>
      </c>
      <c r="S885" t="str">
        <f>IF(Table3[[#This Row],[Reorder_point]]&gt;=Table3[[#This Row],[Stock_on_hand]],"Reorder","Sufficient Stock")</f>
        <v>Sufficient Stock</v>
      </c>
      <c r="T885" s="4">
        <f>_xlfn.XLOOKUP(F885,Pivot!A:A,Pivot!C:C)</f>
        <v>1.4861878453038675</v>
      </c>
      <c r="U885" s="5">
        <f>Table3[[#This Row],[Stock_on_hand]]/Table3[[#This Row],[ADS_Rate]]</f>
        <v>329.02973977695166</v>
      </c>
      <c r="V885" s="16">
        <f>_xlfn.XLOOKUP(F885,Pivot!E:E,Pivot!H:H)</f>
        <v>191.13044609665431</v>
      </c>
      <c r="W885" s="3">
        <f>IF(Table3[[#This Row],[Stock_on_hand]]&gt;Table3[[#This Row],[Reorder_point]],(Table3[[#This Row],[Stock_on_hand]]-Table3[[#This Row],[Reorder_point]])*Table3[[#This Row],[AverageCostPerUnit]],0)</f>
        <v>71865.04773234202</v>
      </c>
    </row>
    <row r="886" spans="1:23" x14ac:dyDescent="0.3">
      <c r="A886" s="1">
        <v>45764</v>
      </c>
      <c r="B886" t="str">
        <f>TEXT(Table3[[#This Row],[date]],"mmm")</f>
        <v>Apr</v>
      </c>
      <c r="C886" t="str">
        <f>TEXT(Table3[[#This Row],[date]],"ddd")</f>
        <v>Thu</v>
      </c>
      <c r="D886" s="2" t="s">
        <v>27</v>
      </c>
      <c r="E886" s="2" t="s">
        <v>275</v>
      </c>
      <c r="F886" s="2" t="s">
        <v>234</v>
      </c>
      <c r="G886" s="2" t="s">
        <v>235</v>
      </c>
      <c r="H886" s="2" t="s">
        <v>101</v>
      </c>
      <c r="I886" s="3">
        <v>49.54</v>
      </c>
      <c r="J886" s="5">
        <v>27</v>
      </c>
      <c r="K886" s="3">
        <v>1337.58</v>
      </c>
      <c r="L886" s="3">
        <v>927.31</v>
      </c>
      <c r="M886" s="3">
        <v>410.27</v>
      </c>
      <c r="N886" s="10">
        <f>Table3[[#This Row],[profit]]/Table3[[#This Row],[revenue]]</f>
        <v>0.30672557903078695</v>
      </c>
      <c r="O886" s="2" t="s">
        <v>10</v>
      </c>
      <c r="P886" s="2" t="str">
        <f>_xlfn.XLOOKUP(O886,Sales_reps!A:A,Sales_reps!B:B)</f>
        <v>Rep 4</v>
      </c>
      <c r="Q886" s="5">
        <f>_xlfn.XLOOKUP(F886,Inventory!A:A,Inventory!E:E)</f>
        <v>438</v>
      </c>
      <c r="R886" s="5">
        <f>_xlfn.XLOOKUP(F886,Inventory!A:A,Inventory!F:F)</f>
        <v>119</v>
      </c>
      <c r="S886" t="str">
        <f>IF(Table3[[#This Row],[Reorder_point]]&gt;=Table3[[#This Row],[Stock_on_hand]],"Reorder","Sufficient Stock")</f>
        <v>Sufficient Stock</v>
      </c>
      <c r="T886" s="4">
        <f>_xlfn.XLOOKUP(F886,Pivot!A:A,Pivot!C:C)</f>
        <v>2.3370165745856353</v>
      </c>
      <c r="U886" s="5">
        <f>Table3[[#This Row],[Stock_on_hand]]/Table3[[#This Row],[ADS_Rate]]</f>
        <v>187.41843971631207</v>
      </c>
      <c r="V886" s="16">
        <f>_xlfn.XLOOKUP(F886,Pivot!E:E,Pivot!H:H)</f>
        <v>151.53120567375885</v>
      </c>
      <c r="W886" s="3">
        <f>IF(Table3[[#This Row],[Stock_on_hand]]&gt;Table3[[#This Row],[Reorder_point]],(Table3[[#This Row],[Stock_on_hand]]-Table3[[#This Row],[Reorder_point]])*Table3[[#This Row],[AverageCostPerUnit]],0)</f>
        <v>48338.454609929075</v>
      </c>
    </row>
    <row r="887" spans="1:23" x14ac:dyDescent="0.3">
      <c r="A887" s="1">
        <v>45764</v>
      </c>
      <c r="B887" t="str">
        <f>TEXT(Table3[[#This Row],[date]],"mmm")</f>
        <v>Apr</v>
      </c>
      <c r="C887" t="str">
        <f>TEXT(Table3[[#This Row],[date]],"ddd")</f>
        <v>Thu</v>
      </c>
      <c r="D887" s="2" t="s">
        <v>12</v>
      </c>
      <c r="E887" s="2" t="s">
        <v>283</v>
      </c>
      <c r="F887" s="2" t="s">
        <v>130</v>
      </c>
      <c r="G887" s="2" t="s">
        <v>131</v>
      </c>
      <c r="H887" s="2" t="s">
        <v>101</v>
      </c>
      <c r="I887" s="3">
        <v>60.7</v>
      </c>
      <c r="J887" s="5">
        <v>17</v>
      </c>
      <c r="K887" s="3">
        <v>1031.9000000000001</v>
      </c>
      <c r="L887" s="3">
        <v>760.31</v>
      </c>
      <c r="M887" s="3">
        <v>271.58999999999997</v>
      </c>
      <c r="N887" s="10">
        <f>Table3[[#This Row],[profit]]/Table3[[#This Row],[revenue]]</f>
        <v>0.26319410795619724</v>
      </c>
      <c r="O887" s="2" t="s">
        <v>44</v>
      </c>
      <c r="P887" s="2" t="str">
        <f>_xlfn.XLOOKUP(O887,Sales_reps!A:A,Sales_reps!B:B)</f>
        <v>Rep 19</v>
      </c>
      <c r="Q887" s="5">
        <f>_xlfn.XLOOKUP(F887,Inventory!A:A,Inventory!E:E)</f>
        <v>397</v>
      </c>
      <c r="R887" s="5">
        <f>_xlfn.XLOOKUP(F887,Inventory!A:A,Inventory!F:F)</f>
        <v>183</v>
      </c>
      <c r="S887" t="str">
        <f>IF(Table3[[#This Row],[Reorder_point]]&gt;=Table3[[#This Row],[Stock_on_hand]],"Reorder","Sufficient Stock")</f>
        <v>Sufficient Stock</v>
      </c>
      <c r="T887" s="4">
        <f>_xlfn.XLOOKUP(F887,Pivot!A:A,Pivot!C:C)</f>
        <v>2.9447513812154695</v>
      </c>
      <c r="U887" s="5">
        <f>Table3[[#This Row],[Stock_on_hand]]/Table3[[#This Row],[ADS_Rate]]</f>
        <v>134.81613508442777</v>
      </c>
      <c r="V887" s="16">
        <f>_xlfn.XLOOKUP(F887,Pivot!E:E,Pivot!H:H)</f>
        <v>151.03679174484051</v>
      </c>
      <c r="W887" s="3">
        <f>IF(Table3[[#This Row],[Stock_on_hand]]&gt;Table3[[#This Row],[Reorder_point]],(Table3[[#This Row],[Stock_on_hand]]-Table3[[#This Row],[Reorder_point]])*Table3[[#This Row],[AverageCostPerUnit]],0)</f>
        <v>32321.873433395871</v>
      </c>
    </row>
    <row r="888" spans="1:23" x14ac:dyDescent="0.3">
      <c r="A888" s="1">
        <v>45764</v>
      </c>
      <c r="B888" t="str">
        <f>TEXT(Table3[[#This Row],[date]],"mmm")</f>
        <v>Apr</v>
      </c>
      <c r="C888" t="str">
        <f>TEXT(Table3[[#This Row],[date]],"ddd")</f>
        <v>Thu</v>
      </c>
      <c r="D888" s="2" t="s">
        <v>17</v>
      </c>
      <c r="E888" s="2" t="s">
        <v>281</v>
      </c>
      <c r="F888" s="2" t="s">
        <v>148</v>
      </c>
      <c r="G888" s="2" t="s">
        <v>149</v>
      </c>
      <c r="H888" s="2" t="s">
        <v>56</v>
      </c>
      <c r="I888" s="3">
        <v>249.52</v>
      </c>
      <c r="J888" s="5">
        <v>10</v>
      </c>
      <c r="K888" s="3">
        <v>2495.1999999999998</v>
      </c>
      <c r="L888" s="3">
        <v>1964.46</v>
      </c>
      <c r="M888" s="3">
        <v>530.74</v>
      </c>
      <c r="N888" s="10">
        <f>Table3[[#This Row],[profit]]/Table3[[#This Row],[revenue]]</f>
        <v>0.21270439243347228</v>
      </c>
      <c r="O888" s="2" t="s">
        <v>15</v>
      </c>
      <c r="P888" s="2" t="str">
        <f>_xlfn.XLOOKUP(O888,Sales_reps!A:A,Sales_reps!B:B)</f>
        <v>Rep 6</v>
      </c>
      <c r="Q888" s="5">
        <f>_xlfn.XLOOKUP(F888,Inventory!A:A,Inventory!E:E)</f>
        <v>333</v>
      </c>
      <c r="R888" s="5">
        <f>_xlfn.XLOOKUP(F888,Inventory!A:A,Inventory!F:F)</f>
        <v>160</v>
      </c>
      <c r="S888" t="str">
        <f>IF(Table3[[#This Row],[Reorder_point]]&gt;=Table3[[#This Row],[Stock_on_hand]],"Reorder","Sufficient Stock")</f>
        <v>Sufficient Stock</v>
      </c>
      <c r="T888" s="4">
        <f>_xlfn.XLOOKUP(F888,Pivot!A:A,Pivot!C:C)</f>
        <v>1.2928176795580111</v>
      </c>
      <c r="U888" s="5">
        <f>Table3[[#This Row],[Stock_on_hand]]/Table3[[#This Row],[ADS_Rate]]</f>
        <v>257.57692307692309</v>
      </c>
      <c r="V888" s="16">
        <f>_xlfn.XLOOKUP(F888,Pivot!E:E,Pivot!H:H)</f>
        <v>189.53205128205127</v>
      </c>
      <c r="W888" s="3">
        <f>IF(Table3[[#This Row],[Stock_on_hand]]&gt;Table3[[#This Row],[Reorder_point]],(Table3[[#This Row],[Stock_on_hand]]-Table3[[#This Row],[Reorder_point]])*Table3[[#This Row],[AverageCostPerUnit]],0)</f>
        <v>32789.044871794868</v>
      </c>
    </row>
    <row r="889" spans="1:23" x14ac:dyDescent="0.3">
      <c r="A889" s="1">
        <v>45765</v>
      </c>
      <c r="B889" t="str">
        <f>TEXT(Table3[[#This Row],[date]],"mmm")</f>
        <v>Apr</v>
      </c>
      <c r="C889" t="str">
        <f>TEXT(Table3[[#This Row],[date]],"ddd")</f>
        <v>Fri</v>
      </c>
      <c r="D889" s="2" t="s">
        <v>12</v>
      </c>
      <c r="E889" s="2" t="s">
        <v>274</v>
      </c>
      <c r="F889" s="2" t="s">
        <v>110</v>
      </c>
      <c r="G889" s="2" t="s">
        <v>111</v>
      </c>
      <c r="H889" s="2" t="s">
        <v>101</v>
      </c>
      <c r="I889" s="3">
        <v>452.91</v>
      </c>
      <c r="J889" s="5">
        <v>8</v>
      </c>
      <c r="K889" s="3">
        <v>3623.28</v>
      </c>
      <c r="L889" s="3">
        <v>2123.7399999999998</v>
      </c>
      <c r="M889" s="3">
        <v>1499.54</v>
      </c>
      <c r="N889" s="10">
        <f>Table3[[#This Row],[profit]]/Table3[[#This Row],[revenue]]</f>
        <v>0.41386257755403938</v>
      </c>
      <c r="O889" s="2" t="s">
        <v>8</v>
      </c>
      <c r="P889" s="2" t="str">
        <f>_xlfn.XLOOKUP(O889,Sales_reps!A:A,Sales_reps!B:B)</f>
        <v>Rep 3</v>
      </c>
      <c r="Q889" s="5">
        <f>_xlfn.XLOOKUP(F889,Inventory!A:A,Inventory!E:E)</f>
        <v>306</v>
      </c>
      <c r="R889" s="5">
        <f>_xlfn.XLOOKUP(F889,Inventory!A:A,Inventory!F:F)</f>
        <v>197</v>
      </c>
      <c r="S889" t="str">
        <f>IF(Table3[[#This Row],[Reorder_point]]&gt;=Table3[[#This Row],[Stock_on_hand]],"Reorder","Sufficient Stock")</f>
        <v>Sufficient Stock</v>
      </c>
      <c r="T889" s="4">
        <f>_xlfn.XLOOKUP(F889,Pivot!A:A,Pivot!C:C)</f>
        <v>2.298342541436464</v>
      </c>
      <c r="U889" s="5">
        <f>Table3[[#This Row],[Stock_on_hand]]/Table3[[#This Row],[ADS_Rate]]</f>
        <v>133.13942307692309</v>
      </c>
      <c r="V889" s="16">
        <f>_xlfn.XLOOKUP(F889,Pivot!E:E,Pivot!H:H)</f>
        <v>144.58235576923079</v>
      </c>
      <c r="W889" s="3">
        <f>IF(Table3[[#This Row],[Stock_on_hand]]&gt;Table3[[#This Row],[Reorder_point]],(Table3[[#This Row],[Stock_on_hand]]-Table3[[#This Row],[Reorder_point]])*Table3[[#This Row],[AverageCostPerUnit]],0)</f>
        <v>15759.476778846156</v>
      </c>
    </row>
    <row r="890" spans="1:23" x14ac:dyDescent="0.3">
      <c r="A890" s="1">
        <v>45765</v>
      </c>
      <c r="B890" t="str">
        <f>TEXT(Table3[[#This Row],[date]],"mmm")</f>
        <v>Apr</v>
      </c>
      <c r="C890" t="str">
        <f>TEXT(Table3[[#This Row],[date]],"ddd")</f>
        <v>Fri</v>
      </c>
      <c r="D890" s="2" t="s">
        <v>27</v>
      </c>
      <c r="E890" s="2" t="s">
        <v>273</v>
      </c>
      <c r="F890" s="2" t="s">
        <v>54</v>
      </c>
      <c r="G890" s="2" t="s">
        <v>55</v>
      </c>
      <c r="H890" s="2" t="s">
        <v>56</v>
      </c>
      <c r="I890" s="3">
        <v>352.9</v>
      </c>
      <c r="J890" s="5">
        <v>7</v>
      </c>
      <c r="K890" s="3">
        <v>2470.3000000000002</v>
      </c>
      <c r="L890" s="3">
        <v>1400.42</v>
      </c>
      <c r="M890" s="3">
        <v>1069.8800000000001</v>
      </c>
      <c r="N890" s="10">
        <f>Table3[[#This Row],[profit]]/Table3[[#This Row],[revenue]]</f>
        <v>0.43309719467271185</v>
      </c>
      <c r="O890" s="2" t="s">
        <v>8</v>
      </c>
      <c r="P890" s="2" t="str">
        <f>_xlfn.XLOOKUP(O890,Sales_reps!A:A,Sales_reps!B:B)</f>
        <v>Rep 3</v>
      </c>
      <c r="Q890" s="5">
        <f>_xlfn.XLOOKUP(F890,Inventory!A:A,Inventory!E:E)</f>
        <v>18</v>
      </c>
      <c r="R890" s="5">
        <f>_xlfn.XLOOKUP(F890,Inventory!A:A,Inventory!F:F)</f>
        <v>193</v>
      </c>
      <c r="S890" t="str">
        <f>IF(Table3[[#This Row],[Reorder_point]]&gt;=Table3[[#This Row],[Stock_on_hand]],"Reorder","Sufficient Stock")</f>
        <v>Reorder</v>
      </c>
      <c r="T890" s="4">
        <f>_xlfn.XLOOKUP(F890,Pivot!A:A,Pivot!C:C)</f>
        <v>1.7127071823204421</v>
      </c>
      <c r="U890" s="5">
        <f>Table3[[#This Row],[Stock_on_hand]]/Table3[[#This Row],[ADS_Rate]]</f>
        <v>10.509677419354839</v>
      </c>
      <c r="V890" s="16">
        <f>_xlfn.XLOOKUP(F890,Pivot!E:E,Pivot!H:H)</f>
        <v>171.93148387096775</v>
      </c>
      <c r="W890" s="3">
        <f>IF(Table3[[#This Row],[Stock_on_hand]]&gt;Table3[[#This Row],[Reorder_point]],(Table3[[#This Row],[Stock_on_hand]]-Table3[[#This Row],[Reorder_point]])*Table3[[#This Row],[AverageCostPerUnit]],0)</f>
        <v>0</v>
      </c>
    </row>
    <row r="891" spans="1:23" x14ac:dyDescent="0.3">
      <c r="A891" s="1">
        <v>45765</v>
      </c>
      <c r="B891" t="str">
        <f>TEXT(Table3[[#This Row],[date]],"mmm")</f>
        <v>Apr</v>
      </c>
      <c r="C891" t="str">
        <f>TEXT(Table3[[#This Row],[date]],"ddd")</f>
        <v>Fri</v>
      </c>
      <c r="D891" s="2" t="s">
        <v>5</v>
      </c>
      <c r="E891" s="2" t="s">
        <v>274</v>
      </c>
      <c r="F891" s="2" t="s">
        <v>54</v>
      </c>
      <c r="G891" s="2" t="s">
        <v>55</v>
      </c>
      <c r="H891" s="2" t="s">
        <v>56</v>
      </c>
      <c r="I891" s="3">
        <v>224.42</v>
      </c>
      <c r="J891" s="5">
        <v>23</v>
      </c>
      <c r="K891" s="3">
        <v>5161.66</v>
      </c>
      <c r="L891" s="3">
        <v>3446.49</v>
      </c>
      <c r="M891" s="3">
        <v>1715.17</v>
      </c>
      <c r="N891" s="10">
        <f>Table3[[#This Row],[profit]]/Table3[[#This Row],[revenue]]</f>
        <v>0.33229038720101672</v>
      </c>
      <c r="O891" s="2" t="s">
        <v>3</v>
      </c>
      <c r="P891" s="2" t="str">
        <f>_xlfn.XLOOKUP(O891,Sales_reps!A:A,Sales_reps!B:B)</f>
        <v>Rep 1</v>
      </c>
      <c r="Q891" s="5">
        <f>_xlfn.XLOOKUP(F891,Inventory!A:A,Inventory!E:E)</f>
        <v>18</v>
      </c>
      <c r="R891" s="5">
        <f>_xlfn.XLOOKUP(F891,Inventory!A:A,Inventory!F:F)</f>
        <v>193</v>
      </c>
      <c r="S891" t="str">
        <f>IF(Table3[[#This Row],[Reorder_point]]&gt;=Table3[[#This Row],[Stock_on_hand]],"Reorder","Sufficient Stock")</f>
        <v>Reorder</v>
      </c>
      <c r="T891" s="4">
        <f>_xlfn.XLOOKUP(F891,Pivot!A:A,Pivot!C:C)</f>
        <v>1.7127071823204421</v>
      </c>
      <c r="U891" s="5">
        <f>Table3[[#This Row],[Stock_on_hand]]/Table3[[#This Row],[ADS_Rate]]</f>
        <v>10.509677419354839</v>
      </c>
      <c r="V891" s="16">
        <f>_xlfn.XLOOKUP(F891,Pivot!E:E,Pivot!H:H)</f>
        <v>171.93148387096775</v>
      </c>
      <c r="W891" s="3">
        <f>IF(Table3[[#This Row],[Stock_on_hand]]&gt;Table3[[#This Row],[Reorder_point]],(Table3[[#This Row],[Stock_on_hand]]-Table3[[#This Row],[Reorder_point]])*Table3[[#This Row],[AverageCostPerUnit]],0)</f>
        <v>0</v>
      </c>
    </row>
    <row r="892" spans="1:23" x14ac:dyDescent="0.3">
      <c r="A892" s="1">
        <v>45765</v>
      </c>
      <c r="B892" t="str">
        <f>TEXT(Table3[[#This Row],[date]],"mmm")</f>
        <v>Apr</v>
      </c>
      <c r="C892" t="str">
        <f>TEXT(Table3[[#This Row],[date]],"ddd")</f>
        <v>Fri</v>
      </c>
      <c r="D892" s="2" t="s">
        <v>17</v>
      </c>
      <c r="E892" s="2" t="s">
        <v>274</v>
      </c>
      <c r="F892" s="2" t="s">
        <v>69</v>
      </c>
      <c r="G892" s="2" t="s">
        <v>70</v>
      </c>
      <c r="H892" s="2" t="s">
        <v>60</v>
      </c>
      <c r="I892" s="3">
        <v>89.9</v>
      </c>
      <c r="J892" s="5">
        <v>18</v>
      </c>
      <c r="K892" s="3">
        <v>1618.2</v>
      </c>
      <c r="L892" s="3">
        <v>1032.3900000000001</v>
      </c>
      <c r="M892" s="3">
        <v>585.80999999999995</v>
      </c>
      <c r="N892" s="10">
        <f>Table3[[#This Row],[profit]]/Table3[[#This Row],[revenue]]</f>
        <v>0.36201334816462732</v>
      </c>
      <c r="O892" s="2" t="s">
        <v>30</v>
      </c>
      <c r="P892" s="2" t="str">
        <f>_xlfn.XLOOKUP(O892,Sales_reps!A:A,Sales_reps!B:B)</f>
        <v>Rep 12</v>
      </c>
      <c r="Q892" s="5">
        <f>_xlfn.XLOOKUP(F892,Inventory!A:A,Inventory!E:E)</f>
        <v>350</v>
      </c>
      <c r="R892" s="5">
        <f>_xlfn.XLOOKUP(F892,Inventory!A:A,Inventory!F:F)</f>
        <v>160</v>
      </c>
      <c r="S892" t="str">
        <f>IF(Table3[[#This Row],[Reorder_point]]&gt;=Table3[[#This Row],[Stock_on_hand]],"Reorder","Sufficient Stock")</f>
        <v>Sufficient Stock</v>
      </c>
      <c r="T892" s="4">
        <f>_xlfn.XLOOKUP(F892,Pivot!A:A,Pivot!C:C)</f>
        <v>2.2651933701657461</v>
      </c>
      <c r="U892" s="5">
        <f>Table3[[#This Row],[Stock_on_hand]]/Table3[[#This Row],[ADS_Rate]]</f>
        <v>154.51219512195121</v>
      </c>
      <c r="V892" s="16">
        <f>_xlfn.XLOOKUP(F892,Pivot!E:E,Pivot!H:H)</f>
        <v>169.51268292682926</v>
      </c>
      <c r="W892" s="3">
        <f>IF(Table3[[#This Row],[Stock_on_hand]]&gt;Table3[[#This Row],[Reorder_point]],(Table3[[#This Row],[Stock_on_hand]]-Table3[[#This Row],[Reorder_point]])*Table3[[#This Row],[AverageCostPerUnit]],0)</f>
        <v>32207.409756097557</v>
      </c>
    </row>
    <row r="893" spans="1:23" x14ac:dyDescent="0.3">
      <c r="A893" s="1">
        <v>45765</v>
      </c>
      <c r="B893" t="str">
        <f>TEXT(Table3[[#This Row],[date]],"mmm")</f>
        <v>Apr</v>
      </c>
      <c r="C893" t="str">
        <f>TEXT(Table3[[#This Row],[date]],"ddd")</f>
        <v>Fri</v>
      </c>
      <c r="D893" s="2" t="s">
        <v>17</v>
      </c>
      <c r="E893" s="2" t="s">
        <v>283</v>
      </c>
      <c r="F893" s="2" t="s">
        <v>176</v>
      </c>
      <c r="G893" s="2" t="s">
        <v>177</v>
      </c>
      <c r="H893" s="2" t="s">
        <v>56</v>
      </c>
      <c r="I893" s="3">
        <v>40.22</v>
      </c>
      <c r="J893" s="5">
        <v>23</v>
      </c>
      <c r="K893" s="3">
        <v>925.06</v>
      </c>
      <c r="L893" s="3">
        <v>631.04</v>
      </c>
      <c r="M893" s="3">
        <v>294.02</v>
      </c>
      <c r="N893" s="10">
        <f>Table3[[#This Row],[profit]]/Table3[[#This Row],[revenue]]</f>
        <v>0.31783884288586683</v>
      </c>
      <c r="O893" s="2" t="s">
        <v>8</v>
      </c>
      <c r="P893" s="2" t="str">
        <f>_xlfn.XLOOKUP(O893,Sales_reps!A:A,Sales_reps!B:B)</f>
        <v>Rep 3</v>
      </c>
      <c r="Q893" s="5">
        <f>_xlfn.XLOOKUP(F893,Inventory!A:A,Inventory!E:E)</f>
        <v>230</v>
      </c>
      <c r="R893" s="5">
        <f>_xlfn.XLOOKUP(F893,Inventory!A:A,Inventory!F:F)</f>
        <v>67</v>
      </c>
      <c r="S893" t="str">
        <f>IF(Table3[[#This Row],[Reorder_point]]&gt;=Table3[[#This Row],[Stock_on_hand]],"Reorder","Sufficient Stock")</f>
        <v>Sufficient Stock</v>
      </c>
      <c r="T893" s="4">
        <f>_xlfn.XLOOKUP(F893,Pivot!A:A,Pivot!C:C)</f>
        <v>1.5027624309392265</v>
      </c>
      <c r="U893" s="5">
        <f>Table3[[#This Row],[Stock_on_hand]]/Table3[[#This Row],[ADS_Rate]]</f>
        <v>153.0514705882353</v>
      </c>
      <c r="V893" s="16">
        <f>_xlfn.XLOOKUP(F893,Pivot!E:E,Pivot!H:H)</f>
        <v>125.94279411764707</v>
      </c>
      <c r="W893" s="3">
        <f>IF(Table3[[#This Row],[Stock_on_hand]]&gt;Table3[[#This Row],[Reorder_point]],(Table3[[#This Row],[Stock_on_hand]]-Table3[[#This Row],[Reorder_point]])*Table3[[#This Row],[AverageCostPerUnit]],0)</f>
        <v>20528.67544117647</v>
      </c>
    </row>
    <row r="894" spans="1:23" x14ac:dyDescent="0.3">
      <c r="A894" s="1">
        <v>45765</v>
      </c>
      <c r="B894" t="str">
        <f>TEXT(Table3[[#This Row],[date]],"mmm")</f>
        <v>Apr</v>
      </c>
      <c r="C894" t="str">
        <f>TEXT(Table3[[#This Row],[date]],"ddd")</f>
        <v>Fri</v>
      </c>
      <c r="D894" s="2" t="s">
        <v>12</v>
      </c>
      <c r="E894" s="2" t="s">
        <v>283</v>
      </c>
      <c r="F894" s="2" t="s">
        <v>106</v>
      </c>
      <c r="G894" s="2" t="s">
        <v>107</v>
      </c>
      <c r="H894" s="2" t="s">
        <v>60</v>
      </c>
      <c r="I894" s="3">
        <v>436.37</v>
      </c>
      <c r="J894" s="5">
        <v>3</v>
      </c>
      <c r="K894" s="3">
        <v>1309.1099999999999</v>
      </c>
      <c r="L894" s="3">
        <v>938.81</v>
      </c>
      <c r="M894" s="3">
        <v>370.3</v>
      </c>
      <c r="N894" s="10">
        <f>Table3[[#This Row],[profit]]/Table3[[#This Row],[revenue]]</f>
        <v>0.28286393045656977</v>
      </c>
      <c r="O894" s="2" t="s">
        <v>30</v>
      </c>
      <c r="P894" s="2" t="str">
        <f>_xlfn.XLOOKUP(O894,Sales_reps!A:A,Sales_reps!B:B)</f>
        <v>Rep 12</v>
      </c>
      <c r="Q894" s="5">
        <f>_xlfn.XLOOKUP(F894,Inventory!A:A,Inventory!E:E)</f>
        <v>377</v>
      </c>
      <c r="R894" s="5">
        <f>_xlfn.XLOOKUP(F894,Inventory!A:A,Inventory!F:F)</f>
        <v>165</v>
      </c>
      <c r="S894" t="str">
        <f>IF(Table3[[#This Row],[Reorder_point]]&gt;=Table3[[#This Row],[Stock_on_hand]],"Reorder","Sufficient Stock")</f>
        <v>Sufficient Stock</v>
      </c>
      <c r="T894" s="4">
        <f>_xlfn.XLOOKUP(F894,Pivot!A:A,Pivot!C:C)</f>
        <v>2.2928176795580111</v>
      </c>
      <c r="U894" s="5">
        <f>Table3[[#This Row],[Stock_on_hand]]/Table3[[#This Row],[ADS_Rate]]</f>
        <v>164.4265060240964</v>
      </c>
      <c r="V894" s="16">
        <f>_xlfn.XLOOKUP(F894,Pivot!E:E,Pivot!H:H)</f>
        <v>219.61922891566269</v>
      </c>
      <c r="W894" s="3">
        <f>IF(Table3[[#This Row],[Stock_on_hand]]&gt;Table3[[#This Row],[Reorder_point]],(Table3[[#This Row],[Stock_on_hand]]-Table3[[#This Row],[Reorder_point]])*Table3[[#This Row],[AverageCostPerUnit]],0)</f>
        <v>46559.276530120493</v>
      </c>
    </row>
    <row r="895" spans="1:23" x14ac:dyDescent="0.3">
      <c r="A895" s="1">
        <v>45765</v>
      </c>
      <c r="B895" t="str">
        <f>TEXT(Table3[[#This Row],[date]],"mmm")</f>
        <v>Apr</v>
      </c>
      <c r="C895" t="str">
        <f>TEXT(Table3[[#This Row],[date]],"ddd")</f>
        <v>Fri</v>
      </c>
      <c r="D895" s="2" t="s">
        <v>24</v>
      </c>
      <c r="E895" s="2" t="s">
        <v>277</v>
      </c>
      <c r="F895" s="2" t="s">
        <v>134</v>
      </c>
      <c r="G895" s="2" t="s">
        <v>135</v>
      </c>
      <c r="H895" s="2" t="s">
        <v>60</v>
      </c>
      <c r="I895" s="3">
        <v>367.85</v>
      </c>
      <c r="J895" s="5">
        <v>49</v>
      </c>
      <c r="K895" s="3">
        <v>18024.650000000001</v>
      </c>
      <c r="L895" s="3">
        <v>14811.04</v>
      </c>
      <c r="M895" s="3">
        <v>3213.61</v>
      </c>
      <c r="N895" s="10">
        <f>Table3[[#This Row],[profit]]/Table3[[#This Row],[revenue]]</f>
        <v>0.17828973100725951</v>
      </c>
      <c r="O895" s="2" t="s">
        <v>10</v>
      </c>
      <c r="P895" s="2" t="str">
        <f>_xlfn.XLOOKUP(O895,Sales_reps!A:A,Sales_reps!B:B)</f>
        <v>Rep 4</v>
      </c>
      <c r="Q895" s="5">
        <f>_xlfn.XLOOKUP(F895,Inventory!A:A,Inventory!E:E)</f>
        <v>424</v>
      </c>
      <c r="R895" s="5">
        <f>_xlfn.XLOOKUP(F895,Inventory!A:A,Inventory!F:F)</f>
        <v>156</v>
      </c>
      <c r="S895" t="str">
        <f>IF(Table3[[#This Row],[Reorder_point]]&gt;=Table3[[#This Row],[Stock_on_hand]],"Reorder","Sufficient Stock")</f>
        <v>Sufficient Stock</v>
      </c>
      <c r="T895" s="4">
        <f>_xlfn.XLOOKUP(F895,Pivot!A:A,Pivot!C:C)</f>
        <v>2.458563535911602</v>
      </c>
      <c r="U895" s="5">
        <f>Table3[[#This Row],[Stock_on_hand]]/Table3[[#This Row],[ADS_Rate]]</f>
        <v>172.45842696629214</v>
      </c>
      <c r="V895" s="16">
        <f>_xlfn.XLOOKUP(F895,Pivot!E:E,Pivot!H:H)</f>
        <v>179.92377528089884</v>
      </c>
      <c r="W895" s="3">
        <f>IF(Table3[[#This Row],[Stock_on_hand]]&gt;Table3[[#This Row],[Reorder_point]],(Table3[[#This Row],[Stock_on_hand]]-Table3[[#This Row],[Reorder_point]])*Table3[[#This Row],[AverageCostPerUnit]],0)</f>
        <v>48219.571775280885</v>
      </c>
    </row>
    <row r="896" spans="1:23" x14ac:dyDescent="0.3">
      <c r="A896" s="1">
        <v>45765</v>
      </c>
      <c r="B896" t="str">
        <f>TEXT(Table3[[#This Row],[date]],"mmm")</f>
        <v>Apr</v>
      </c>
      <c r="C896" t="str">
        <f>TEXT(Table3[[#This Row],[date]],"ddd")</f>
        <v>Fri</v>
      </c>
      <c r="D896" s="2" t="s">
        <v>27</v>
      </c>
      <c r="E896" s="2" t="s">
        <v>277</v>
      </c>
      <c r="F896" s="2" t="s">
        <v>222</v>
      </c>
      <c r="G896" s="2" t="s">
        <v>223</v>
      </c>
      <c r="H896" s="2" t="s">
        <v>56</v>
      </c>
      <c r="I896" s="3">
        <v>410.4</v>
      </c>
      <c r="J896" s="5">
        <v>17</v>
      </c>
      <c r="K896" s="3">
        <v>6976.8</v>
      </c>
      <c r="L896" s="3">
        <v>5619.06</v>
      </c>
      <c r="M896" s="3">
        <v>1357.74</v>
      </c>
      <c r="N896" s="10">
        <f>Table3[[#This Row],[profit]]/Table3[[#This Row],[revenue]]</f>
        <v>0.1946078431372549</v>
      </c>
      <c r="O896" s="2" t="s">
        <v>38</v>
      </c>
      <c r="P896" s="2" t="str">
        <f>_xlfn.XLOOKUP(O896,Sales_reps!A:A,Sales_reps!B:B)</f>
        <v>Rep 16</v>
      </c>
      <c r="Q896" s="5">
        <f>_xlfn.XLOOKUP(F896,Inventory!A:A,Inventory!E:E)</f>
        <v>429</v>
      </c>
      <c r="R896" s="5">
        <f>_xlfn.XLOOKUP(F896,Inventory!A:A,Inventory!F:F)</f>
        <v>117</v>
      </c>
      <c r="S896" t="str">
        <f>IF(Table3[[#This Row],[Reorder_point]]&gt;=Table3[[#This Row],[Stock_on_hand]],"Reorder","Sufficient Stock")</f>
        <v>Sufficient Stock</v>
      </c>
      <c r="T896" s="4">
        <f>_xlfn.XLOOKUP(F896,Pivot!A:A,Pivot!C:C)</f>
        <v>1.7403314917127073</v>
      </c>
      <c r="U896" s="5">
        <f>Table3[[#This Row],[Stock_on_hand]]/Table3[[#This Row],[ADS_Rate]]</f>
        <v>246.50476190476189</v>
      </c>
      <c r="V896" s="16">
        <f>_xlfn.XLOOKUP(F896,Pivot!E:E,Pivot!H:H)</f>
        <v>227.47676190476187</v>
      </c>
      <c r="W896" s="3">
        <f>IF(Table3[[#This Row],[Stock_on_hand]]&gt;Table3[[#This Row],[Reorder_point]],(Table3[[#This Row],[Stock_on_hand]]-Table3[[#This Row],[Reorder_point]])*Table3[[#This Row],[AverageCostPerUnit]],0)</f>
        <v>70972.749714285703</v>
      </c>
    </row>
    <row r="897" spans="1:23" x14ac:dyDescent="0.3">
      <c r="A897" s="1">
        <v>45766</v>
      </c>
      <c r="B897" t="str">
        <f>TEXT(Table3[[#This Row],[date]],"mmm")</f>
        <v>Apr</v>
      </c>
      <c r="C897" t="str">
        <f>TEXT(Table3[[#This Row],[date]],"ddd")</f>
        <v>Sat</v>
      </c>
      <c r="D897" s="2" t="s">
        <v>17</v>
      </c>
      <c r="E897" s="2" t="s">
        <v>280</v>
      </c>
      <c r="F897" s="2" t="s">
        <v>230</v>
      </c>
      <c r="G897" s="2" t="s">
        <v>231</v>
      </c>
      <c r="H897" s="2" t="s">
        <v>60</v>
      </c>
      <c r="I897" s="3">
        <v>498.67</v>
      </c>
      <c r="J897" s="5">
        <v>20</v>
      </c>
      <c r="K897" s="3">
        <v>9973.4</v>
      </c>
      <c r="L897" s="3">
        <v>7422.84</v>
      </c>
      <c r="M897" s="3">
        <v>2550.56</v>
      </c>
      <c r="N897" s="10">
        <f>Table3[[#This Row],[profit]]/Table3[[#This Row],[revenue]]</f>
        <v>0.25573625844747028</v>
      </c>
      <c r="O897" s="2" t="s">
        <v>6</v>
      </c>
      <c r="P897" s="2" t="str">
        <f>_xlfn.XLOOKUP(O897,Sales_reps!A:A,Sales_reps!B:B)</f>
        <v>Rep 2</v>
      </c>
      <c r="Q897" s="5">
        <f>_xlfn.XLOOKUP(F897,Inventory!A:A,Inventory!E:E)</f>
        <v>12</v>
      </c>
      <c r="R897" s="5">
        <f>_xlfn.XLOOKUP(F897,Inventory!A:A,Inventory!F:F)</f>
        <v>166</v>
      </c>
      <c r="S897" t="str">
        <f>IF(Table3[[#This Row],[Reorder_point]]&gt;=Table3[[#This Row],[Stock_on_hand]],"Reorder","Sufficient Stock")</f>
        <v>Reorder</v>
      </c>
      <c r="T897" s="4">
        <f>_xlfn.XLOOKUP(F897,Pivot!A:A,Pivot!C:C)</f>
        <v>2.0386740331491713</v>
      </c>
      <c r="U897" s="5">
        <f>Table3[[#This Row],[Stock_on_hand]]/Table3[[#This Row],[ADS_Rate]]</f>
        <v>5.8861788617886175</v>
      </c>
      <c r="V897" s="16">
        <f>_xlfn.XLOOKUP(F897,Pivot!E:E,Pivot!H:H)</f>
        <v>205.93330623306232</v>
      </c>
      <c r="W897" s="3">
        <f>IF(Table3[[#This Row],[Stock_on_hand]]&gt;Table3[[#This Row],[Reorder_point]],(Table3[[#This Row],[Stock_on_hand]]-Table3[[#This Row],[Reorder_point]])*Table3[[#This Row],[AverageCostPerUnit]],0)</f>
        <v>0</v>
      </c>
    </row>
    <row r="898" spans="1:23" x14ac:dyDescent="0.3">
      <c r="A898" s="1">
        <v>45766</v>
      </c>
      <c r="B898" t="str">
        <f>TEXT(Table3[[#This Row],[date]],"mmm")</f>
        <v>Apr</v>
      </c>
      <c r="C898" t="str">
        <f>TEXT(Table3[[#This Row],[date]],"ddd")</f>
        <v>Sat</v>
      </c>
      <c r="D898" s="2" t="s">
        <v>27</v>
      </c>
      <c r="E898" s="2" t="s">
        <v>282</v>
      </c>
      <c r="F898" s="2" t="s">
        <v>95</v>
      </c>
      <c r="G898" s="2" t="s">
        <v>96</v>
      </c>
      <c r="H898" s="2" t="s">
        <v>56</v>
      </c>
      <c r="I898" s="3">
        <v>139.99</v>
      </c>
      <c r="J898" s="5">
        <v>35</v>
      </c>
      <c r="K898" s="3">
        <v>4899.6499999999996</v>
      </c>
      <c r="L898" s="3">
        <v>2732.74</v>
      </c>
      <c r="M898" s="3">
        <v>2166.91</v>
      </c>
      <c r="N898" s="10">
        <f>Table3[[#This Row],[profit]]/Table3[[#This Row],[revenue]]</f>
        <v>0.44225812047799334</v>
      </c>
      <c r="O898" s="2" t="s">
        <v>13</v>
      </c>
      <c r="P898" s="2" t="str">
        <f>_xlfn.XLOOKUP(O898,Sales_reps!A:A,Sales_reps!B:B)</f>
        <v>Rep 5</v>
      </c>
      <c r="Q898" s="5">
        <f>_xlfn.XLOOKUP(F898,Inventory!A:A,Inventory!E:E)</f>
        <v>101</v>
      </c>
      <c r="R898" s="5">
        <f>_xlfn.XLOOKUP(F898,Inventory!A:A,Inventory!F:F)</f>
        <v>179</v>
      </c>
      <c r="S898" t="str">
        <f>IF(Table3[[#This Row],[Reorder_point]]&gt;=Table3[[#This Row],[Stock_on_hand]],"Reorder","Sufficient Stock")</f>
        <v>Reorder</v>
      </c>
      <c r="T898" s="4">
        <f>_xlfn.XLOOKUP(F898,Pivot!A:A,Pivot!C:C)</f>
        <v>3.9834254143646408</v>
      </c>
      <c r="U898" s="5">
        <f>Table3[[#This Row],[Stock_on_hand]]/Table3[[#This Row],[ADS_Rate]]</f>
        <v>25.35506241331484</v>
      </c>
      <c r="V898" s="16">
        <f>_xlfn.XLOOKUP(F898,Pivot!E:E,Pivot!H:H)</f>
        <v>171.84160887656034</v>
      </c>
      <c r="W898" s="3">
        <f>IF(Table3[[#This Row],[Stock_on_hand]]&gt;Table3[[#This Row],[Reorder_point]],(Table3[[#This Row],[Stock_on_hand]]-Table3[[#This Row],[Reorder_point]])*Table3[[#This Row],[AverageCostPerUnit]],0)</f>
        <v>0</v>
      </c>
    </row>
    <row r="899" spans="1:23" x14ac:dyDescent="0.3">
      <c r="A899" s="1">
        <v>45766</v>
      </c>
      <c r="B899" t="str">
        <f>TEXT(Table3[[#This Row],[date]],"mmm")</f>
        <v>Apr</v>
      </c>
      <c r="C899" t="str">
        <f>TEXT(Table3[[#This Row],[date]],"ddd")</f>
        <v>Sat</v>
      </c>
      <c r="D899" s="2" t="s">
        <v>17</v>
      </c>
      <c r="E899" s="2" t="s">
        <v>281</v>
      </c>
      <c r="F899" s="2" t="s">
        <v>220</v>
      </c>
      <c r="G899" s="2" t="s">
        <v>221</v>
      </c>
      <c r="H899" s="2" t="s">
        <v>56</v>
      </c>
      <c r="I899" s="3">
        <v>432.2</v>
      </c>
      <c r="J899" s="5">
        <v>38</v>
      </c>
      <c r="K899" s="3">
        <v>16423.599999999999</v>
      </c>
      <c r="L899" s="3">
        <v>13209.07</v>
      </c>
      <c r="M899" s="3">
        <v>3214.53</v>
      </c>
      <c r="N899" s="10">
        <f>Table3[[#This Row],[profit]]/Table3[[#This Row],[revenue]]</f>
        <v>0.1957262719501206</v>
      </c>
      <c r="O899" s="2" t="s">
        <v>6</v>
      </c>
      <c r="P899" s="2" t="str">
        <f>_xlfn.XLOOKUP(O899,Sales_reps!A:A,Sales_reps!B:B)</f>
        <v>Rep 2</v>
      </c>
      <c r="Q899" s="5">
        <f>_xlfn.XLOOKUP(F899,Inventory!A:A,Inventory!E:E)</f>
        <v>285</v>
      </c>
      <c r="R899" s="5">
        <f>_xlfn.XLOOKUP(F899,Inventory!A:A,Inventory!F:F)</f>
        <v>130</v>
      </c>
      <c r="S899" t="str">
        <f>IF(Table3[[#This Row],[Reorder_point]]&gt;=Table3[[#This Row],[Stock_on_hand]],"Reorder","Sufficient Stock")</f>
        <v>Sufficient Stock</v>
      </c>
      <c r="T899" s="4">
        <f>_xlfn.XLOOKUP(F899,Pivot!A:A,Pivot!C:C)</f>
        <v>1.6464088397790055</v>
      </c>
      <c r="U899" s="5">
        <f>Table3[[#This Row],[Stock_on_hand]]/Table3[[#This Row],[ADS_Rate]]</f>
        <v>173.10402684563758</v>
      </c>
      <c r="V899" s="16">
        <f>_xlfn.XLOOKUP(F899,Pivot!E:E,Pivot!H:H)</f>
        <v>196.83761744966441</v>
      </c>
      <c r="W899" s="3">
        <f>IF(Table3[[#This Row],[Stock_on_hand]]&gt;Table3[[#This Row],[Reorder_point]],(Table3[[#This Row],[Stock_on_hand]]-Table3[[#This Row],[Reorder_point]])*Table3[[#This Row],[AverageCostPerUnit]],0)</f>
        <v>30509.830704697983</v>
      </c>
    </row>
    <row r="900" spans="1:23" x14ac:dyDescent="0.3">
      <c r="A900" s="1">
        <v>45766</v>
      </c>
      <c r="B900" t="str">
        <f>TEXT(Table3[[#This Row],[date]],"mmm")</f>
        <v>Apr</v>
      </c>
      <c r="C900" t="str">
        <f>TEXT(Table3[[#This Row],[date]],"ddd")</f>
        <v>Sat</v>
      </c>
      <c r="D900" s="2" t="s">
        <v>24</v>
      </c>
      <c r="E900" s="2" t="s">
        <v>284</v>
      </c>
      <c r="F900" s="2" t="s">
        <v>254</v>
      </c>
      <c r="G900" s="2" t="s">
        <v>255</v>
      </c>
      <c r="H900" s="2" t="s">
        <v>64</v>
      </c>
      <c r="I900" s="3">
        <v>87.68</v>
      </c>
      <c r="J900" s="5">
        <v>4</v>
      </c>
      <c r="K900" s="3">
        <v>350.72</v>
      </c>
      <c r="L900" s="3">
        <v>203.8</v>
      </c>
      <c r="M900" s="3">
        <v>146.91999999999999</v>
      </c>
      <c r="N900" s="10">
        <f>Table3[[#This Row],[profit]]/Table3[[#This Row],[revenue]]</f>
        <v>0.41890967153284664</v>
      </c>
      <c r="O900" s="2" t="s">
        <v>46</v>
      </c>
      <c r="P900" s="2" t="str">
        <f>_xlfn.XLOOKUP(O900,Sales_reps!A:A,Sales_reps!B:B)</f>
        <v>Rep 20</v>
      </c>
      <c r="Q900" s="5">
        <f>_xlfn.XLOOKUP(F900,Inventory!A:A,Inventory!E:E)</f>
        <v>228</v>
      </c>
      <c r="R900" s="5">
        <f>_xlfn.XLOOKUP(F900,Inventory!A:A,Inventory!F:F)</f>
        <v>179</v>
      </c>
      <c r="S900" t="str">
        <f>IF(Table3[[#This Row],[Reorder_point]]&gt;=Table3[[#This Row],[Stock_on_hand]],"Reorder","Sufficient Stock")</f>
        <v>Sufficient Stock</v>
      </c>
      <c r="T900" s="4">
        <f>_xlfn.XLOOKUP(F900,Pivot!A:A,Pivot!C:C)</f>
        <v>3.6353591160220993</v>
      </c>
      <c r="U900" s="5">
        <f>Table3[[#This Row],[Stock_on_hand]]/Table3[[#This Row],[ADS_Rate]]</f>
        <v>62.717325227963528</v>
      </c>
      <c r="V900" s="16">
        <f>_xlfn.XLOOKUP(F900,Pivot!E:E,Pivot!H:H)</f>
        <v>194.48913373860182</v>
      </c>
      <c r="W900" s="3">
        <f>IF(Table3[[#This Row],[Stock_on_hand]]&gt;Table3[[#This Row],[Reorder_point]],(Table3[[#This Row],[Stock_on_hand]]-Table3[[#This Row],[Reorder_point]])*Table3[[#This Row],[AverageCostPerUnit]],0)</f>
        <v>9529.9675531914891</v>
      </c>
    </row>
    <row r="901" spans="1:23" x14ac:dyDescent="0.3">
      <c r="A901" s="1">
        <v>45767</v>
      </c>
      <c r="B901" t="str">
        <f>TEXT(Table3[[#This Row],[date]],"mmm")</f>
        <v>Apr</v>
      </c>
      <c r="C901" t="str">
        <f>TEXT(Table3[[#This Row],[date]],"ddd")</f>
        <v>Sun</v>
      </c>
      <c r="D901" s="2" t="s">
        <v>5</v>
      </c>
      <c r="E901" s="2" t="s">
        <v>283</v>
      </c>
      <c r="F901" s="2" t="s">
        <v>170</v>
      </c>
      <c r="G901" s="2" t="s">
        <v>171</v>
      </c>
      <c r="H901" s="2" t="s">
        <v>60</v>
      </c>
      <c r="I901" s="3">
        <v>315.73</v>
      </c>
      <c r="J901" s="5">
        <v>3</v>
      </c>
      <c r="K901" s="3">
        <v>947.19</v>
      </c>
      <c r="L901" s="3">
        <v>483.9</v>
      </c>
      <c r="M901" s="3">
        <v>463.29</v>
      </c>
      <c r="N901" s="10">
        <f>Table3[[#This Row],[profit]]/Table3[[#This Row],[revenue]]</f>
        <v>0.48912045101827512</v>
      </c>
      <c r="O901" s="2" t="s">
        <v>13</v>
      </c>
      <c r="P901" s="2" t="str">
        <f>_xlfn.XLOOKUP(O901,Sales_reps!A:A,Sales_reps!B:B)</f>
        <v>Rep 5</v>
      </c>
      <c r="Q901" s="5">
        <f>_xlfn.XLOOKUP(F901,Inventory!A:A,Inventory!E:E)</f>
        <v>410</v>
      </c>
      <c r="R901" s="5">
        <f>_xlfn.XLOOKUP(F901,Inventory!A:A,Inventory!F:F)</f>
        <v>168</v>
      </c>
      <c r="S901" t="str">
        <f>IF(Table3[[#This Row],[Reorder_point]]&gt;=Table3[[#This Row],[Stock_on_hand]],"Reorder","Sufficient Stock")</f>
        <v>Sufficient Stock</v>
      </c>
      <c r="T901" s="4">
        <f>_xlfn.XLOOKUP(F901,Pivot!A:A,Pivot!C:C)</f>
        <v>1.9834254143646408</v>
      </c>
      <c r="U901" s="5">
        <f>Table3[[#This Row],[Stock_on_hand]]/Table3[[#This Row],[ADS_Rate]]</f>
        <v>206.71309192200559</v>
      </c>
      <c r="V901" s="16">
        <f>_xlfn.XLOOKUP(F901,Pivot!E:E,Pivot!H:H)</f>
        <v>222.89055710306405</v>
      </c>
      <c r="W901" s="3">
        <f>IF(Table3[[#This Row],[Stock_on_hand]]&gt;Table3[[#This Row],[Reorder_point]],(Table3[[#This Row],[Stock_on_hand]]-Table3[[#This Row],[Reorder_point]])*Table3[[#This Row],[AverageCostPerUnit]],0)</f>
        <v>53939.514818941498</v>
      </c>
    </row>
    <row r="902" spans="1:23" x14ac:dyDescent="0.3">
      <c r="A902" s="1">
        <v>45767</v>
      </c>
      <c r="B902" t="str">
        <f>TEXT(Table3[[#This Row],[date]],"mmm")</f>
        <v>Apr</v>
      </c>
      <c r="C902" t="str">
        <f>TEXT(Table3[[#This Row],[date]],"ddd")</f>
        <v>Sun</v>
      </c>
      <c r="D902" s="2" t="s">
        <v>27</v>
      </c>
      <c r="E902" s="2" t="s">
        <v>272</v>
      </c>
      <c r="F902" s="2" t="s">
        <v>156</v>
      </c>
      <c r="G902" s="2" t="s">
        <v>157</v>
      </c>
      <c r="H902" s="2" t="s">
        <v>73</v>
      </c>
      <c r="I902" s="3">
        <v>126.35</v>
      </c>
      <c r="J902" s="5">
        <v>28</v>
      </c>
      <c r="K902" s="3">
        <v>3537.8</v>
      </c>
      <c r="L902" s="3">
        <v>2873.26</v>
      </c>
      <c r="M902" s="3">
        <v>664.54</v>
      </c>
      <c r="N902" s="10">
        <f>Table3[[#This Row],[profit]]/Table3[[#This Row],[revenue]]</f>
        <v>0.18783990050313754</v>
      </c>
      <c r="O902" s="2" t="s">
        <v>8</v>
      </c>
      <c r="P902" s="2" t="str">
        <f>_xlfn.XLOOKUP(O902,Sales_reps!A:A,Sales_reps!B:B)</f>
        <v>Rep 3</v>
      </c>
      <c r="Q902" s="5">
        <f>_xlfn.XLOOKUP(F902,Inventory!A:A,Inventory!E:E)</f>
        <v>495</v>
      </c>
      <c r="R902" s="5">
        <f>_xlfn.XLOOKUP(F902,Inventory!A:A,Inventory!F:F)</f>
        <v>183</v>
      </c>
      <c r="S902" t="str">
        <f>IF(Table3[[#This Row],[Reorder_point]]&gt;=Table3[[#This Row],[Stock_on_hand]],"Reorder","Sufficient Stock")</f>
        <v>Sufficient Stock</v>
      </c>
      <c r="T902" s="4">
        <f>_xlfn.XLOOKUP(F902,Pivot!A:A,Pivot!C:C)</f>
        <v>2.7237569060773481</v>
      </c>
      <c r="U902" s="5">
        <f>Table3[[#This Row],[Stock_on_hand]]/Table3[[#This Row],[ADS_Rate]]</f>
        <v>181.7342799188641</v>
      </c>
      <c r="V902" s="16">
        <f>_xlfn.XLOOKUP(F902,Pivot!E:E,Pivot!H:H)</f>
        <v>142.07393509127789</v>
      </c>
      <c r="W902" s="3">
        <f>IF(Table3[[#This Row],[Stock_on_hand]]&gt;Table3[[#This Row],[Reorder_point]],(Table3[[#This Row],[Stock_on_hand]]-Table3[[#This Row],[Reorder_point]])*Table3[[#This Row],[AverageCostPerUnit]],0)</f>
        <v>44327.067748478701</v>
      </c>
    </row>
    <row r="903" spans="1:23" x14ac:dyDescent="0.3">
      <c r="A903" s="1">
        <v>45767</v>
      </c>
      <c r="B903" t="str">
        <f>TEXT(Table3[[#This Row],[date]],"mmm")</f>
        <v>Apr</v>
      </c>
      <c r="C903" t="str">
        <f>TEXT(Table3[[#This Row],[date]],"ddd")</f>
        <v>Sun</v>
      </c>
      <c r="D903" s="2" t="s">
        <v>27</v>
      </c>
      <c r="E903" s="2" t="s">
        <v>274</v>
      </c>
      <c r="F903" s="2" t="s">
        <v>95</v>
      </c>
      <c r="G903" s="2" t="s">
        <v>96</v>
      </c>
      <c r="H903" s="2" t="s">
        <v>56</v>
      </c>
      <c r="I903" s="3">
        <v>350.77</v>
      </c>
      <c r="J903" s="5">
        <v>49</v>
      </c>
      <c r="K903" s="3">
        <v>17187.73</v>
      </c>
      <c r="L903" s="3">
        <v>11866.66</v>
      </c>
      <c r="M903" s="3">
        <v>5321.07</v>
      </c>
      <c r="N903" s="10">
        <f>Table3[[#This Row],[profit]]/Table3[[#This Row],[revenue]]</f>
        <v>0.30958538445740069</v>
      </c>
      <c r="O903" s="2" t="s">
        <v>6</v>
      </c>
      <c r="P903" s="2" t="str">
        <f>_xlfn.XLOOKUP(O903,Sales_reps!A:A,Sales_reps!B:B)</f>
        <v>Rep 2</v>
      </c>
      <c r="Q903" s="5">
        <f>_xlfn.XLOOKUP(F903,Inventory!A:A,Inventory!E:E)</f>
        <v>101</v>
      </c>
      <c r="R903" s="5">
        <f>_xlfn.XLOOKUP(F903,Inventory!A:A,Inventory!F:F)</f>
        <v>179</v>
      </c>
      <c r="S903" t="str">
        <f>IF(Table3[[#This Row],[Reorder_point]]&gt;=Table3[[#This Row],[Stock_on_hand]],"Reorder","Sufficient Stock")</f>
        <v>Reorder</v>
      </c>
      <c r="T903" s="4">
        <f>_xlfn.XLOOKUP(F903,Pivot!A:A,Pivot!C:C)</f>
        <v>3.9834254143646408</v>
      </c>
      <c r="U903" s="5">
        <f>Table3[[#This Row],[Stock_on_hand]]/Table3[[#This Row],[ADS_Rate]]</f>
        <v>25.35506241331484</v>
      </c>
      <c r="V903" s="16">
        <f>_xlfn.XLOOKUP(F903,Pivot!E:E,Pivot!H:H)</f>
        <v>171.84160887656034</v>
      </c>
      <c r="W903" s="3">
        <f>IF(Table3[[#This Row],[Stock_on_hand]]&gt;Table3[[#This Row],[Reorder_point]],(Table3[[#This Row],[Stock_on_hand]]-Table3[[#This Row],[Reorder_point]])*Table3[[#This Row],[AverageCostPerUnit]],0)</f>
        <v>0</v>
      </c>
    </row>
    <row r="904" spans="1:23" x14ac:dyDescent="0.3">
      <c r="A904" s="1">
        <v>45767</v>
      </c>
      <c r="B904" t="str">
        <f>TEXT(Table3[[#This Row],[date]],"mmm")</f>
        <v>Apr</v>
      </c>
      <c r="C904" t="str">
        <f>TEXT(Table3[[#This Row],[date]],"ddd")</f>
        <v>Sun</v>
      </c>
      <c r="D904" s="2" t="s">
        <v>27</v>
      </c>
      <c r="E904" s="2" t="s">
        <v>278</v>
      </c>
      <c r="F904" s="2" t="s">
        <v>114</v>
      </c>
      <c r="G904" s="2" t="s">
        <v>115</v>
      </c>
      <c r="H904" s="2" t="s">
        <v>64</v>
      </c>
      <c r="I904" s="3">
        <v>403.81</v>
      </c>
      <c r="J904" s="5">
        <v>1</v>
      </c>
      <c r="K904" s="3">
        <v>403.81</v>
      </c>
      <c r="L904" s="3">
        <v>262.37</v>
      </c>
      <c r="M904" s="3">
        <v>141.44</v>
      </c>
      <c r="N904" s="10">
        <f>Table3[[#This Row],[profit]]/Table3[[#This Row],[revenue]]</f>
        <v>0.35026373789653548</v>
      </c>
      <c r="O904" s="2" t="s">
        <v>30</v>
      </c>
      <c r="P904" s="2" t="str">
        <f>_xlfn.XLOOKUP(O904,Sales_reps!A:A,Sales_reps!B:B)</f>
        <v>Rep 12</v>
      </c>
      <c r="Q904" s="5">
        <f>_xlfn.XLOOKUP(F904,Inventory!A:A,Inventory!E:E)</f>
        <v>385</v>
      </c>
      <c r="R904" s="5">
        <f>_xlfn.XLOOKUP(F904,Inventory!A:A,Inventory!F:F)</f>
        <v>55</v>
      </c>
      <c r="S904" t="str">
        <f>IF(Table3[[#This Row],[Reorder_point]]&gt;=Table3[[#This Row],[Stock_on_hand]],"Reorder","Sufficient Stock")</f>
        <v>Sufficient Stock</v>
      </c>
      <c r="T904" s="4">
        <f>_xlfn.XLOOKUP(F904,Pivot!A:A,Pivot!C:C)</f>
        <v>1.9447513812154695</v>
      </c>
      <c r="U904" s="5">
        <f>Table3[[#This Row],[Stock_on_hand]]/Table3[[#This Row],[ADS_Rate]]</f>
        <v>197.96875</v>
      </c>
      <c r="V904" s="16">
        <f>_xlfn.XLOOKUP(F904,Pivot!E:E,Pivot!H:H)</f>
        <v>186.62428977272728</v>
      </c>
      <c r="W904" s="3">
        <f>IF(Table3[[#This Row],[Stock_on_hand]]&gt;Table3[[#This Row],[Reorder_point]],(Table3[[#This Row],[Stock_on_hand]]-Table3[[#This Row],[Reorder_point]])*Table3[[#This Row],[AverageCostPerUnit]],0)</f>
        <v>61586.015625</v>
      </c>
    </row>
    <row r="905" spans="1:23" x14ac:dyDescent="0.3">
      <c r="A905" s="1">
        <v>45767</v>
      </c>
      <c r="B905" t="str">
        <f>TEXT(Table3[[#This Row],[date]],"mmm")</f>
        <v>Apr</v>
      </c>
      <c r="C905" t="str">
        <f>TEXT(Table3[[#This Row],[date]],"ddd")</f>
        <v>Sun</v>
      </c>
      <c r="D905" s="2" t="s">
        <v>17</v>
      </c>
      <c r="E905" s="2" t="s">
        <v>279</v>
      </c>
      <c r="F905" s="2" t="s">
        <v>240</v>
      </c>
      <c r="G905" s="2" t="s">
        <v>241</v>
      </c>
      <c r="H905" s="2" t="s">
        <v>56</v>
      </c>
      <c r="I905" s="3">
        <v>144.52000000000001</v>
      </c>
      <c r="J905" s="5">
        <v>2</v>
      </c>
      <c r="K905" s="3">
        <v>289.04000000000002</v>
      </c>
      <c r="L905" s="3">
        <v>202.68</v>
      </c>
      <c r="M905" s="3">
        <v>86.36</v>
      </c>
      <c r="N905" s="10">
        <f>Table3[[#This Row],[profit]]/Table3[[#This Row],[revenue]]</f>
        <v>0.29878217547744257</v>
      </c>
      <c r="O905" s="2" t="s">
        <v>40</v>
      </c>
      <c r="P905" s="2" t="str">
        <f>_xlfn.XLOOKUP(O905,Sales_reps!A:A,Sales_reps!B:B)</f>
        <v>Rep 17</v>
      </c>
      <c r="Q905" s="5">
        <f>_xlfn.XLOOKUP(F905,Inventory!A:A,Inventory!E:E)</f>
        <v>132</v>
      </c>
      <c r="R905" s="5">
        <f>_xlfn.XLOOKUP(F905,Inventory!A:A,Inventory!F:F)</f>
        <v>82</v>
      </c>
      <c r="S905" t="str">
        <f>IF(Table3[[#This Row],[Reorder_point]]&gt;=Table3[[#This Row],[Stock_on_hand]],"Reorder","Sufficient Stock")</f>
        <v>Sufficient Stock</v>
      </c>
      <c r="T905" s="4">
        <f>_xlfn.XLOOKUP(F905,Pivot!A:A,Pivot!C:C)</f>
        <v>1.3149171270718232</v>
      </c>
      <c r="U905" s="5">
        <f>Table3[[#This Row],[Stock_on_hand]]/Table3[[#This Row],[ADS_Rate]]</f>
        <v>100.38655462184875</v>
      </c>
      <c r="V905" s="16">
        <f>_xlfn.XLOOKUP(F905,Pivot!E:E,Pivot!H:H)</f>
        <v>148.74588235294115</v>
      </c>
      <c r="W905" s="3">
        <f>IF(Table3[[#This Row],[Stock_on_hand]]&gt;Table3[[#This Row],[Reorder_point]],(Table3[[#This Row],[Stock_on_hand]]-Table3[[#This Row],[Reorder_point]])*Table3[[#This Row],[AverageCostPerUnit]],0)</f>
        <v>7437.2941176470576</v>
      </c>
    </row>
    <row r="906" spans="1:23" x14ac:dyDescent="0.3">
      <c r="A906" s="1">
        <v>45767</v>
      </c>
      <c r="B906" t="str">
        <f>TEXT(Table3[[#This Row],[date]],"mmm")</f>
        <v>Apr</v>
      </c>
      <c r="C906" t="str">
        <f>TEXT(Table3[[#This Row],[date]],"ddd")</f>
        <v>Sun</v>
      </c>
      <c r="D906" s="2" t="s">
        <v>12</v>
      </c>
      <c r="E906" s="2" t="s">
        <v>277</v>
      </c>
      <c r="F906" s="2" t="s">
        <v>256</v>
      </c>
      <c r="G906" s="2" t="s">
        <v>257</v>
      </c>
      <c r="H906" s="2" t="s">
        <v>60</v>
      </c>
      <c r="I906" s="3">
        <v>419.37</v>
      </c>
      <c r="J906" s="5">
        <v>30</v>
      </c>
      <c r="K906" s="3">
        <v>12581.1</v>
      </c>
      <c r="L906" s="3">
        <v>8845.81</v>
      </c>
      <c r="M906" s="3">
        <v>3735.29</v>
      </c>
      <c r="N906" s="10">
        <f>Table3[[#This Row],[profit]]/Table3[[#This Row],[revenue]]</f>
        <v>0.29689693270063827</v>
      </c>
      <c r="O906" s="2" t="s">
        <v>32</v>
      </c>
      <c r="P906" s="2" t="str">
        <f>_xlfn.XLOOKUP(O906,Sales_reps!A:A,Sales_reps!B:B)</f>
        <v>Rep 13</v>
      </c>
      <c r="Q906" s="5">
        <f>_xlfn.XLOOKUP(F906,Inventory!A:A,Inventory!E:E)</f>
        <v>214</v>
      </c>
      <c r="R906" s="5">
        <f>_xlfn.XLOOKUP(F906,Inventory!A:A,Inventory!F:F)</f>
        <v>83</v>
      </c>
      <c r="S906" t="str">
        <f>IF(Table3[[#This Row],[Reorder_point]]&gt;=Table3[[#This Row],[Stock_on_hand]],"Reorder","Sufficient Stock")</f>
        <v>Sufficient Stock</v>
      </c>
      <c r="T906" s="4">
        <f>_xlfn.XLOOKUP(F906,Pivot!A:A,Pivot!C:C)</f>
        <v>2.2872928176795582</v>
      </c>
      <c r="U906" s="5">
        <f>Table3[[#This Row],[Stock_on_hand]]/Table3[[#This Row],[ADS_Rate]]</f>
        <v>93.560386473429944</v>
      </c>
      <c r="V906" s="16">
        <f>_xlfn.XLOOKUP(F906,Pivot!E:E,Pivot!H:H)</f>
        <v>128.51939613526571</v>
      </c>
      <c r="W906" s="3">
        <f>IF(Table3[[#This Row],[Stock_on_hand]]&gt;Table3[[#This Row],[Reorder_point]],(Table3[[#This Row],[Stock_on_hand]]-Table3[[#This Row],[Reorder_point]])*Table3[[#This Row],[AverageCostPerUnit]],0)</f>
        <v>16836.040893719808</v>
      </c>
    </row>
    <row r="907" spans="1:23" x14ac:dyDescent="0.3">
      <c r="A907" s="1">
        <v>45767</v>
      </c>
      <c r="B907" t="str">
        <f>TEXT(Table3[[#This Row],[date]],"mmm")</f>
        <v>Apr</v>
      </c>
      <c r="C907" t="str">
        <f>TEXT(Table3[[#This Row],[date]],"ddd")</f>
        <v>Sun</v>
      </c>
      <c r="D907" s="2" t="s">
        <v>17</v>
      </c>
      <c r="E907" s="2" t="s">
        <v>275</v>
      </c>
      <c r="F907" s="2" t="s">
        <v>124</v>
      </c>
      <c r="G907" s="2" t="s">
        <v>125</v>
      </c>
      <c r="H907" s="2" t="s">
        <v>64</v>
      </c>
      <c r="I907" s="3">
        <v>440.69</v>
      </c>
      <c r="J907" s="5">
        <v>24</v>
      </c>
      <c r="K907" s="3">
        <v>10576.56</v>
      </c>
      <c r="L907" s="3">
        <v>5628.65</v>
      </c>
      <c r="M907" s="3">
        <v>4947.91</v>
      </c>
      <c r="N907" s="10">
        <f>Table3[[#This Row],[profit]]/Table3[[#This Row],[revenue]]</f>
        <v>0.46781845893182661</v>
      </c>
      <c r="O907" s="2" t="s">
        <v>46</v>
      </c>
      <c r="P907" s="2" t="str">
        <f>_xlfn.XLOOKUP(O907,Sales_reps!A:A,Sales_reps!B:B)</f>
        <v>Rep 20</v>
      </c>
      <c r="Q907" s="5">
        <f>_xlfn.XLOOKUP(F907,Inventory!A:A,Inventory!E:E)</f>
        <v>7</v>
      </c>
      <c r="R907" s="5">
        <f>_xlfn.XLOOKUP(F907,Inventory!A:A,Inventory!F:F)</f>
        <v>182</v>
      </c>
      <c r="S907" t="str">
        <f>IF(Table3[[#This Row],[Reorder_point]]&gt;=Table3[[#This Row],[Stock_on_hand]],"Reorder","Sufficient Stock")</f>
        <v>Reorder</v>
      </c>
      <c r="T907" s="4">
        <f>_xlfn.XLOOKUP(F907,Pivot!A:A,Pivot!C:C)</f>
        <v>1.8729281767955801</v>
      </c>
      <c r="U907" s="5">
        <f>Table3[[#This Row],[Stock_on_hand]]/Table3[[#This Row],[ADS_Rate]]</f>
        <v>3.7374631268436578</v>
      </c>
      <c r="V907" s="16">
        <f>_xlfn.XLOOKUP(F907,Pivot!E:E,Pivot!H:H)</f>
        <v>201.74427728613568</v>
      </c>
      <c r="W907" s="3">
        <f>IF(Table3[[#This Row],[Stock_on_hand]]&gt;Table3[[#This Row],[Reorder_point]],(Table3[[#This Row],[Stock_on_hand]]-Table3[[#This Row],[Reorder_point]])*Table3[[#This Row],[AverageCostPerUnit]],0)</f>
        <v>0</v>
      </c>
    </row>
    <row r="908" spans="1:23" x14ac:dyDescent="0.3">
      <c r="A908" s="1">
        <v>45767</v>
      </c>
      <c r="B908" t="str">
        <f>TEXT(Table3[[#This Row],[date]],"mmm")</f>
        <v>Apr</v>
      </c>
      <c r="C908" t="str">
        <f>TEXT(Table3[[#This Row],[date]],"ddd")</f>
        <v>Sun</v>
      </c>
      <c r="D908" s="2" t="s">
        <v>27</v>
      </c>
      <c r="E908" s="2" t="s">
        <v>274</v>
      </c>
      <c r="F908" s="2" t="s">
        <v>156</v>
      </c>
      <c r="G908" s="2" t="s">
        <v>157</v>
      </c>
      <c r="H908" s="2" t="s">
        <v>73</v>
      </c>
      <c r="I908" s="3">
        <v>425.96</v>
      </c>
      <c r="J908" s="5">
        <v>39</v>
      </c>
      <c r="K908" s="3">
        <v>16612.439999999999</v>
      </c>
      <c r="L908" s="3">
        <v>14003.65</v>
      </c>
      <c r="M908" s="3">
        <v>2608.79</v>
      </c>
      <c r="N908" s="10">
        <f>Table3[[#This Row],[profit]]/Table3[[#This Row],[revenue]]</f>
        <v>0.15703833994283803</v>
      </c>
      <c r="O908" s="2" t="s">
        <v>36</v>
      </c>
      <c r="P908" s="2" t="str">
        <f>_xlfn.XLOOKUP(O908,Sales_reps!A:A,Sales_reps!B:B)</f>
        <v>Rep 15</v>
      </c>
      <c r="Q908" s="5">
        <f>_xlfn.XLOOKUP(F908,Inventory!A:A,Inventory!E:E)</f>
        <v>495</v>
      </c>
      <c r="R908" s="5">
        <f>_xlfn.XLOOKUP(F908,Inventory!A:A,Inventory!F:F)</f>
        <v>183</v>
      </c>
      <c r="S908" t="str">
        <f>IF(Table3[[#This Row],[Reorder_point]]&gt;=Table3[[#This Row],[Stock_on_hand]],"Reorder","Sufficient Stock")</f>
        <v>Sufficient Stock</v>
      </c>
      <c r="T908" s="4">
        <f>_xlfn.XLOOKUP(F908,Pivot!A:A,Pivot!C:C)</f>
        <v>2.7237569060773481</v>
      </c>
      <c r="U908" s="5">
        <f>Table3[[#This Row],[Stock_on_hand]]/Table3[[#This Row],[ADS_Rate]]</f>
        <v>181.7342799188641</v>
      </c>
      <c r="V908" s="16">
        <f>_xlfn.XLOOKUP(F908,Pivot!E:E,Pivot!H:H)</f>
        <v>142.07393509127789</v>
      </c>
      <c r="W908" s="3">
        <f>IF(Table3[[#This Row],[Stock_on_hand]]&gt;Table3[[#This Row],[Reorder_point]],(Table3[[#This Row],[Stock_on_hand]]-Table3[[#This Row],[Reorder_point]])*Table3[[#This Row],[AverageCostPerUnit]],0)</f>
        <v>44327.067748478701</v>
      </c>
    </row>
    <row r="909" spans="1:23" x14ac:dyDescent="0.3">
      <c r="A909" s="1">
        <v>45767</v>
      </c>
      <c r="B909" t="str">
        <f>TEXT(Table3[[#This Row],[date]],"mmm")</f>
        <v>Apr</v>
      </c>
      <c r="C909" t="str">
        <f>TEXT(Table3[[#This Row],[date]],"ddd")</f>
        <v>Sun</v>
      </c>
      <c r="D909" s="2" t="s">
        <v>27</v>
      </c>
      <c r="E909" s="2" t="s">
        <v>280</v>
      </c>
      <c r="F909" s="2" t="s">
        <v>91</v>
      </c>
      <c r="G909" s="2" t="s">
        <v>92</v>
      </c>
      <c r="H909" s="2" t="s">
        <v>56</v>
      </c>
      <c r="I909" s="3">
        <v>125.69</v>
      </c>
      <c r="J909" s="5">
        <v>10</v>
      </c>
      <c r="K909" s="3">
        <v>1256.9000000000001</v>
      </c>
      <c r="L909" s="3">
        <v>853.79</v>
      </c>
      <c r="M909" s="3">
        <v>403.11</v>
      </c>
      <c r="N909" s="10">
        <f>Table3[[#This Row],[profit]]/Table3[[#This Row],[revenue]]</f>
        <v>0.32071763863473624</v>
      </c>
      <c r="O909" s="2" t="s">
        <v>44</v>
      </c>
      <c r="P909" s="2" t="str">
        <f>_xlfn.XLOOKUP(O909,Sales_reps!A:A,Sales_reps!B:B)</f>
        <v>Rep 19</v>
      </c>
      <c r="Q909" s="5">
        <f>_xlfn.XLOOKUP(F909,Inventory!A:A,Inventory!E:E)</f>
        <v>272</v>
      </c>
      <c r="R909" s="5">
        <f>_xlfn.XLOOKUP(F909,Inventory!A:A,Inventory!F:F)</f>
        <v>96</v>
      </c>
      <c r="S909" t="str">
        <f>IF(Table3[[#This Row],[Reorder_point]]&gt;=Table3[[#This Row],[Stock_on_hand]],"Reorder","Sufficient Stock")</f>
        <v>Sufficient Stock</v>
      </c>
      <c r="T909" s="4">
        <f>_xlfn.XLOOKUP(F909,Pivot!A:A,Pivot!C:C)</f>
        <v>1.4364640883977902</v>
      </c>
      <c r="U909" s="5">
        <f>Table3[[#This Row],[Stock_on_hand]]/Table3[[#This Row],[ADS_Rate]]</f>
        <v>189.35384615384615</v>
      </c>
      <c r="V909" s="16">
        <f>_xlfn.XLOOKUP(F909,Pivot!E:E,Pivot!H:H)</f>
        <v>192.4608076923077</v>
      </c>
      <c r="W909" s="3">
        <f>IF(Table3[[#This Row],[Stock_on_hand]]&gt;Table3[[#This Row],[Reorder_point]],(Table3[[#This Row],[Stock_on_hand]]-Table3[[#This Row],[Reorder_point]])*Table3[[#This Row],[AverageCostPerUnit]],0)</f>
        <v>33873.102153846157</v>
      </c>
    </row>
    <row r="910" spans="1:23" x14ac:dyDescent="0.3">
      <c r="A910" s="1">
        <v>45767</v>
      </c>
      <c r="B910" t="str">
        <f>TEXT(Table3[[#This Row],[date]],"mmm")</f>
        <v>Apr</v>
      </c>
      <c r="C910" t="str">
        <f>TEXT(Table3[[#This Row],[date]],"ddd")</f>
        <v>Sun</v>
      </c>
      <c r="D910" s="2" t="s">
        <v>24</v>
      </c>
      <c r="E910" s="2" t="s">
        <v>273</v>
      </c>
      <c r="F910" s="2" t="s">
        <v>208</v>
      </c>
      <c r="G910" s="2" t="s">
        <v>209</v>
      </c>
      <c r="H910" s="2" t="s">
        <v>60</v>
      </c>
      <c r="I910" s="3">
        <v>109.68</v>
      </c>
      <c r="J910" s="5">
        <v>49</v>
      </c>
      <c r="K910" s="3">
        <v>5374.32</v>
      </c>
      <c r="L910" s="3">
        <v>3906.69</v>
      </c>
      <c r="M910" s="3">
        <v>1467.63</v>
      </c>
      <c r="N910" s="10">
        <f>Table3[[#This Row],[profit]]/Table3[[#This Row],[revenue]]</f>
        <v>0.27308198990756044</v>
      </c>
      <c r="O910" s="2" t="s">
        <v>38</v>
      </c>
      <c r="P910" s="2" t="str">
        <f>_xlfn.XLOOKUP(O910,Sales_reps!A:A,Sales_reps!B:B)</f>
        <v>Rep 16</v>
      </c>
      <c r="Q910" s="5">
        <f>_xlfn.XLOOKUP(F910,Inventory!A:A,Inventory!E:E)</f>
        <v>51</v>
      </c>
      <c r="R910" s="5">
        <f>_xlfn.XLOOKUP(F910,Inventory!A:A,Inventory!F:F)</f>
        <v>71</v>
      </c>
      <c r="S910" t="str">
        <f>IF(Table3[[#This Row],[Reorder_point]]&gt;=Table3[[#This Row],[Stock_on_hand]],"Reorder","Sufficient Stock")</f>
        <v>Reorder</v>
      </c>
      <c r="T910" s="4">
        <f>_xlfn.XLOOKUP(F910,Pivot!A:A,Pivot!C:C)</f>
        <v>2.6077348066298343</v>
      </c>
      <c r="U910" s="5">
        <f>Table3[[#This Row],[Stock_on_hand]]/Table3[[#This Row],[ADS_Rate]]</f>
        <v>19.557203389830509</v>
      </c>
      <c r="V910" s="16">
        <f>_xlfn.XLOOKUP(F910,Pivot!E:E,Pivot!H:H)</f>
        <v>223.37980932203388</v>
      </c>
      <c r="W910" s="3">
        <f>IF(Table3[[#This Row],[Stock_on_hand]]&gt;Table3[[#This Row],[Reorder_point]],(Table3[[#This Row],[Stock_on_hand]]-Table3[[#This Row],[Reorder_point]])*Table3[[#This Row],[AverageCostPerUnit]],0)</f>
        <v>0</v>
      </c>
    </row>
    <row r="911" spans="1:23" x14ac:dyDescent="0.3">
      <c r="A911" s="1">
        <v>45767</v>
      </c>
      <c r="B911" t="str">
        <f>TEXT(Table3[[#This Row],[date]],"mmm")</f>
        <v>Apr</v>
      </c>
      <c r="C911" t="str">
        <f>TEXT(Table3[[#This Row],[date]],"ddd")</f>
        <v>Sun</v>
      </c>
      <c r="D911" s="2" t="s">
        <v>24</v>
      </c>
      <c r="E911" s="2" t="s">
        <v>282</v>
      </c>
      <c r="F911" s="2" t="s">
        <v>130</v>
      </c>
      <c r="G911" s="2" t="s">
        <v>131</v>
      </c>
      <c r="H911" s="2" t="s">
        <v>101</v>
      </c>
      <c r="I911" s="3">
        <v>466.63</v>
      </c>
      <c r="J911" s="5">
        <v>16</v>
      </c>
      <c r="K911" s="3">
        <v>7466.08</v>
      </c>
      <c r="L911" s="3">
        <v>4914.13</v>
      </c>
      <c r="M911" s="3">
        <v>2551.9499999999998</v>
      </c>
      <c r="N911" s="10">
        <f>Table3[[#This Row],[profit]]/Table3[[#This Row],[revenue]]</f>
        <v>0.3418058740329597</v>
      </c>
      <c r="O911" s="2" t="s">
        <v>22</v>
      </c>
      <c r="P911" s="2" t="str">
        <f>_xlfn.XLOOKUP(O911,Sales_reps!A:A,Sales_reps!B:B)</f>
        <v>Rep 9</v>
      </c>
      <c r="Q911" s="5">
        <f>_xlfn.XLOOKUP(F911,Inventory!A:A,Inventory!E:E)</f>
        <v>397</v>
      </c>
      <c r="R911" s="5">
        <f>_xlfn.XLOOKUP(F911,Inventory!A:A,Inventory!F:F)</f>
        <v>183</v>
      </c>
      <c r="S911" t="str">
        <f>IF(Table3[[#This Row],[Reorder_point]]&gt;=Table3[[#This Row],[Stock_on_hand]],"Reorder","Sufficient Stock")</f>
        <v>Sufficient Stock</v>
      </c>
      <c r="T911" s="4">
        <f>_xlfn.XLOOKUP(F911,Pivot!A:A,Pivot!C:C)</f>
        <v>2.9447513812154695</v>
      </c>
      <c r="U911" s="5">
        <f>Table3[[#This Row],[Stock_on_hand]]/Table3[[#This Row],[ADS_Rate]]</f>
        <v>134.81613508442777</v>
      </c>
      <c r="V911" s="16">
        <f>_xlfn.XLOOKUP(F911,Pivot!E:E,Pivot!H:H)</f>
        <v>151.03679174484051</v>
      </c>
      <c r="W911" s="3">
        <f>IF(Table3[[#This Row],[Stock_on_hand]]&gt;Table3[[#This Row],[Reorder_point]],(Table3[[#This Row],[Stock_on_hand]]-Table3[[#This Row],[Reorder_point]])*Table3[[#This Row],[AverageCostPerUnit]],0)</f>
        <v>32321.873433395871</v>
      </c>
    </row>
    <row r="912" spans="1:23" x14ac:dyDescent="0.3">
      <c r="A912" s="1">
        <v>45768</v>
      </c>
      <c r="B912" t="str">
        <f>TEXT(Table3[[#This Row],[date]],"mmm")</f>
        <v>Apr</v>
      </c>
      <c r="C912" t="str">
        <f>TEXT(Table3[[#This Row],[date]],"ddd")</f>
        <v>Mon</v>
      </c>
      <c r="D912" s="2" t="s">
        <v>17</v>
      </c>
      <c r="E912" s="2" t="s">
        <v>285</v>
      </c>
      <c r="F912" s="2" t="s">
        <v>166</v>
      </c>
      <c r="G912" s="2" t="s">
        <v>167</v>
      </c>
      <c r="H912" s="2" t="s">
        <v>56</v>
      </c>
      <c r="I912" s="3">
        <v>324.49</v>
      </c>
      <c r="J912" s="5">
        <v>36</v>
      </c>
      <c r="K912" s="3">
        <v>11681.64</v>
      </c>
      <c r="L912" s="3">
        <v>8545.82</v>
      </c>
      <c r="M912" s="3">
        <v>3135.82</v>
      </c>
      <c r="N912" s="10">
        <f>Table3[[#This Row],[profit]]/Table3[[#This Row],[revenue]]</f>
        <v>0.26844004780150738</v>
      </c>
      <c r="O912" s="2" t="s">
        <v>13</v>
      </c>
      <c r="P912" s="2" t="str">
        <f>_xlfn.XLOOKUP(O912,Sales_reps!A:A,Sales_reps!B:B)</f>
        <v>Rep 5</v>
      </c>
      <c r="Q912" s="5">
        <f>_xlfn.XLOOKUP(F912,Inventory!A:A,Inventory!E:E)</f>
        <v>359</v>
      </c>
      <c r="R912" s="5">
        <f>_xlfn.XLOOKUP(F912,Inventory!A:A,Inventory!F:F)</f>
        <v>83</v>
      </c>
      <c r="S912" t="str">
        <f>IF(Table3[[#This Row],[Reorder_point]]&gt;=Table3[[#This Row],[Stock_on_hand]],"Reorder","Sufficient Stock")</f>
        <v>Sufficient Stock</v>
      </c>
      <c r="T912" s="4">
        <f>_xlfn.XLOOKUP(F912,Pivot!A:A,Pivot!C:C)</f>
        <v>2.4198895027624308</v>
      </c>
      <c r="U912" s="5">
        <f>Table3[[#This Row],[Stock_on_hand]]/Table3[[#This Row],[ADS_Rate]]</f>
        <v>148.35388127853884</v>
      </c>
      <c r="V912" s="16">
        <f>_xlfn.XLOOKUP(F912,Pivot!E:E,Pivot!H:H)</f>
        <v>157.05917808219178</v>
      </c>
      <c r="W912" s="3">
        <f>IF(Table3[[#This Row],[Stock_on_hand]]&gt;Table3[[#This Row],[Reorder_point]],(Table3[[#This Row],[Stock_on_hand]]-Table3[[#This Row],[Reorder_point]])*Table3[[#This Row],[AverageCostPerUnit]],0)</f>
        <v>43348.333150684928</v>
      </c>
    </row>
    <row r="913" spans="1:23" x14ac:dyDescent="0.3">
      <c r="A913" s="1">
        <v>45768</v>
      </c>
      <c r="B913" t="str">
        <f>TEXT(Table3[[#This Row],[date]],"mmm")</f>
        <v>Apr</v>
      </c>
      <c r="C913" t="str">
        <f>TEXT(Table3[[#This Row],[date]],"ddd")</f>
        <v>Mon</v>
      </c>
      <c r="D913" s="2" t="s">
        <v>5</v>
      </c>
      <c r="E913" s="2" t="s">
        <v>285</v>
      </c>
      <c r="F913" s="2" t="s">
        <v>134</v>
      </c>
      <c r="G913" s="2" t="s">
        <v>135</v>
      </c>
      <c r="H913" s="2" t="s">
        <v>60</v>
      </c>
      <c r="I913" s="3">
        <v>231.86</v>
      </c>
      <c r="J913" s="5">
        <v>28</v>
      </c>
      <c r="K913" s="3">
        <v>6492.08</v>
      </c>
      <c r="L913" s="3">
        <v>4699.1499999999996</v>
      </c>
      <c r="M913" s="3">
        <v>1792.93</v>
      </c>
      <c r="N913" s="10">
        <f>Table3[[#This Row],[profit]]/Table3[[#This Row],[revenue]]</f>
        <v>0.27617188944067234</v>
      </c>
      <c r="O913" s="2" t="s">
        <v>46</v>
      </c>
      <c r="P913" s="2" t="str">
        <f>_xlfn.XLOOKUP(O913,Sales_reps!A:A,Sales_reps!B:B)</f>
        <v>Rep 20</v>
      </c>
      <c r="Q913" s="5">
        <f>_xlfn.XLOOKUP(F913,Inventory!A:A,Inventory!E:E)</f>
        <v>424</v>
      </c>
      <c r="R913" s="5">
        <f>_xlfn.XLOOKUP(F913,Inventory!A:A,Inventory!F:F)</f>
        <v>156</v>
      </c>
      <c r="S913" t="str">
        <f>IF(Table3[[#This Row],[Reorder_point]]&gt;=Table3[[#This Row],[Stock_on_hand]],"Reorder","Sufficient Stock")</f>
        <v>Sufficient Stock</v>
      </c>
      <c r="T913" s="4">
        <f>_xlfn.XLOOKUP(F913,Pivot!A:A,Pivot!C:C)</f>
        <v>2.458563535911602</v>
      </c>
      <c r="U913" s="5">
        <f>Table3[[#This Row],[Stock_on_hand]]/Table3[[#This Row],[ADS_Rate]]</f>
        <v>172.45842696629214</v>
      </c>
      <c r="V913" s="16">
        <f>_xlfn.XLOOKUP(F913,Pivot!E:E,Pivot!H:H)</f>
        <v>179.92377528089884</v>
      </c>
      <c r="W913" s="3">
        <f>IF(Table3[[#This Row],[Stock_on_hand]]&gt;Table3[[#This Row],[Reorder_point]],(Table3[[#This Row],[Stock_on_hand]]-Table3[[#This Row],[Reorder_point]])*Table3[[#This Row],[AverageCostPerUnit]],0)</f>
        <v>48219.571775280885</v>
      </c>
    </row>
    <row r="914" spans="1:23" x14ac:dyDescent="0.3">
      <c r="A914" s="1">
        <v>45768</v>
      </c>
      <c r="B914" t="str">
        <f>TEXT(Table3[[#This Row],[date]],"mmm")</f>
        <v>Apr</v>
      </c>
      <c r="C914" t="str">
        <f>TEXT(Table3[[#This Row],[date]],"ddd")</f>
        <v>Mon</v>
      </c>
      <c r="D914" s="2" t="s">
        <v>24</v>
      </c>
      <c r="E914" s="2" t="s">
        <v>271</v>
      </c>
      <c r="F914" s="2" t="s">
        <v>222</v>
      </c>
      <c r="G914" s="2" t="s">
        <v>223</v>
      </c>
      <c r="H914" s="2" t="s">
        <v>56</v>
      </c>
      <c r="I914" s="3">
        <v>428.1</v>
      </c>
      <c r="J914" s="5">
        <v>12</v>
      </c>
      <c r="K914" s="3">
        <v>5137.2</v>
      </c>
      <c r="L914" s="3">
        <v>2618.0300000000002</v>
      </c>
      <c r="M914" s="3">
        <v>2519.17</v>
      </c>
      <c r="N914" s="10">
        <f>Table3[[#This Row],[profit]]/Table3[[#This Row],[revenue]]</f>
        <v>0.49037802694074595</v>
      </c>
      <c r="O914" s="2" t="s">
        <v>8</v>
      </c>
      <c r="P914" s="2" t="str">
        <f>_xlfn.XLOOKUP(O914,Sales_reps!A:A,Sales_reps!B:B)</f>
        <v>Rep 3</v>
      </c>
      <c r="Q914" s="5">
        <f>_xlfn.XLOOKUP(F914,Inventory!A:A,Inventory!E:E)</f>
        <v>429</v>
      </c>
      <c r="R914" s="5">
        <f>_xlfn.XLOOKUP(F914,Inventory!A:A,Inventory!F:F)</f>
        <v>117</v>
      </c>
      <c r="S914" t="str">
        <f>IF(Table3[[#This Row],[Reorder_point]]&gt;=Table3[[#This Row],[Stock_on_hand]],"Reorder","Sufficient Stock")</f>
        <v>Sufficient Stock</v>
      </c>
      <c r="T914" s="4">
        <f>_xlfn.XLOOKUP(F914,Pivot!A:A,Pivot!C:C)</f>
        <v>1.7403314917127073</v>
      </c>
      <c r="U914" s="5">
        <f>Table3[[#This Row],[Stock_on_hand]]/Table3[[#This Row],[ADS_Rate]]</f>
        <v>246.50476190476189</v>
      </c>
      <c r="V914" s="16">
        <f>_xlfn.XLOOKUP(F914,Pivot!E:E,Pivot!H:H)</f>
        <v>227.47676190476187</v>
      </c>
      <c r="W914" s="3">
        <f>IF(Table3[[#This Row],[Stock_on_hand]]&gt;Table3[[#This Row],[Reorder_point]],(Table3[[#This Row],[Stock_on_hand]]-Table3[[#This Row],[Reorder_point]])*Table3[[#This Row],[AverageCostPerUnit]],0)</f>
        <v>70972.749714285703</v>
      </c>
    </row>
    <row r="915" spans="1:23" x14ac:dyDescent="0.3">
      <c r="A915" s="1">
        <v>45768</v>
      </c>
      <c r="B915" t="str">
        <f>TEXT(Table3[[#This Row],[date]],"mmm")</f>
        <v>Apr</v>
      </c>
      <c r="C915" t="str">
        <f>TEXT(Table3[[#This Row],[date]],"ddd")</f>
        <v>Mon</v>
      </c>
      <c r="D915" s="2" t="s">
        <v>17</v>
      </c>
      <c r="E915" s="2" t="s">
        <v>274</v>
      </c>
      <c r="F915" s="2" t="s">
        <v>166</v>
      </c>
      <c r="G915" s="2" t="s">
        <v>167</v>
      </c>
      <c r="H915" s="2" t="s">
        <v>56</v>
      </c>
      <c r="I915" s="3">
        <v>11.27</v>
      </c>
      <c r="J915" s="5">
        <v>28</v>
      </c>
      <c r="K915" s="3">
        <v>315.56</v>
      </c>
      <c r="L915" s="3">
        <v>250.17</v>
      </c>
      <c r="M915" s="3">
        <v>65.39</v>
      </c>
      <c r="N915" s="10">
        <f>Table3[[#This Row],[profit]]/Table3[[#This Row],[revenue]]</f>
        <v>0.20721891240968437</v>
      </c>
      <c r="O915" s="2" t="s">
        <v>8</v>
      </c>
      <c r="P915" s="2" t="str">
        <f>_xlfn.XLOOKUP(O915,Sales_reps!A:A,Sales_reps!B:B)</f>
        <v>Rep 3</v>
      </c>
      <c r="Q915" s="5">
        <f>_xlfn.XLOOKUP(F915,Inventory!A:A,Inventory!E:E)</f>
        <v>359</v>
      </c>
      <c r="R915" s="5">
        <f>_xlfn.XLOOKUP(F915,Inventory!A:A,Inventory!F:F)</f>
        <v>83</v>
      </c>
      <c r="S915" t="str">
        <f>IF(Table3[[#This Row],[Reorder_point]]&gt;=Table3[[#This Row],[Stock_on_hand]],"Reorder","Sufficient Stock")</f>
        <v>Sufficient Stock</v>
      </c>
      <c r="T915" s="4">
        <f>_xlfn.XLOOKUP(F915,Pivot!A:A,Pivot!C:C)</f>
        <v>2.4198895027624308</v>
      </c>
      <c r="U915" s="5">
        <f>Table3[[#This Row],[Stock_on_hand]]/Table3[[#This Row],[ADS_Rate]]</f>
        <v>148.35388127853884</v>
      </c>
      <c r="V915" s="16">
        <f>_xlfn.XLOOKUP(F915,Pivot!E:E,Pivot!H:H)</f>
        <v>157.05917808219178</v>
      </c>
      <c r="W915" s="3">
        <f>IF(Table3[[#This Row],[Stock_on_hand]]&gt;Table3[[#This Row],[Reorder_point]],(Table3[[#This Row],[Stock_on_hand]]-Table3[[#This Row],[Reorder_point]])*Table3[[#This Row],[AverageCostPerUnit]],0)</f>
        <v>43348.333150684928</v>
      </c>
    </row>
    <row r="916" spans="1:23" x14ac:dyDescent="0.3">
      <c r="A916" s="1">
        <v>45768</v>
      </c>
      <c r="B916" t="str">
        <f>TEXT(Table3[[#This Row],[date]],"mmm")</f>
        <v>Apr</v>
      </c>
      <c r="C916" t="str">
        <f>TEXT(Table3[[#This Row],[date]],"ddd")</f>
        <v>Mon</v>
      </c>
      <c r="D916" s="2" t="s">
        <v>27</v>
      </c>
      <c r="E916" s="2" t="s">
        <v>283</v>
      </c>
      <c r="F916" s="2" t="s">
        <v>158</v>
      </c>
      <c r="G916" s="2" t="s">
        <v>159</v>
      </c>
      <c r="H916" s="2" t="s">
        <v>60</v>
      </c>
      <c r="I916" s="3">
        <v>13</v>
      </c>
      <c r="J916" s="5">
        <v>18</v>
      </c>
      <c r="K916" s="3">
        <v>234</v>
      </c>
      <c r="L916" s="3">
        <v>184.85</v>
      </c>
      <c r="M916" s="3">
        <v>49.15</v>
      </c>
      <c r="N916" s="10">
        <f>Table3[[#This Row],[profit]]/Table3[[#This Row],[revenue]]</f>
        <v>0.21004273504273505</v>
      </c>
      <c r="O916" s="2" t="s">
        <v>36</v>
      </c>
      <c r="P916" s="2" t="str">
        <f>_xlfn.XLOOKUP(O916,Sales_reps!A:A,Sales_reps!B:B)</f>
        <v>Rep 15</v>
      </c>
      <c r="Q916" s="5">
        <f>_xlfn.XLOOKUP(F916,Inventory!A:A,Inventory!E:E)</f>
        <v>315</v>
      </c>
      <c r="R916" s="5">
        <f>_xlfn.XLOOKUP(F916,Inventory!A:A,Inventory!F:F)</f>
        <v>149</v>
      </c>
      <c r="S916" t="str">
        <f>IF(Table3[[#This Row],[Reorder_point]]&gt;=Table3[[#This Row],[Stock_on_hand]],"Reorder","Sufficient Stock")</f>
        <v>Sufficient Stock</v>
      </c>
      <c r="T916" s="4">
        <f>_xlfn.XLOOKUP(F916,Pivot!A:A,Pivot!C:C)</f>
        <v>2.5193370165745854</v>
      </c>
      <c r="U916" s="5">
        <f>Table3[[#This Row],[Stock_on_hand]]/Table3[[#This Row],[ADS_Rate]]</f>
        <v>125.03289473684211</v>
      </c>
      <c r="V916" s="16">
        <f>_xlfn.XLOOKUP(F916,Pivot!E:E,Pivot!H:H)</f>
        <v>200.06271929824564</v>
      </c>
      <c r="W916" s="3">
        <f>IF(Table3[[#This Row],[Stock_on_hand]]&gt;Table3[[#This Row],[Reorder_point]],(Table3[[#This Row],[Stock_on_hand]]-Table3[[#This Row],[Reorder_point]])*Table3[[#This Row],[AverageCostPerUnit]],0)</f>
        <v>33210.411403508777</v>
      </c>
    </row>
    <row r="917" spans="1:23" x14ac:dyDescent="0.3">
      <c r="A917" s="1">
        <v>45768</v>
      </c>
      <c r="B917" t="str">
        <f>TEXT(Table3[[#This Row],[date]],"mmm")</f>
        <v>Apr</v>
      </c>
      <c r="C917" t="str">
        <f>TEXT(Table3[[#This Row],[date]],"ddd")</f>
        <v>Mon</v>
      </c>
      <c r="D917" s="2" t="s">
        <v>12</v>
      </c>
      <c r="E917" s="2" t="s">
        <v>282</v>
      </c>
      <c r="F917" s="2" t="s">
        <v>186</v>
      </c>
      <c r="G917" s="2" t="s">
        <v>187</v>
      </c>
      <c r="H917" s="2" t="s">
        <v>56</v>
      </c>
      <c r="I917" s="3">
        <v>425.08</v>
      </c>
      <c r="J917" s="5">
        <v>6</v>
      </c>
      <c r="K917" s="3">
        <v>2550.48</v>
      </c>
      <c r="L917" s="3">
        <v>1817.3</v>
      </c>
      <c r="M917" s="3">
        <v>733.18</v>
      </c>
      <c r="N917" s="10">
        <f>Table3[[#This Row],[profit]]/Table3[[#This Row],[revenue]]</f>
        <v>0.28746745710611332</v>
      </c>
      <c r="O917" s="2" t="s">
        <v>46</v>
      </c>
      <c r="P917" s="2" t="str">
        <f>_xlfn.XLOOKUP(O917,Sales_reps!A:A,Sales_reps!B:B)</f>
        <v>Rep 20</v>
      </c>
      <c r="Q917" s="5">
        <f>_xlfn.XLOOKUP(F917,Inventory!A:A,Inventory!E:E)</f>
        <v>269</v>
      </c>
      <c r="R917" s="5">
        <f>_xlfn.XLOOKUP(F917,Inventory!A:A,Inventory!F:F)</f>
        <v>137</v>
      </c>
      <c r="S917" t="str">
        <f>IF(Table3[[#This Row],[Reorder_point]]&gt;=Table3[[#This Row],[Stock_on_hand]],"Reorder","Sufficient Stock")</f>
        <v>Sufficient Stock</v>
      </c>
      <c r="T917" s="4">
        <f>_xlfn.XLOOKUP(F917,Pivot!A:A,Pivot!C:C)</f>
        <v>3.3149171270718232</v>
      </c>
      <c r="U917" s="5">
        <f>Table3[[#This Row],[Stock_on_hand]]/Table3[[#This Row],[ADS_Rate]]</f>
        <v>81.148333333333341</v>
      </c>
      <c r="V917" s="16">
        <f>_xlfn.XLOOKUP(F917,Pivot!E:E,Pivot!H:H)</f>
        <v>202.9247</v>
      </c>
      <c r="W917" s="3">
        <f>IF(Table3[[#This Row],[Stock_on_hand]]&gt;Table3[[#This Row],[Reorder_point]],(Table3[[#This Row],[Stock_on_hand]]-Table3[[#This Row],[Reorder_point]])*Table3[[#This Row],[AverageCostPerUnit]],0)</f>
        <v>26786.060399999998</v>
      </c>
    </row>
    <row r="918" spans="1:23" x14ac:dyDescent="0.3">
      <c r="A918" s="1">
        <v>45768</v>
      </c>
      <c r="B918" t="str">
        <f>TEXT(Table3[[#This Row],[date]],"mmm")</f>
        <v>Apr</v>
      </c>
      <c r="C918" t="str">
        <f>TEXT(Table3[[#This Row],[date]],"ddd")</f>
        <v>Mon</v>
      </c>
      <c r="D918" s="2" t="s">
        <v>27</v>
      </c>
      <c r="E918" s="2" t="s">
        <v>271</v>
      </c>
      <c r="F918" s="2" t="s">
        <v>198</v>
      </c>
      <c r="G918" s="2" t="s">
        <v>199</v>
      </c>
      <c r="H918" s="2" t="s">
        <v>73</v>
      </c>
      <c r="I918" s="3">
        <v>327.06</v>
      </c>
      <c r="J918" s="5">
        <v>46</v>
      </c>
      <c r="K918" s="3">
        <v>15044.76</v>
      </c>
      <c r="L918" s="3">
        <v>8275.27</v>
      </c>
      <c r="M918" s="3">
        <v>6769.49</v>
      </c>
      <c r="N918" s="10">
        <f>Table3[[#This Row],[profit]]/Table3[[#This Row],[revenue]]</f>
        <v>0.44995666265197981</v>
      </c>
      <c r="O918" s="2" t="s">
        <v>25</v>
      </c>
      <c r="P918" s="2" t="str">
        <f>_xlfn.XLOOKUP(O918,Sales_reps!A:A,Sales_reps!B:B)</f>
        <v>Rep 10</v>
      </c>
      <c r="Q918" s="5">
        <f>_xlfn.XLOOKUP(F918,Inventory!A:A,Inventory!E:E)</f>
        <v>162</v>
      </c>
      <c r="R918" s="5">
        <f>_xlfn.XLOOKUP(F918,Inventory!A:A,Inventory!F:F)</f>
        <v>178</v>
      </c>
      <c r="S918" t="str">
        <f>IF(Table3[[#This Row],[Reorder_point]]&gt;=Table3[[#This Row],[Stock_on_hand]],"Reorder","Sufficient Stock")</f>
        <v>Reorder</v>
      </c>
      <c r="T918" s="4">
        <f>_xlfn.XLOOKUP(F918,Pivot!A:A,Pivot!C:C)</f>
        <v>1.6408839779005524</v>
      </c>
      <c r="U918" s="5">
        <f>Table3[[#This Row],[Stock_on_hand]]/Table3[[#This Row],[ADS_Rate]]</f>
        <v>98.727272727272734</v>
      </c>
      <c r="V918" s="16">
        <f>_xlfn.XLOOKUP(F918,Pivot!E:E,Pivot!H:H)</f>
        <v>127.32447811447813</v>
      </c>
      <c r="W918" s="3">
        <f>IF(Table3[[#This Row],[Stock_on_hand]]&gt;Table3[[#This Row],[Reorder_point]],(Table3[[#This Row],[Stock_on_hand]]-Table3[[#This Row],[Reorder_point]])*Table3[[#This Row],[AverageCostPerUnit]],0)</f>
        <v>0</v>
      </c>
    </row>
    <row r="919" spans="1:23" x14ac:dyDescent="0.3">
      <c r="A919" s="1">
        <v>45768</v>
      </c>
      <c r="B919" t="str">
        <f>TEXT(Table3[[#This Row],[date]],"mmm")</f>
        <v>Apr</v>
      </c>
      <c r="C919" t="str">
        <f>TEXT(Table3[[#This Row],[date]],"ddd")</f>
        <v>Mon</v>
      </c>
      <c r="D919" s="2" t="s">
        <v>27</v>
      </c>
      <c r="E919" s="2" t="s">
        <v>280</v>
      </c>
      <c r="F919" s="2" t="s">
        <v>228</v>
      </c>
      <c r="G919" s="2" t="s">
        <v>229</v>
      </c>
      <c r="H919" s="2" t="s">
        <v>60</v>
      </c>
      <c r="I919" s="3">
        <v>18.05</v>
      </c>
      <c r="J919" s="5">
        <v>16</v>
      </c>
      <c r="K919" s="3">
        <v>288.8</v>
      </c>
      <c r="L919" s="3">
        <v>232.48</v>
      </c>
      <c r="M919" s="3">
        <v>56.32</v>
      </c>
      <c r="N919" s="10">
        <f>Table3[[#This Row],[profit]]/Table3[[#This Row],[revenue]]</f>
        <v>0.19501385041551245</v>
      </c>
      <c r="O919" s="2" t="s">
        <v>8</v>
      </c>
      <c r="P919" s="2" t="str">
        <f>_xlfn.XLOOKUP(O919,Sales_reps!A:A,Sales_reps!B:B)</f>
        <v>Rep 3</v>
      </c>
      <c r="Q919" s="5">
        <f>_xlfn.XLOOKUP(F919,Inventory!A:A,Inventory!E:E)</f>
        <v>257</v>
      </c>
      <c r="R919" s="5">
        <f>_xlfn.XLOOKUP(F919,Inventory!A:A,Inventory!F:F)</f>
        <v>54</v>
      </c>
      <c r="S919" t="str">
        <f>IF(Table3[[#This Row],[Reorder_point]]&gt;=Table3[[#This Row],[Stock_on_hand]],"Reorder","Sufficient Stock")</f>
        <v>Sufficient Stock</v>
      </c>
      <c r="T919" s="4">
        <f>_xlfn.XLOOKUP(F919,Pivot!A:A,Pivot!C:C)</f>
        <v>2.0220994475138121</v>
      </c>
      <c r="U919" s="5">
        <f>Table3[[#This Row],[Stock_on_hand]]/Table3[[#This Row],[ADS_Rate]]</f>
        <v>127.09562841530055</v>
      </c>
      <c r="V919" s="16">
        <f>_xlfn.XLOOKUP(F919,Pivot!E:E,Pivot!H:H)</f>
        <v>160.93450819672134</v>
      </c>
      <c r="W919" s="3">
        <f>IF(Table3[[#This Row],[Stock_on_hand]]&gt;Table3[[#This Row],[Reorder_point]],(Table3[[#This Row],[Stock_on_hand]]-Table3[[#This Row],[Reorder_point]])*Table3[[#This Row],[AverageCostPerUnit]],0)</f>
        <v>32669.705163934432</v>
      </c>
    </row>
    <row r="920" spans="1:23" x14ac:dyDescent="0.3">
      <c r="A920" s="1">
        <v>45769</v>
      </c>
      <c r="B920" t="str">
        <f>TEXT(Table3[[#This Row],[date]],"mmm")</f>
        <v>Apr</v>
      </c>
      <c r="C920" t="str">
        <f>TEXT(Table3[[#This Row],[date]],"ddd")</f>
        <v>Tue</v>
      </c>
      <c r="D920" s="2" t="s">
        <v>24</v>
      </c>
      <c r="E920" s="2" t="s">
        <v>277</v>
      </c>
      <c r="F920" s="2" t="s">
        <v>66</v>
      </c>
      <c r="G920" s="2" t="s">
        <v>67</v>
      </c>
      <c r="H920" s="2" t="s">
        <v>60</v>
      </c>
      <c r="I920" s="3">
        <v>284.76</v>
      </c>
      <c r="J920" s="5">
        <v>1</v>
      </c>
      <c r="K920" s="3">
        <v>284.76</v>
      </c>
      <c r="L920" s="3">
        <v>231.7</v>
      </c>
      <c r="M920" s="3">
        <v>53.06</v>
      </c>
      <c r="N920" s="10">
        <f>Table3[[#This Row],[profit]]/Table3[[#This Row],[revenue]]</f>
        <v>0.18633235004916424</v>
      </c>
      <c r="O920" s="2" t="s">
        <v>28</v>
      </c>
      <c r="P920" s="2" t="str">
        <f>_xlfn.XLOOKUP(O920,Sales_reps!A:A,Sales_reps!B:B)</f>
        <v>Rep 11</v>
      </c>
      <c r="Q920" s="5">
        <f>_xlfn.XLOOKUP(F920,Inventory!A:A,Inventory!E:E)</f>
        <v>331</v>
      </c>
      <c r="R920" s="5">
        <f>_xlfn.XLOOKUP(F920,Inventory!A:A,Inventory!F:F)</f>
        <v>142</v>
      </c>
      <c r="S920" t="str">
        <f>IF(Table3[[#This Row],[Reorder_point]]&gt;=Table3[[#This Row],[Stock_on_hand]],"Reorder","Sufficient Stock")</f>
        <v>Sufficient Stock</v>
      </c>
      <c r="T920" s="4">
        <f>_xlfn.XLOOKUP(F920,Pivot!A:A,Pivot!C:C)</f>
        <v>3.5745856353591159</v>
      </c>
      <c r="U920" s="5">
        <f>Table3[[#This Row],[Stock_on_hand]]/Table3[[#This Row],[ADS_Rate]]</f>
        <v>92.59814528593509</v>
      </c>
      <c r="V920" s="16">
        <f>_xlfn.XLOOKUP(F920,Pivot!E:E,Pivot!H:H)</f>
        <v>209.60302936630598</v>
      </c>
      <c r="W920" s="3">
        <f>IF(Table3[[#This Row],[Stock_on_hand]]&gt;Table3[[#This Row],[Reorder_point]],(Table3[[#This Row],[Stock_on_hand]]-Table3[[#This Row],[Reorder_point]])*Table3[[#This Row],[AverageCostPerUnit]],0)</f>
        <v>39614.972550231832</v>
      </c>
    </row>
    <row r="921" spans="1:23" x14ac:dyDescent="0.3">
      <c r="A921" s="1">
        <v>45769</v>
      </c>
      <c r="B921" t="str">
        <f>TEXT(Table3[[#This Row],[date]],"mmm")</f>
        <v>Apr</v>
      </c>
      <c r="C921" t="str">
        <f>TEXT(Table3[[#This Row],[date]],"ddd")</f>
        <v>Tue</v>
      </c>
      <c r="D921" s="2" t="s">
        <v>27</v>
      </c>
      <c r="E921" s="2" t="s">
        <v>275</v>
      </c>
      <c r="F921" s="2" t="s">
        <v>228</v>
      </c>
      <c r="G921" s="2" t="s">
        <v>229</v>
      </c>
      <c r="H921" s="2" t="s">
        <v>60</v>
      </c>
      <c r="I921" s="3">
        <v>410.67</v>
      </c>
      <c r="J921" s="5">
        <v>21</v>
      </c>
      <c r="K921" s="3">
        <v>8624.07</v>
      </c>
      <c r="L921" s="3">
        <v>7255.51</v>
      </c>
      <c r="M921" s="3">
        <v>1368.56</v>
      </c>
      <c r="N921" s="10">
        <f>Table3[[#This Row],[profit]]/Table3[[#This Row],[revenue]]</f>
        <v>0.15869073418930968</v>
      </c>
      <c r="O921" s="2" t="s">
        <v>30</v>
      </c>
      <c r="P921" s="2" t="str">
        <f>_xlfn.XLOOKUP(O921,Sales_reps!A:A,Sales_reps!B:B)</f>
        <v>Rep 12</v>
      </c>
      <c r="Q921" s="5">
        <f>_xlfn.XLOOKUP(F921,Inventory!A:A,Inventory!E:E)</f>
        <v>257</v>
      </c>
      <c r="R921" s="5">
        <f>_xlfn.XLOOKUP(F921,Inventory!A:A,Inventory!F:F)</f>
        <v>54</v>
      </c>
      <c r="S921" t="str">
        <f>IF(Table3[[#This Row],[Reorder_point]]&gt;=Table3[[#This Row],[Stock_on_hand]],"Reorder","Sufficient Stock")</f>
        <v>Sufficient Stock</v>
      </c>
      <c r="T921" s="4">
        <f>_xlfn.XLOOKUP(F921,Pivot!A:A,Pivot!C:C)</f>
        <v>2.0220994475138121</v>
      </c>
      <c r="U921" s="5">
        <f>Table3[[#This Row],[Stock_on_hand]]/Table3[[#This Row],[ADS_Rate]]</f>
        <v>127.09562841530055</v>
      </c>
      <c r="V921" s="16">
        <f>_xlfn.XLOOKUP(F921,Pivot!E:E,Pivot!H:H)</f>
        <v>160.93450819672134</v>
      </c>
      <c r="W921" s="3">
        <f>IF(Table3[[#This Row],[Stock_on_hand]]&gt;Table3[[#This Row],[Reorder_point]],(Table3[[#This Row],[Stock_on_hand]]-Table3[[#This Row],[Reorder_point]])*Table3[[#This Row],[AverageCostPerUnit]],0)</f>
        <v>32669.705163934432</v>
      </c>
    </row>
    <row r="922" spans="1:23" x14ac:dyDescent="0.3">
      <c r="A922" s="1">
        <v>45769</v>
      </c>
      <c r="B922" t="str">
        <f>TEXT(Table3[[#This Row],[date]],"mmm")</f>
        <v>Apr</v>
      </c>
      <c r="C922" t="str">
        <f>TEXT(Table3[[#This Row],[date]],"ddd")</f>
        <v>Tue</v>
      </c>
      <c r="D922" s="2" t="s">
        <v>24</v>
      </c>
      <c r="E922" s="2" t="s">
        <v>272</v>
      </c>
      <c r="F922" s="2" t="s">
        <v>81</v>
      </c>
      <c r="G922" s="2" t="s">
        <v>82</v>
      </c>
      <c r="H922" s="2" t="s">
        <v>60</v>
      </c>
      <c r="I922" s="3">
        <v>5.62</v>
      </c>
      <c r="J922" s="5">
        <v>26</v>
      </c>
      <c r="K922" s="3">
        <v>146.12</v>
      </c>
      <c r="L922" s="3">
        <v>96.56</v>
      </c>
      <c r="M922" s="3">
        <v>49.56</v>
      </c>
      <c r="N922" s="10">
        <f>Table3[[#This Row],[profit]]/Table3[[#This Row],[revenue]]</f>
        <v>0.33917328223378046</v>
      </c>
      <c r="O922" s="2" t="s">
        <v>34</v>
      </c>
      <c r="P922" s="2" t="str">
        <f>_xlfn.XLOOKUP(O922,Sales_reps!A:A,Sales_reps!B:B)</f>
        <v>Rep 14</v>
      </c>
      <c r="Q922" s="5">
        <f>_xlfn.XLOOKUP(F922,Inventory!A:A,Inventory!E:E)</f>
        <v>400</v>
      </c>
      <c r="R922" s="5">
        <f>_xlfn.XLOOKUP(F922,Inventory!A:A,Inventory!F:F)</f>
        <v>67</v>
      </c>
      <c r="S922" t="str">
        <f>IF(Table3[[#This Row],[Reorder_point]]&gt;=Table3[[#This Row],[Stock_on_hand]],"Reorder","Sufficient Stock")</f>
        <v>Sufficient Stock</v>
      </c>
      <c r="T922" s="4">
        <f>_xlfn.XLOOKUP(F922,Pivot!A:A,Pivot!C:C)</f>
        <v>1.7790055248618784</v>
      </c>
      <c r="U922" s="5">
        <f>Table3[[#This Row],[Stock_on_hand]]/Table3[[#This Row],[ADS_Rate]]</f>
        <v>224.84472049689441</v>
      </c>
      <c r="V922" s="16">
        <f>_xlfn.XLOOKUP(F922,Pivot!E:E,Pivot!H:H)</f>
        <v>145.31583850931676</v>
      </c>
      <c r="W922" s="3">
        <f>IF(Table3[[#This Row],[Stock_on_hand]]&gt;Table3[[#This Row],[Reorder_point]],(Table3[[#This Row],[Stock_on_hand]]-Table3[[#This Row],[Reorder_point]])*Table3[[#This Row],[AverageCostPerUnit]],0)</f>
        <v>48390.17422360248</v>
      </c>
    </row>
    <row r="923" spans="1:23" x14ac:dyDescent="0.3">
      <c r="A923" s="1">
        <v>45769</v>
      </c>
      <c r="B923" t="str">
        <f>TEXT(Table3[[#This Row],[date]],"mmm")</f>
        <v>Apr</v>
      </c>
      <c r="C923" t="str">
        <f>TEXT(Table3[[#This Row],[date]],"ddd")</f>
        <v>Tue</v>
      </c>
      <c r="D923" s="2" t="s">
        <v>27</v>
      </c>
      <c r="E923" s="2" t="s">
        <v>283</v>
      </c>
      <c r="F923" s="2" t="s">
        <v>128</v>
      </c>
      <c r="G923" s="2" t="s">
        <v>129</v>
      </c>
      <c r="H923" s="2" t="s">
        <v>56</v>
      </c>
      <c r="I923" s="3">
        <v>289.76</v>
      </c>
      <c r="J923" s="5">
        <v>48</v>
      </c>
      <c r="K923" s="3">
        <v>13908.48</v>
      </c>
      <c r="L923" s="3">
        <v>9386.7199999999993</v>
      </c>
      <c r="M923" s="3">
        <v>4521.76</v>
      </c>
      <c r="N923" s="10">
        <f>Table3[[#This Row],[profit]]/Table3[[#This Row],[revenue]]</f>
        <v>0.32510813546843365</v>
      </c>
      <c r="O923" s="2" t="s">
        <v>40</v>
      </c>
      <c r="P923" s="2" t="str">
        <f>_xlfn.XLOOKUP(O923,Sales_reps!A:A,Sales_reps!B:B)</f>
        <v>Rep 17</v>
      </c>
      <c r="Q923" s="5">
        <f>_xlfn.XLOOKUP(F923,Inventory!A:A,Inventory!E:E)</f>
        <v>89</v>
      </c>
      <c r="R923" s="5">
        <f>_xlfn.XLOOKUP(F923,Inventory!A:A,Inventory!F:F)</f>
        <v>126</v>
      </c>
      <c r="S923" t="str">
        <f>IF(Table3[[#This Row],[Reorder_point]]&gt;=Table3[[#This Row],[Stock_on_hand]],"Reorder","Sufficient Stock")</f>
        <v>Reorder</v>
      </c>
      <c r="T923" s="4">
        <f>_xlfn.XLOOKUP(F923,Pivot!A:A,Pivot!C:C)</f>
        <v>2.6187845303867405</v>
      </c>
      <c r="U923" s="5">
        <f>Table3[[#This Row],[Stock_on_hand]]/Table3[[#This Row],[ADS_Rate]]</f>
        <v>33.985232067510545</v>
      </c>
      <c r="V923" s="16">
        <f>_xlfn.XLOOKUP(F923,Pivot!E:E,Pivot!H:H)</f>
        <v>184.72071729957807</v>
      </c>
      <c r="W923" s="3">
        <f>IF(Table3[[#This Row],[Stock_on_hand]]&gt;Table3[[#This Row],[Reorder_point]],(Table3[[#This Row],[Stock_on_hand]]-Table3[[#This Row],[Reorder_point]])*Table3[[#This Row],[AverageCostPerUnit]],0)</f>
        <v>0</v>
      </c>
    </row>
    <row r="924" spans="1:23" x14ac:dyDescent="0.3">
      <c r="A924" s="1">
        <v>45770</v>
      </c>
      <c r="B924" t="str">
        <f>TEXT(Table3[[#This Row],[date]],"mmm")</f>
        <v>Apr</v>
      </c>
      <c r="C924" t="str">
        <f>TEXT(Table3[[#This Row],[date]],"ddd")</f>
        <v>Wed</v>
      </c>
      <c r="D924" s="2" t="s">
        <v>27</v>
      </c>
      <c r="E924" s="2" t="s">
        <v>275</v>
      </c>
      <c r="F924" s="2" t="s">
        <v>254</v>
      </c>
      <c r="G924" s="2" t="s">
        <v>255</v>
      </c>
      <c r="H924" s="2" t="s">
        <v>64</v>
      </c>
      <c r="I924" s="3">
        <v>393.46</v>
      </c>
      <c r="J924" s="5">
        <v>48</v>
      </c>
      <c r="K924" s="3">
        <v>18886.080000000002</v>
      </c>
      <c r="L924" s="3">
        <v>11660.58</v>
      </c>
      <c r="M924" s="3">
        <v>7225.5</v>
      </c>
      <c r="N924" s="10">
        <f>Table3[[#This Row],[profit]]/Table3[[#This Row],[revenue]]</f>
        <v>0.38258336298480144</v>
      </c>
      <c r="O924" s="2" t="s">
        <v>40</v>
      </c>
      <c r="P924" s="2" t="str">
        <f>_xlfn.XLOOKUP(O924,Sales_reps!A:A,Sales_reps!B:B)</f>
        <v>Rep 17</v>
      </c>
      <c r="Q924" s="5">
        <f>_xlfn.XLOOKUP(F924,Inventory!A:A,Inventory!E:E)</f>
        <v>228</v>
      </c>
      <c r="R924" s="5">
        <f>_xlfn.XLOOKUP(F924,Inventory!A:A,Inventory!F:F)</f>
        <v>179</v>
      </c>
      <c r="S924" t="str">
        <f>IF(Table3[[#This Row],[Reorder_point]]&gt;=Table3[[#This Row],[Stock_on_hand]],"Reorder","Sufficient Stock")</f>
        <v>Sufficient Stock</v>
      </c>
      <c r="T924" s="4">
        <f>_xlfn.XLOOKUP(F924,Pivot!A:A,Pivot!C:C)</f>
        <v>3.6353591160220993</v>
      </c>
      <c r="U924" s="5">
        <f>Table3[[#This Row],[Stock_on_hand]]/Table3[[#This Row],[ADS_Rate]]</f>
        <v>62.717325227963528</v>
      </c>
      <c r="V924" s="16">
        <f>_xlfn.XLOOKUP(F924,Pivot!E:E,Pivot!H:H)</f>
        <v>194.48913373860182</v>
      </c>
      <c r="W924" s="3">
        <f>IF(Table3[[#This Row],[Stock_on_hand]]&gt;Table3[[#This Row],[Reorder_point]],(Table3[[#This Row],[Stock_on_hand]]-Table3[[#This Row],[Reorder_point]])*Table3[[#This Row],[AverageCostPerUnit]],0)</f>
        <v>9529.9675531914891</v>
      </c>
    </row>
    <row r="925" spans="1:23" x14ac:dyDescent="0.3">
      <c r="A925" s="1">
        <v>45770</v>
      </c>
      <c r="B925" t="str">
        <f>TEXT(Table3[[#This Row],[date]],"mmm")</f>
        <v>Apr</v>
      </c>
      <c r="C925" t="str">
        <f>TEXT(Table3[[#This Row],[date]],"ddd")</f>
        <v>Wed</v>
      </c>
      <c r="D925" s="2" t="s">
        <v>12</v>
      </c>
      <c r="E925" s="2" t="s">
        <v>279</v>
      </c>
      <c r="F925" s="2" t="s">
        <v>97</v>
      </c>
      <c r="G925" s="2" t="s">
        <v>98</v>
      </c>
      <c r="H925" s="2" t="s">
        <v>60</v>
      </c>
      <c r="I925" s="3">
        <v>288.67</v>
      </c>
      <c r="J925" s="5">
        <v>31</v>
      </c>
      <c r="K925" s="3">
        <v>8948.77</v>
      </c>
      <c r="L925" s="3">
        <v>4768.1000000000004</v>
      </c>
      <c r="M925" s="3">
        <v>4180.67</v>
      </c>
      <c r="N925" s="10">
        <f>Table3[[#This Row],[profit]]/Table3[[#This Row],[revenue]]</f>
        <v>0.46717817085476548</v>
      </c>
      <c r="O925" s="2" t="s">
        <v>8</v>
      </c>
      <c r="P925" s="2" t="str">
        <f>_xlfn.XLOOKUP(O925,Sales_reps!A:A,Sales_reps!B:B)</f>
        <v>Rep 3</v>
      </c>
      <c r="Q925" s="5">
        <f>_xlfn.XLOOKUP(F925,Inventory!A:A,Inventory!E:E)</f>
        <v>404</v>
      </c>
      <c r="R925" s="5">
        <f>_xlfn.XLOOKUP(F925,Inventory!A:A,Inventory!F:F)</f>
        <v>57</v>
      </c>
      <c r="S925" t="str">
        <f>IF(Table3[[#This Row],[Reorder_point]]&gt;=Table3[[#This Row],[Stock_on_hand]],"Reorder","Sufficient Stock")</f>
        <v>Sufficient Stock</v>
      </c>
      <c r="T925" s="4">
        <f>_xlfn.XLOOKUP(F925,Pivot!A:A,Pivot!C:C)</f>
        <v>1.5303867403314917</v>
      </c>
      <c r="U925" s="5">
        <f>Table3[[#This Row],[Stock_on_hand]]/Table3[[#This Row],[ADS_Rate]]</f>
        <v>263.985559566787</v>
      </c>
      <c r="V925" s="16">
        <f>_xlfn.XLOOKUP(F925,Pivot!E:E,Pivot!H:H)</f>
        <v>112.46043321299639</v>
      </c>
      <c r="W925" s="3">
        <f>IF(Table3[[#This Row],[Stock_on_hand]]&gt;Table3[[#This Row],[Reorder_point]],(Table3[[#This Row],[Stock_on_hand]]-Table3[[#This Row],[Reorder_point]])*Table3[[#This Row],[AverageCostPerUnit]],0)</f>
        <v>39023.770324909747</v>
      </c>
    </row>
    <row r="926" spans="1:23" x14ac:dyDescent="0.3">
      <c r="A926" s="1">
        <v>45770</v>
      </c>
      <c r="B926" t="str">
        <f>TEXT(Table3[[#This Row],[date]],"mmm")</f>
        <v>Apr</v>
      </c>
      <c r="C926" t="str">
        <f>TEXT(Table3[[#This Row],[date]],"ddd")</f>
        <v>Wed</v>
      </c>
      <c r="D926" s="2" t="s">
        <v>27</v>
      </c>
      <c r="E926" s="2" t="s">
        <v>282</v>
      </c>
      <c r="F926" s="2" t="s">
        <v>204</v>
      </c>
      <c r="G926" s="2" t="s">
        <v>205</v>
      </c>
      <c r="H926" s="2" t="s">
        <v>101</v>
      </c>
      <c r="I926" s="3">
        <v>16.170000000000002</v>
      </c>
      <c r="J926" s="5">
        <v>16</v>
      </c>
      <c r="K926" s="3">
        <v>258.72000000000003</v>
      </c>
      <c r="L926" s="3">
        <v>157.85</v>
      </c>
      <c r="M926" s="3">
        <v>100.87</v>
      </c>
      <c r="N926" s="10">
        <f>Table3[[#This Row],[profit]]/Table3[[#This Row],[revenue]]</f>
        <v>0.38988095238095238</v>
      </c>
      <c r="O926" s="2" t="s">
        <v>20</v>
      </c>
      <c r="P926" s="2" t="str">
        <f>_xlfn.XLOOKUP(O926,Sales_reps!A:A,Sales_reps!B:B)</f>
        <v>Rep 8</v>
      </c>
      <c r="Q926" s="5">
        <f>_xlfn.XLOOKUP(F926,Inventory!A:A,Inventory!E:E)</f>
        <v>158</v>
      </c>
      <c r="R926" s="5">
        <f>_xlfn.XLOOKUP(F926,Inventory!A:A,Inventory!F:F)</f>
        <v>118</v>
      </c>
      <c r="S926" t="str">
        <f>IF(Table3[[#This Row],[Reorder_point]]&gt;=Table3[[#This Row],[Stock_on_hand]],"Reorder","Sufficient Stock")</f>
        <v>Sufficient Stock</v>
      </c>
      <c r="T926" s="4">
        <f>_xlfn.XLOOKUP(F926,Pivot!A:A,Pivot!C:C)</f>
        <v>1.9447513812154695</v>
      </c>
      <c r="U926" s="5">
        <f>Table3[[#This Row],[Stock_on_hand]]/Table3[[#This Row],[ADS_Rate]]</f>
        <v>81.244318181818187</v>
      </c>
      <c r="V926" s="16">
        <f>_xlfn.XLOOKUP(F926,Pivot!E:E,Pivot!H:H)</f>
        <v>164.3787784090909</v>
      </c>
      <c r="W926" s="3">
        <f>IF(Table3[[#This Row],[Stock_on_hand]]&gt;Table3[[#This Row],[Reorder_point]],(Table3[[#This Row],[Stock_on_hand]]-Table3[[#This Row],[Reorder_point]])*Table3[[#This Row],[AverageCostPerUnit]],0)</f>
        <v>6575.1511363636364</v>
      </c>
    </row>
    <row r="927" spans="1:23" x14ac:dyDescent="0.3">
      <c r="A927" s="1">
        <v>45770</v>
      </c>
      <c r="B927" t="str">
        <f>TEXT(Table3[[#This Row],[date]],"mmm")</f>
        <v>Apr</v>
      </c>
      <c r="C927" t="str">
        <f>TEXT(Table3[[#This Row],[date]],"ddd")</f>
        <v>Wed</v>
      </c>
      <c r="D927" s="2" t="s">
        <v>5</v>
      </c>
      <c r="E927" s="2" t="s">
        <v>282</v>
      </c>
      <c r="F927" s="2" t="s">
        <v>128</v>
      </c>
      <c r="G927" s="2" t="s">
        <v>129</v>
      </c>
      <c r="H927" s="2" t="s">
        <v>56</v>
      </c>
      <c r="I927" s="3">
        <v>283.75</v>
      </c>
      <c r="J927" s="5">
        <v>37</v>
      </c>
      <c r="K927" s="3">
        <v>10498.75</v>
      </c>
      <c r="L927" s="3">
        <v>5454.18</v>
      </c>
      <c r="M927" s="3">
        <v>5044.57</v>
      </c>
      <c r="N927" s="10">
        <f>Table3[[#This Row],[profit]]/Table3[[#This Row],[revenue]]</f>
        <v>0.48049243957613996</v>
      </c>
      <c r="O927" s="2" t="s">
        <v>38</v>
      </c>
      <c r="P927" s="2" t="str">
        <f>_xlfn.XLOOKUP(O927,Sales_reps!A:A,Sales_reps!B:B)</f>
        <v>Rep 16</v>
      </c>
      <c r="Q927" s="5">
        <f>_xlfn.XLOOKUP(F927,Inventory!A:A,Inventory!E:E)</f>
        <v>89</v>
      </c>
      <c r="R927" s="5">
        <f>_xlfn.XLOOKUP(F927,Inventory!A:A,Inventory!F:F)</f>
        <v>126</v>
      </c>
      <c r="S927" t="str">
        <f>IF(Table3[[#This Row],[Reorder_point]]&gt;=Table3[[#This Row],[Stock_on_hand]],"Reorder","Sufficient Stock")</f>
        <v>Reorder</v>
      </c>
      <c r="T927" s="4">
        <f>_xlfn.XLOOKUP(F927,Pivot!A:A,Pivot!C:C)</f>
        <v>2.6187845303867405</v>
      </c>
      <c r="U927" s="5">
        <f>Table3[[#This Row],[Stock_on_hand]]/Table3[[#This Row],[ADS_Rate]]</f>
        <v>33.985232067510545</v>
      </c>
      <c r="V927" s="16">
        <f>_xlfn.XLOOKUP(F927,Pivot!E:E,Pivot!H:H)</f>
        <v>184.72071729957807</v>
      </c>
      <c r="W927" s="3">
        <f>IF(Table3[[#This Row],[Stock_on_hand]]&gt;Table3[[#This Row],[Reorder_point]],(Table3[[#This Row],[Stock_on_hand]]-Table3[[#This Row],[Reorder_point]])*Table3[[#This Row],[AverageCostPerUnit]],0)</f>
        <v>0</v>
      </c>
    </row>
    <row r="928" spans="1:23" x14ac:dyDescent="0.3">
      <c r="A928" s="1">
        <v>45770</v>
      </c>
      <c r="B928" t="str">
        <f>TEXT(Table3[[#This Row],[date]],"mmm")</f>
        <v>Apr</v>
      </c>
      <c r="C928" t="str">
        <f>TEXT(Table3[[#This Row],[date]],"ddd")</f>
        <v>Wed</v>
      </c>
      <c r="D928" s="2" t="s">
        <v>17</v>
      </c>
      <c r="E928" s="2" t="s">
        <v>277</v>
      </c>
      <c r="F928" s="2" t="s">
        <v>140</v>
      </c>
      <c r="G928" s="2" t="s">
        <v>141</v>
      </c>
      <c r="H928" s="2" t="s">
        <v>101</v>
      </c>
      <c r="I928" s="3">
        <v>353.8</v>
      </c>
      <c r="J928" s="5">
        <v>25</v>
      </c>
      <c r="K928" s="3">
        <v>8845</v>
      </c>
      <c r="L928" s="3">
        <v>4794.8100000000004</v>
      </c>
      <c r="M928" s="3">
        <v>4050.19</v>
      </c>
      <c r="N928" s="10">
        <f>Table3[[#This Row],[profit]]/Table3[[#This Row],[revenue]]</f>
        <v>0.45790729225551158</v>
      </c>
      <c r="O928" s="2" t="s">
        <v>30</v>
      </c>
      <c r="P928" s="2" t="str">
        <f>_xlfn.XLOOKUP(O928,Sales_reps!A:A,Sales_reps!B:B)</f>
        <v>Rep 12</v>
      </c>
      <c r="Q928" s="5">
        <f>_xlfn.XLOOKUP(F928,Inventory!A:A,Inventory!E:E)</f>
        <v>167</v>
      </c>
      <c r="R928" s="5">
        <f>_xlfn.XLOOKUP(F928,Inventory!A:A,Inventory!F:F)</f>
        <v>119</v>
      </c>
      <c r="S928" t="str">
        <f>IF(Table3[[#This Row],[Reorder_point]]&gt;=Table3[[#This Row],[Stock_on_hand]],"Reorder","Sufficient Stock")</f>
        <v>Sufficient Stock</v>
      </c>
      <c r="T928" s="4">
        <f>_xlfn.XLOOKUP(F928,Pivot!A:A,Pivot!C:C)</f>
        <v>1.7237569060773481</v>
      </c>
      <c r="U928" s="5">
        <f>Table3[[#This Row],[Stock_on_hand]]/Table3[[#This Row],[ADS_Rate]]</f>
        <v>96.881410256410248</v>
      </c>
      <c r="V928" s="16">
        <f>_xlfn.XLOOKUP(F928,Pivot!E:E,Pivot!H:H)</f>
        <v>164.31121794871791</v>
      </c>
      <c r="W928" s="3">
        <f>IF(Table3[[#This Row],[Stock_on_hand]]&gt;Table3[[#This Row],[Reorder_point]],(Table3[[#This Row],[Stock_on_hand]]-Table3[[#This Row],[Reorder_point]])*Table3[[#This Row],[AverageCostPerUnit]],0)</f>
        <v>7886.9384615384597</v>
      </c>
    </row>
    <row r="929" spans="1:23" x14ac:dyDescent="0.3">
      <c r="A929" s="1">
        <v>45770</v>
      </c>
      <c r="B929" t="str">
        <f>TEXT(Table3[[#This Row],[date]],"mmm")</f>
        <v>Apr</v>
      </c>
      <c r="C929" t="str">
        <f>TEXT(Table3[[#This Row],[date]],"ddd")</f>
        <v>Wed</v>
      </c>
      <c r="D929" s="2" t="s">
        <v>12</v>
      </c>
      <c r="E929" s="2" t="s">
        <v>276</v>
      </c>
      <c r="F929" s="2" t="s">
        <v>62</v>
      </c>
      <c r="G929" s="2" t="s">
        <v>63</v>
      </c>
      <c r="H929" s="2" t="s">
        <v>64</v>
      </c>
      <c r="I929" s="3">
        <v>16.239999999999998</v>
      </c>
      <c r="J929" s="5">
        <v>42</v>
      </c>
      <c r="K929" s="3">
        <v>682.08</v>
      </c>
      <c r="L929" s="3">
        <v>434.99</v>
      </c>
      <c r="M929" s="3">
        <v>247.09</v>
      </c>
      <c r="N929" s="10">
        <f>Table3[[#This Row],[profit]]/Table3[[#This Row],[revenue]]</f>
        <v>0.3622595589960122</v>
      </c>
      <c r="O929" s="2" t="s">
        <v>3</v>
      </c>
      <c r="P929" s="2" t="str">
        <f>_xlfn.XLOOKUP(O929,Sales_reps!A:A,Sales_reps!B:B)</f>
        <v>Rep 1</v>
      </c>
      <c r="Q929" s="5">
        <f>_xlfn.XLOOKUP(F929,Inventory!A:A,Inventory!E:E)</f>
        <v>360</v>
      </c>
      <c r="R929" s="5">
        <f>_xlfn.XLOOKUP(F929,Inventory!A:A,Inventory!F:F)</f>
        <v>58</v>
      </c>
      <c r="S929" t="str">
        <f>IF(Table3[[#This Row],[Reorder_point]]&gt;=Table3[[#This Row],[Stock_on_hand]],"Reorder","Sufficient Stock")</f>
        <v>Sufficient Stock</v>
      </c>
      <c r="T929" s="4">
        <f>_xlfn.XLOOKUP(F929,Pivot!A:A,Pivot!C:C)</f>
        <v>1.6906077348066297</v>
      </c>
      <c r="U929" s="5">
        <f>Table3[[#This Row],[Stock_on_hand]]/Table3[[#This Row],[ADS_Rate]]</f>
        <v>212.94117647058826</v>
      </c>
      <c r="V929" s="16">
        <f>_xlfn.XLOOKUP(F929,Pivot!E:E,Pivot!H:H)</f>
        <v>165.00016339869282</v>
      </c>
      <c r="W929" s="3">
        <f>IF(Table3[[#This Row],[Stock_on_hand]]&gt;Table3[[#This Row],[Reorder_point]],(Table3[[#This Row],[Stock_on_hand]]-Table3[[#This Row],[Reorder_point]])*Table3[[#This Row],[AverageCostPerUnit]],0)</f>
        <v>49830.049346405234</v>
      </c>
    </row>
    <row r="930" spans="1:23" x14ac:dyDescent="0.3">
      <c r="A930" s="1">
        <v>45770</v>
      </c>
      <c r="B930" t="str">
        <f>TEXT(Table3[[#This Row],[date]],"mmm")</f>
        <v>Apr</v>
      </c>
      <c r="C930" t="str">
        <f>TEXT(Table3[[#This Row],[date]],"ddd")</f>
        <v>Wed</v>
      </c>
      <c r="D930" s="2" t="s">
        <v>17</v>
      </c>
      <c r="E930" s="2" t="s">
        <v>283</v>
      </c>
      <c r="F930" s="2" t="s">
        <v>256</v>
      </c>
      <c r="G930" s="2" t="s">
        <v>257</v>
      </c>
      <c r="H930" s="2" t="s">
        <v>60</v>
      </c>
      <c r="I930" s="3">
        <v>128.66999999999999</v>
      </c>
      <c r="J930" s="5">
        <v>23</v>
      </c>
      <c r="K930" s="3">
        <v>2959.41</v>
      </c>
      <c r="L930" s="3">
        <v>1788.41</v>
      </c>
      <c r="M930" s="3">
        <v>1171</v>
      </c>
      <c r="N930" s="10">
        <f>Table3[[#This Row],[profit]]/Table3[[#This Row],[revenue]]</f>
        <v>0.39568697814767134</v>
      </c>
      <c r="O930" s="2" t="s">
        <v>6</v>
      </c>
      <c r="P930" s="2" t="str">
        <f>_xlfn.XLOOKUP(O930,Sales_reps!A:A,Sales_reps!B:B)</f>
        <v>Rep 2</v>
      </c>
      <c r="Q930" s="5">
        <f>_xlfn.XLOOKUP(F930,Inventory!A:A,Inventory!E:E)</f>
        <v>214</v>
      </c>
      <c r="R930" s="5">
        <f>_xlfn.XLOOKUP(F930,Inventory!A:A,Inventory!F:F)</f>
        <v>83</v>
      </c>
      <c r="S930" t="str">
        <f>IF(Table3[[#This Row],[Reorder_point]]&gt;=Table3[[#This Row],[Stock_on_hand]],"Reorder","Sufficient Stock")</f>
        <v>Sufficient Stock</v>
      </c>
      <c r="T930" s="4">
        <f>_xlfn.XLOOKUP(F930,Pivot!A:A,Pivot!C:C)</f>
        <v>2.2872928176795582</v>
      </c>
      <c r="U930" s="5">
        <f>Table3[[#This Row],[Stock_on_hand]]/Table3[[#This Row],[ADS_Rate]]</f>
        <v>93.560386473429944</v>
      </c>
      <c r="V930" s="16">
        <f>_xlfn.XLOOKUP(F930,Pivot!E:E,Pivot!H:H)</f>
        <v>128.51939613526571</v>
      </c>
      <c r="W930" s="3">
        <f>IF(Table3[[#This Row],[Stock_on_hand]]&gt;Table3[[#This Row],[Reorder_point]],(Table3[[#This Row],[Stock_on_hand]]-Table3[[#This Row],[Reorder_point]])*Table3[[#This Row],[AverageCostPerUnit]],0)</f>
        <v>16836.040893719808</v>
      </c>
    </row>
    <row r="931" spans="1:23" x14ac:dyDescent="0.3">
      <c r="A931" s="1">
        <v>45770</v>
      </c>
      <c r="B931" t="str">
        <f>TEXT(Table3[[#This Row],[date]],"mmm")</f>
        <v>Apr</v>
      </c>
      <c r="C931" t="str">
        <f>TEXT(Table3[[#This Row],[date]],"ddd")</f>
        <v>Wed</v>
      </c>
      <c r="D931" s="2" t="s">
        <v>17</v>
      </c>
      <c r="E931" s="2" t="s">
        <v>271</v>
      </c>
      <c r="F931" s="2" t="s">
        <v>156</v>
      </c>
      <c r="G931" s="2" t="s">
        <v>157</v>
      </c>
      <c r="H931" s="2" t="s">
        <v>73</v>
      </c>
      <c r="I931" s="3">
        <v>130.11000000000001</v>
      </c>
      <c r="J931" s="5">
        <v>38</v>
      </c>
      <c r="K931" s="3">
        <v>4944.18</v>
      </c>
      <c r="L931" s="3">
        <v>3050.67</v>
      </c>
      <c r="M931" s="3">
        <v>1893.51</v>
      </c>
      <c r="N931" s="10">
        <f>Table3[[#This Row],[profit]]/Table3[[#This Row],[revenue]]</f>
        <v>0.38297756149654744</v>
      </c>
      <c r="O931" s="2" t="s">
        <v>15</v>
      </c>
      <c r="P931" s="2" t="str">
        <f>_xlfn.XLOOKUP(O931,Sales_reps!A:A,Sales_reps!B:B)</f>
        <v>Rep 6</v>
      </c>
      <c r="Q931" s="5">
        <f>_xlfn.XLOOKUP(F931,Inventory!A:A,Inventory!E:E)</f>
        <v>495</v>
      </c>
      <c r="R931" s="5">
        <f>_xlfn.XLOOKUP(F931,Inventory!A:A,Inventory!F:F)</f>
        <v>183</v>
      </c>
      <c r="S931" t="str">
        <f>IF(Table3[[#This Row],[Reorder_point]]&gt;=Table3[[#This Row],[Stock_on_hand]],"Reorder","Sufficient Stock")</f>
        <v>Sufficient Stock</v>
      </c>
      <c r="T931" s="4">
        <f>_xlfn.XLOOKUP(F931,Pivot!A:A,Pivot!C:C)</f>
        <v>2.7237569060773481</v>
      </c>
      <c r="U931" s="5">
        <f>Table3[[#This Row],[Stock_on_hand]]/Table3[[#This Row],[ADS_Rate]]</f>
        <v>181.7342799188641</v>
      </c>
      <c r="V931" s="16">
        <f>_xlfn.XLOOKUP(F931,Pivot!E:E,Pivot!H:H)</f>
        <v>142.07393509127789</v>
      </c>
      <c r="W931" s="3">
        <f>IF(Table3[[#This Row],[Stock_on_hand]]&gt;Table3[[#This Row],[Reorder_point]],(Table3[[#This Row],[Stock_on_hand]]-Table3[[#This Row],[Reorder_point]])*Table3[[#This Row],[AverageCostPerUnit]],0)</f>
        <v>44327.067748478701</v>
      </c>
    </row>
    <row r="932" spans="1:23" x14ac:dyDescent="0.3">
      <c r="A932" s="1">
        <v>45770</v>
      </c>
      <c r="B932" t="str">
        <f>TEXT(Table3[[#This Row],[date]],"mmm")</f>
        <v>Apr</v>
      </c>
      <c r="C932" t="str">
        <f>TEXT(Table3[[#This Row],[date]],"ddd")</f>
        <v>Wed</v>
      </c>
      <c r="D932" s="2" t="s">
        <v>27</v>
      </c>
      <c r="E932" s="2" t="s">
        <v>277</v>
      </c>
      <c r="F932" s="2" t="s">
        <v>150</v>
      </c>
      <c r="G932" s="2" t="s">
        <v>151</v>
      </c>
      <c r="H932" s="2" t="s">
        <v>73</v>
      </c>
      <c r="I932" s="3">
        <v>78.67</v>
      </c>
      <c r="J932" s="5">
        <v>32</v>
      </c>
      <c r="K932" s="3">
        <v>2517.44</v>
      </c>
      <c r="L932" s="3">
        <v>1979.59</v>
      </c>
      <c r="M932" s="3">
        <v>537.85</v>
      </c>
      <c r="N932" s="10">
        <f>Table3[[#This Row],[profit]]/Table3[[#This Row],[revenue]]</f>
        <v>0.21364958052624888</v>
      </c>
      <c r="O932" s="2" t="s">
        <v>36</v>
      </c>
      <c r="P932" s="2" t="str">
        <f>_xlfn.XLOOKUP(O932,Sales_reps!A:A,Sales_reps!B:B)</f>
        <v>Rep 15</v>
      </c>
      <c r="Q932" s="5">
        <f>_xlfn.XLOOKUP(F932,Inventory!A:A,Inventory!E:E)</f>
        <v>268</v>
      </c>
      <c r="R932" s="5">
        <f>_xlfn.XLOOKUP(F932,Inventory!A:A,Inventory!F:F)</f>
        <v>131</v>
      </c>
      <c r="S932" t="str">
        <f>IF(Table3[[#This Row],[Reorder_point]]&gt;=Table3[[#This Row],[Stock_on_hand]],"Reorder","Sufficient Stock")</f>
        <v>Sufficient Stock</v>
      </c>
      <c r="T932" s="4">
        <f>_xlfn.XLOOKUP(F932,Pivot!A:A,Pivot!C:C)</f>
        <v>1.701657458563536</v>
      </c>
      <c r="U932" s="5">
        <f>Table3[[#This Row],[Stock_on_hand]]/Table3[[#This Row],[ADS_Rate]]</f>
        <v>157.49350649350649</v>
      </c>
      <c r="V932" s="16">
        <f>_xlfn.XLOOKUP(F932,Pivot!E:E,Pivot!H:H)</f>
        <v>155.16857142857143</v>
      </c>
      <c r="W932" s="3">
        <f>IF(Table3[[#This Row],[Stock_on_hand]]&gt;Table3[[#This Row],[Reorder_point]],(Table3[[#This Row],[Stock_on_hand]]-Table3[[#This Row],[Reorder_point]])*Table3[[#This Row],[AverageCostPerUnit]],0)</f>
        <v>21258.094285714284</v>
      </c>
    </row>
    <row r="933" spans="1:23" x14ac:dyDescent="0.3">
      <c r="A933" s="1">
        <v>45770</v>
      </c>
      <c r="B933" t="str">
        <f>TEXT(Table3[[#This Row],[date]],"mmm")</f>
        <v>Apr</v>
      </c>
      <c r="C933" t="str">
        <f>TEXT(Table3[[#This Row],[date]],"ddd")</f>
        <v>Wed</v>
      </c>
      <c r="D933" s="2" t="s">
        <v>12</v>
      </c>
      <c r="E933" s="2" t="s">
        <v>279</v>
      </c>
      <c r="F933" s="2" t="s">
        <v>192</v>
      </c>
      <c r="G933" s="2" t="s">
        <v>193</v>
      </c>
      <c r="H933" s="2" t="s">
        <v>73</v>
      </c>
      <c r="I933" s="3">
        <v>239.23</v>
      </c>
      <c r="J933" s="5">
        <v>40</v>
      </c>
      <c r="K933" s="3">
        <v>9569.2000000000007</v>
      </c>
      <c r="L933" s="3">
        <v>7632.76</v>
      </c>
      <c r="M933" s="3">
        <v>1936.44</v>
      </c>
      <c r="N933" s="10">
        <f>Table3[[#This Row],[profit]]/Table3[[#This Row],[revenue]]</f>
        <v>0.20236174392843706</v>
      </c>
      <c r="O933" s="2" t="s">
        <v>38</v>
      </c>
      <c r="P933" s="2" t="str">
        <f>_xlfn.XLOOKUP(O933,Sales_reps!A:A,Sales_reps!B:B)</f>
        <v>Rep 16</v>
      </c>
      <c r="Q933" s="5">
        <f>_xlfn.XLOOKUP(F933,Inventory!A:A,Inventory!E:E)</f>
        <v>321</v>
      </c>
      <c r="R933" s="5">
        <f>_xlfn.XLOOKUP(F933,Inventory!A:A,Inventory!F:F)</f>
        <v>186</v>
      </c>
      <c r="S933" t="str">
        <f>IF(Table3[[#This Row],[Reorder_point]]&gt;=Table3[[#This Row],[Stock_on_hand]],"Reorder","Sufficient Stock")</f>
        <v>Sufficient Stock</v>
      </c>
      <c r="T933" s="4">
        <f>_xlfn.XLOOKUP(F933,Pivot!A:A,Pivot!C:C)</f>
        <v>2.2541436464088398</v>
      </c>
      <c r="U933" s="5">
        <f>Table3[[#This Row],[Stock_on_hand]]/Table3[[#This Row],[ADS_Rate]]</f>
        <v>142.40441176470588</v>
      </c>
      <c r="V933" s="16">
        <f>_xlfn.XLOOKUP(F933,Pivot!E:E,Pivot!H:H)</f>
        <v>218.83095588235298</v>
      </c>
      <c r="W933" s="3">
        <f>IF(Table3[[#This Row],[Stock_on_hand]]&gt;Table3[[#This Row],[Reorder_point]],(Table3[[#This Row],[Stock_on_hand]]-Table3[[#This Row],[Reorder_point]])*Table3[[#This Row],[AverageCostPerUnit]],0)</f>
        <v>29542.179044117653</v>
      </c>
    </row>
    <row r="934" spans="1:23" x14ac:dyDescent="0.3">
      <c r="A934" s="1">
        <v>45771</v>
      </c>
      <c r="B934" t="str">
        <f>TEXT(Table3[[#This Row],[date]],"mmm")</f>
        <v>Apr</v>
      </c>
      <c r="C934" t="str">
        <f>TEXT(Table3[[#This Row],[date]],"ddd")</f>
        <v>Thu</v>
      </c>
      <c r="D934" s="2" t="s">
        <v>17</v>
      </c>
      <c r="E934" s="2" t="s">
        <v>275</v>
      </c>
      <c r="F934" s="2" t="s">
        <v>254</v>
      </c>
      <c r="G934" s="2" t="s">
        <v>255</v>
      </c>
      <c r="H934" s="2" t="s">
        <v>64</v>
      </c>
      <c r="I934" s="3">
        <v>218.39</v>
      </c>
      <c r="J934" s="5">
        <v>38</v>
      </c>
      <c r="K934" s="3">
        <v>8298.82</v>
      </c>
      <c r="L934" s="3">
        <v>5622.11</v>
      </c>
      <c r="M934" s="3">
        <v>2676.71</v>
      </c>
      <c r="N934" s="10">
        <f>Table3[[#This Row],[profit]]/Table3[[#This Row],[revenue]]</f>
        <v>0.32254103595450923</v>
      </c>
      <c r="O934" s="2" t="s">
        <v>10</v>
      </c>
      <c r="P934" s="2" t="str">
        <f>_xlfn.XLOOKUP(O934,Sales_reps!A:A,Sales_reps!B:B)</f>
        <v>Rep 4</v>
      </c>
      <c r="Q934" s="5">
        <f>_xlfn.XLOOKUP(F934,Inventory!A:A,Inventory!E:E)</f>
        <v>228</v>
      </c>
      <c r="R934" s="5">
        <f>_xlfn.XLOOKUP(F934,Inventory!A:A,Inventory!F:F)</f>
        <v>179</v>
      </c>
      <c r="S934" t="str">
        <f>IF(Table3[[#This Row],[Reorder_point]]&gt;=Table3[[#This Row],[Stock_on_hand]],"Reorder","Sufficient Stock")</f>
        <v>Sufficient Stock</v>
      </c>
      <c r="T934" s="4">
        <f>_xlfn.XLOOKUP(F934,Pivot!A:A,Pivot!C:C)</f>
        <v>3.6353591160220993</v>
      </c>
      <c r="U934" s="5">
        <f>Table3[[#This Row],[Stock_on_hand]]/Table3[[#This Row],[ADS_Rate]]</f>
        <v>62.717325227963528</v>
      </c>
      <c r="V934" s="16">
        <f>_xlfn.XLOOKUP(F934,Pivot!E:E,Pivot!H:H)</f>
        <v>194.48913373860182</v>
      </c>
      <c r="W934" s="3">
        <f>IF(Table3[[#This Row],[Stock_on_hand]]&gt;Table3[[#This Row],[Reorder_point]],(Table3[[#This Row],[Stock_on_hand]]-Table3[[#This Row],[Reorder_point]])*Table3[[#This Row],[AverageCostPerUnit]],0)</f>
        <v>9529.9675531914891</v>
      </c>
    </row>
    <row r="935" spans="1:23" x14ac:dyDescent="0.3">
      <c r="A935" s="1">
        <v>45771</v>
      </c>
      <c r="B935" t="str">
        <f>TEXT(Table3[[#This Row],[date]],"mmm")</f>
        <v>Apr</v>
      </c>
      <c r="C935" t="str">
        <f>TEXT(Table3[[#This Row],[date]],"ddd")</f>
        <v>Thu</v>
      </c>
      <c r="D935" s="2" t="s">
        <v>17</v>
      </c>
      <c r="E935" s="2" t="s">
        <v>272</v>
      </c>
      <c r="F935" s="2" t="s">
        <v>252</v>
      </c>
      <c r="G935" s="2" t="s">
        <v>253</v>
      </c>
      <c r="H935" s="2" t="s">
        <v>101</v>
      </c>
      <c r="I935" s="3">
        <v>438.37</v>
      </c>
      <c r="J935" s="5">
        <v>29</v>
      </c>
      <c r="K935" s="3">
        <v>12712.73</v>
      </c>
      <c r="L935" s="3">
        <v>9789.49</v>
      </c>
      <c r="M935" s="3">
        <v>2923.24</v>
      </c>
      <c r="N935" s="10">
        <f>Table3[[#This Row],[profit]]/Table3[[#This Row],[revenue]]</f>
        <v>0.22994588888460621</v>
      </c>
      <c r="O935" s="2" t="s">
        <v>38</v>
      </c>
      <c r="P935" s="2" t="str">
        <f>_xlfn.XLOOKUP(O935,Sales_reps!A:A,Sales_reps!B:B)</f>
        <v>Rep 16</v>
      </c>
      <c r="Q935" s="5">
        <f>_xlfn.XLOOKUP(F935,Inventory!A:A,Inventory!E:E)</f>
        <v>487</v>
      </c>
      <c r="R935" s="5">
        <f>_xlfn.XLOOKUP(F935,Inventory!A:A,Inventory!F:F)</f>
        <v>182</v>
      </c>
      <c r="S935" t="str">
        <f>IF(Table3[[#This Row],[Reorder_point]]&gt;=Table3[[#This Row],[Stock_on_hand]],"Reorder","Sufficient Stock")</f>
        <v>Sufficient Stock</v>
      </c>
      <c r="T935" s="4">
        <f>_xlfn.XLOOKUP(F935,Pivot!A:A,Pivot!C:C)</f>
        <v>2.0497237569060776</v>
      </c>
      <c r="U935" s="5">
        <f>Table3[[#This Row],[Stock_on_hand]]/Table3[[#This Row],[ADS_Rate]]</f>
        <v>237.5929919137466</v>
      </c>
      <c r="V935" s="16">
        <f>_xlfn.XLOOKUP(F935,Pivot!E:E,Pivot!H:H)</f>
        <v>142.78312668463613</v>
      </c>
      <c r="W935" s="3">
        <f>IF(Table3[[#This Row],[Stock_on_hand]]&gt;Table3[[#This Row],[Reorder_point]],(Table3[[#This Row],[Stock_on_hand]]-Table3[[#This Row],[Reorder_point]])*Table3[[#This Row],[AverageCostPerUnit]],0)</f>
        <v>43548.85363881402</v>
      </c>
    </row>
    <row r="936" spans="1:23" x14ac:dyDescent="0.3">
      <c r="A936" s="1">
        <v>45771</v>
      </c>
      <c r="B936" t="str">
        <f>TEXT(Table3[[#This Row],[date]],"mmm")</f>
        <v>Apr</v>
      </c>
      <c r="C936" t="str">
        <f>TEXT(Table3[[#This Row],[date]],"ddd")</f>
        <v>Thu</v>
      </c>
      <c r="D936" s="2" t="s">
        <v>17</v>
      </c>
      <c r="E936" s="2" t="s">
        <v>274</v>
      </c>
      <c r="F936" s="2" t="s">
        <v>180</v>
      </c>
      <c r="G936" s="2" t="s">
        <v>181</v>
      </c>
      <c r="H936" s="2" t="s">
        <v>56</v>
      </c>
      <c r="I936" s="3">
        <v>114.47</v>
      </c>
      <c r="J936" s="5">
        <v>23</v>
      </c>
      <c r="K936" s="3">
        <v>2632.81</v>
      </c>
      <c r="L936" s="3">
        <v>2056.48</v>
      </c>
      <c r="M936" s="3">
        <v>576.33000000000004</v>
      </c>
      <c r="N936" s="10">
        <f>Table3[[#This Row],[profit]]/Table3[[#This Row],[revenue]]</f>
        <v>0.21890299717792019</v>
      </c>
      <c r="O936" s="2" t="s">
        <v>30</v>
      </c>
      <c r="P936" s="2" t="str">
        <f>_xlfn.XLOOKUP(O936,Sales_reps!A:A,Sales_reps!B:B)</f>
        <v>Rep 12</v>
      </c>
      <c r="Q936" s="5">
        <f>_xlfn.XLOOKUP(F936,Inventory!A:A,Inventory!E:E)</f>
        <v>489</v>
      </c>
      <c r="R936" s="5">
        <f>_xlfn.XLOOKUP(F936,Inventory!A:A,Inventory!F:F)</f>
        <v>113</v>
      </c>
      <c r="S936" t="str">
        <f>IF(Table3[[#This Row],[Reorder_point]]&gt;=Table3[[#This Row],[Stock_on_hand]],"Reorder","Sufficient Stock")</f>
        <v>Sufficient Stock</v>
      </c>
      <c r="T936" s="4">
        <f>_xlfn.XLOOKUP(F936,Pivot!A:A,Pivot!C:C)</f>
        <v>1.4861878453038675</v>
      </c>
      <c r="U936" s="5">
        <f>Table3[[#This Row],[Stock_on_hand]]/Table3[[#This Row],[ADS_Rate]]</f>
        <v>329.02973977695166</v>
      </c>
      <c r="V936" s="16">
        <f>_xlfn.XLOOKUP(F936,Pivot!E:E,Pivot!H:H)</f>
        <v>191.13044609665431</v>
      </c>
      <c r="W936" s="3">
        <f>IF(Table3[[#This Row],[Stock_on_hand]]&gt;Table3[[#This Row],[Reorder_point]],(Table3[[#This Row],[Stock_on_hand]]-Table3[[#This Row],[Reorder_point]])*Table3[[#This Row],[AverageCostPerUnit]],0)</f>
        <v>71865.04773234202</v>
      </c>
    </row>
    <row r="937" spans="1:23" x14ac:dyDescent="0.3">
      <c r="A937" s="1">
        <v>45771</v>
      </c>
      <c r="B937" t="str">
        <f>TEXT(Table3[[#This Row],[date]],"mmm")</f>
        <v>Apr</v>
      </c>
      <c r="C937" t="str">
        <f>TEXT(Table3[[#This Row],[date]],"ddd")</f>
        <v>Thu</v>
      </c>
      <c r="D937" s="2" t="s">
        <v>17</v>
      </c>
      <c r="E937" s="2" t="s">
        <v>272</v>
      </c>
      <c r="F937" s="2" t="s">
        <v>244</v>
      </c>
      <c r="G937" s="2" t="s">
        <v>245</v>
      </c>
      <c r="H937" s="2" t="s">
        <v>64</v>
      </c>
      <c r="I937" s="3">
        <v>24.28</v>
      </c>
      <c r="J937" s="5">
        <v>11</v>
      </c>
      <c r="K937" s="3">
        <v>267.08</v>
      </c>
      <c r="L937" s="3">
        <v>144.25</v>
      </c>
      <c r="M937" s="3">
        <v>122.83</v>
      </c>
      <c r="N937" s="10">
        <f>Table3[[#This Row],[profit]]/Table3[[#This Row],[revenue]]</f>
        <v>0.45989965553392242</v>
      </c>
      <c r="O937" s="2" t="s">
        <v>20</v>
      </c>
      <c r="P937" s="2" t="str">
        <f>_xlfn.XLOOKUP(O937,Sales_reps!A:A,Sales_reps!B:B)</f>
        <v>Rep 8</v>
      </c>
      <c r="Q937" s="5">
        <f>_xlfn.XLOOKUP(F937,Inventory!A:A,Inventory!E:E)</f>
        <v>350</v>
      </c>
      <c r="R937" s="5">
        <f>_xlfn.XLOOKUP(F937,Inventory!A:A,Inventory!F:F)</f>
        <v>174</v>
      </c>
      <c r="S937" t="str">
        <f>IF(Table3[[#This Row],[Reorder_point]]&gt;=Table3[[#This Row],[Stock_on_hand]],"Reorder","Sufficient Stock")</f>
        <v>Sufficient Stock</v>
      </c>
      <c r="T937" s="4">
        <f>_xlfn.XLOOKUP(F937,Pivot!A:A,Pivot!C:C)</f>
        <v>2.8232044198895028</v>
      </c>
      <c r="U937" s="5">
        <f>Table3[[#This Row],[Stock_on_hand]]/Table3[[#This Row],[ADS_Rate]]</f>
        <v>123.97260273972603</v>
      </c>
      <c r="V937" s="16">
        <f>_xlfn.XLOOKUP(F937,Pivot!E:E,Pivot!H:H)</f>
        <v>176.50516634050879</v>
      </c>
      <c r="W937" s="3">
        <f>IF(Table3[[#This Row],[Stock_on_hand]]&gt;Table3[[#This Row],[Reorder_point]],(Table3[[#This Row],[Stock_on_hand]]-Table3[[#This Row],[Reorder_point]])*Table3[[#This Row],[AverageCostPerUnit]],0)</f>
        <v>31064.909275929549</v>
      </c>
    </row>
    <row r="938" spans="1:23" x14ac:dyDescent="0.3">
      <c r="A938" s="1">
        <v>45771</v>
      </c>
      <c r="B938" t="str">
        <f>TEXT(Table3[[#This Row],[date]],"mmm")</f>
        <v>Apr</v>
      </c>
      <c r="C938" t="str">
        <f>TEXT(Table3[[#This Row],[date]],"ddd")</f>
        <v>Thu</v>
      </c>
      <c r="D938" s="2" t="s">
        <v>24</v>
      </c>
      <c r="E938" s="2" t="s">
        <v>280</v>
      </c>
      <c r="F938" s="2" t="s">
        <v>69</v>
      </c>
      <c r="G938" s="2" t="s">
        <v>70</v>
      </c>
      <c r="H938" s="2" t="s">
        <v>60</v>
      </c>
      <c r="I938" s="3">
        <v>129.15</v>
      </c>
      <c r="J938" s="5">
        <v>15</v>
      </c>
      <c r="K938" s="3">
        <v>1937.25</v>
      </c>
      <c r="L938" s="3">
        <v>1482.46</v>
      </c>
      <c r="M938" s="3">
        <v>454.79</v>
      </c>
      <c r="N938" s="10">
        <f>Table3[[#This Row],[profit]]/Table3[[#This Row],[revenue]]</f>
        <v>0.23476061427280939</v>
      </c>
      <c r="O938" s="2" t="s">
        <v>8</v>
      </c>
      <c r="P938" s="2" t="str">
        <f>_xlfn.XLOOKUP(O938,Sales_reps!A:A,Sales_reps!B:B)</f>
        <v>Rep 3</v>
      </c>
      <c r="Q938" s="5">
        <f>_xlfn.XLOOKUP(F938,Inventory!A:A,Inventory!E:E)</f>
        <v>350</v>
      </c>
      <c r="R938" s="5">
        <f>_xlfn.XLOOKUP(F938,Inventory!A:A,Inventory!F:F)</f>
        <v>160</v>
      </c>
      <c r="S938" t="str">
        <f>IF(Table3[[#This Row],[Reorder_point]]&gt;=Table3[[#This Row],[Stock_on_hand]],"Reorder","Sufficient Stock")</f>
        <v>Sufficient Stock</v>
      </c>
      <c r="T938" s="4">
        <f>_xlfn.XLOOKUP(F938,Pivot!A:A,Pivot!C:C)</f>
        <v>2.2651933701657461</v>
      </c>
      <c r="U938" s="5">
        <f>Table3[[#This Row],[Stock_on_hand]]/Table3[[#This Row],[ADS_Rate]]</f>
        <v>154.51219512195121</v>
      </c>
      <c r="V938" s="16">
        <f>_xlfn.XLOOKUP(F938,Pivot!E:E,Pivot!H:H)</f>
        <v>169.51268292682926</v>
      </c>
      <c r="W938" s="3">
        <f>IF(Table3[[#This Row],[Stock_on_hand]]&gt;Table3[[#This Row],[Reorder_point]],(Table3[[#This Row],[Stock_on_hand]]-Table3[[#This Row],[Reorder_point]])*Table3[[#This Row],[AverageCostPerUnit]],0)</f>
        <v>32207.409756097557</v>
      </c>
    </row>
    <row r="939" spans="1:23" x14ac:dyDescent="0.3">
      <c r="A939" s="1">
        <v>45771</v>
      </c>
      <c r="B939" t="str">
        <f>TEXT(Table3[[#This Row],[date]],"mmm")</f>
        <v>Apr</v>
      </c>
      <c r="C939" t="str">
        <f>TEXT(Table3[[#This Row],[date]],"ddd")</f>
        <v>Thu</v>
      </c>
      <c r="D939" s="2" t="s">
        <v>12</v>
      </c>
      <c r="E939" s="2" t="s">
        <v>277</v>
      </c>
      <c r="F939" s="2" t="s">
        <v>166</v>
      </c>
      <c r="G939" s="2" t="s">
        <v>167</v>
      </c>
      <c r="H939" s="2" t="s">
        <v>56</v>
      </c>
      <c r="I939" s="3">
        <v>82.6</v>
      </c>
      <c r="J939" s="5">
        <v>14</v>
      </c>
      <c r="K939" s="3">
        <v>1156.4000000000001</v>
      </c>
      <c r="L939" s="3">
        <v>719.72</v>
      </c>
      <c r="M939" s="3">
        <v>436.68</v>
      </c>
      <c r="N939" s="10">
        <f>Table3[[#This Row],[profit]]/Table3[[#This Row],[revenue]]</f>
        <v>0.37762020062262192</v>
      </c>
      <c r="O939" s="2" t="s">
        <v>44</v>
      </c>
      <c r="P939" s="2" t="str">
        <f>_xlfn.XLOOKUP(O939,Sales_reps!A:A,Sales_reps!B:B)</f>
        <v>Rep 19</v>
      </c>
      <c r="Q939" s="5">
        <f>_xlfn.XLOOKUP(F939,Inventory!A:A,Inventory!E:E)</f>
        <v>359</v>
      </c>
      <c r="R939" s="5">
        <f>_xlfn.XLOOKUP(F939,Inventory!A:A,Inventory!F:F)</f>
        <v>83</v>
      </c>
      <c r="S939" t="str">
        <f>IF(Table3[[#This Row],[Reorder_point]]&gt;=Table3[[#This Row],[Stock_on_hand]],"Reorder","Sufficient Stock")</f>
        <v>Sufficient Stock</v>
      </c>
      <c r="T939" s="4">
        <f>_xlfn.XLOOKUP(F939,Pivot!A:A,Pivot!C:C)</f>
        <v>2.4198895027624308</v>
      </c>
      <c r="U939" s="5">
        <f>Table3[[#This Row],[Stock_on_hand]]/Table3[[#This Row],[ADS_Rate]]</f>
        <v>148.35388127853884</v>
      </c>
      <c r="V939" s="16">
        <f>_xlfn.XLOOKUP(F939,Pivot!E:E,Pivot!H:H)</f>
        <v>157.05917808219178</v>
      </c>
      <c r="W939" s="3">
        <f>IF(Table3[[#This Row],[Stock_on_hand]]&gt;Table3[[#This Row],[Reorder_point]],(Table3[[#This Row],[Stock_on_hand]]-Table3[[#This Row],[Reorder_point]])*Table3[[#This Row],[AverageCostPerUnit]],0)</f>
        <v>43348.333150684928</v>
      </c>
    </row>
    <row r="940" spans="1:23" x14ac:dyDescent="0.3">
      <c r="A940" s="1">
        <v>45771</v>
      </c>
      <c r="B940" t="str">
        <f>TEXT(Table3[[#This Row],[date]],"mmm")</f>
        <v>Apr</v>
      </c>
      <c r="C940" t="str">
        <f>TEXT(Table3[[#This Row],[date]],"ddd")</f>
        <v>Thu</v>
      </c>
      <c r="D940" s="2" t="s">
        <v>12</v>
      </c>
      <c r="E940" s="2" t="s">
        <v>283</v>
      </c>
      <c r="F940" s="2" t="s">
        <v>78</v>
      </c>
      <c r="G940" s="2" t="s">
        <v>79</v>
      </c>
      <c r="H940" s="2" t="s">
        <v>64</v>
      </c>
      <c r="I940" s="3">
        <v>359.63</v>
      </c>
      <c r="J940" s="5">
        <v>16</v>
      </c>
      <c r="K940" s="3">
        <v>5754.08</v>
      </c>
      <c r="L940" s="3">
        <v>4395.2</v>
      </c>
      <c r="M940" s="3">
        <v>1358.88</v>
      </c>
      <c r="N940" s="10">
        <f>Table3[[#This Row],[profit]]/Table3[[#This Row],[revenue]]</f>
        <v>0.23615938603564776</v>
      </c>
      <c r="O940" s="2" t="s">
        <v>30</v>
      </c>
      <c r="P940" s="2" t="str">
        <f>_xlfn.XLOOKUP(O940,Sales_reps!A:A,Sales_reps!B:B)</f>
        <v>Rep 12</v>
      </c>
      <c r="Q940" s="5">
        <f>_xlfn.XLOOKUP(F940,Inventory!A:A,Inventory!E:E)</f>
        <v>486</v>
      </c>
      <c r="R940" s="5">
        <f>_xlfn.XLOOKUP(F940,Inventory!A:A,Inventory!F:F)</f>
        <v>119</v>
      </c>
      <c r="S940" t="str">
        <f>IF(Table3[[#This Row],[Reorder_point]]&gt;=Table3[[#This Row],[Stock_on_hand]],"Reorder","Sufficient Stock")</f>
        <v>Sufficient Stock</v>
      </c>
      <c r="T940" s="4">
        <f>_xlfn.XLOOKUP(F940,Pivot!A:A,Pivot!C:C)</f>
        <v>2.3204419889502761</v>
      </c>
      <c r="U940" s="5">
        <f>Table3[[#This Row],[Stock_on_hand]]/Table3[[#This Row],[ADS_Rate]]</f>
        <v>209.44285714285715</v>
      </c>
      <c r="V940" s="16">
        <f>_xlfn.XLOOKUP(F940,Pivot!E:E,Pivot!H:H)</f>
        <v>196.53238095238089</v>
      </c>
      <c r="W940" s="3">
        <f>IF(Table3[[#This Row],[Stock_on_hand]]&gt;Table3[[#This Row],[Reorder_point]],(Table3[[#This Row],[Stock_on_hand]]-Table3[[#This Row],[Reorder_point]])*Table3[[#This Row],[AverageCostPerUnit]],0)</f>
        <v>72127.383809523788</v>
      </c>
    </row>
    <row r="941" spans="1:23" x14ac:dyDescent="0.3">
      <c r="A941" s="1">
        <v>45771</v>
      </c>
      <c r="B941" t="str">
        <f>TEXT(Table3[[#This Row],[date]],"mmm")</f>
        <v>Apr</v>
      </c>
      <c r="C941" t="str">
        <f>TEXT(Table3[[#This Row],[date]],"ddd")</f>
        <v>Thu</v>
      </c>
      <c r="D941" s="2" t="s">
        <v>12</v>
      </c>
      <c r="E941" s="2" t="s">
        <v>271</v>
      </c>
      <c r="F941" s="2" t="s">
        <v>54</v>
      </c>
      <c r="G941" s="2" t="s">
        <v>55</v>
      </c>
      <c r="H941" s="2" t="s">
        <v>56</v>
      </c>
      <c r="I941" s="3">
        <v>181.8</v>
      </c>
      <c r="J941" s="5">
        <v>17</v>
      </c>
      <c r="K941" s="3">
        <v>3090.6</v>
      </c>
      <c r="L941" s="3">
        <v>2300.73</v>
      </c>
      <c r="M941" s="3">
        <v>789.87</v>
      </c>
      <c r="N941" s="10">
        <f>Table3[[#This Row],[profit]]/Table3[[#This Row],[revenue]]</f>
        <v>0.25557173364395264</v>
      </c>
      <c r="O941" s="2" t="s">
        <v>44</v>
      </c>
      <c r="P941" s="2" t="str">
        <f>_xlfn.XLOOKUP(O941,Sales_reps!A:A,Sales_reps!B:B)</f>
        <v>Rep 19</v>
      </c>
      <c r="Q941" s="5">
        <f>_xlfn.XLOOKUP(F941,Inventory!A:A,Inventory!E:E)</f>
        <v>18</v>
      </c>
      <c r="R941" s="5">
        <f>_xlfn.XLOOKUP(F941,Inventory!A:A,Inventory!F:F)</f>
        <v>193</v>
      </c>
      <c r="S941" t="str">
        <f>IF(Table3[[#This Row],[Reorder_point]]&gt;=Table3[[#This Row],[Stock_on_hand]],"Reorder","Sufficient Stock")</f>
        <v>Reorder</v>
      </c>
      <c r="T941" s="4">
        <f>_xlfn.XLOOKUP(F941,Pivot!A:A,Pivot!C:C)</f>
        <v>1.7127071823204421</v>
      </c>
      <c r="U941" s="5">
        <f>Table3[[#This Row],[Stock_on_hand]]/Table3[[#This Row],[ADS_Rate]]</f>
        <v>10.509677419354839</v>
      </c>
      <c r="V941" s="16">
        <f>_xlfn.XLOOKUP(F941,Pivot!E:E,Pivot!H:H)</f>
        <v>171.93148387096775</v>
      </c>
      <c r="W941" s="3">
        <f>IF(Table3[[#This Row],[Stock_on_hand]]&gt;Table3[[#This Row],[Reorder_point]],(Table3[[#This Row],[Stock_on_hand]]-Table3[[#This Row],[Reorder_point]])*Table3[[#This Row],[AverageCostPerUnit]],0)</f>
        <v>0</v>
      </c>
    </row>
    <row r="942" spans="1:23" x14ac:dyDescent="0.3">
      <c r="A942" s="1">
        <v>45771</v>
      </c>
      <c r="B942" t="str">
        <f>TEXT(Table3[[#This Row],[date]],"mmm")</f>
        <v>Apr</v>
      </c>
      <c r="C942" t="str">
        <f>TEXT(Table3[[#This Row],[date]],"ddd")</f>
        <v>Thu</v>
      </c>
      <c r="D942" s="2" t="s">
        <v>5</v>
      </c>
      <c r="E942" s="2" t="s">
        <v>282</v>
      </c>
      <c r="F942" s="2" t="s">
        <v>110</v>
      </c>
      <c r="G942" s="2" t="s">
        <v>111</v>
      </c>
      <c r="H942" s="2" t="s">
        <v>101</v>
      </c>
      <c r="I942" s="3">
        <v>364.07</v>
      </c>
      <c r="J942" s="5">
        <v>18</v>
      </c>
      <c r="K942" s="3">
        <v>6553.26</v>
      </c>
      <c r="L942" s="3">
        <v>4690.01</v>
      </c>
      <c r="M942" s="3">
        <v>1863.25</v>
      </c>
      <c r="N942" s="10">
        <f>Table3[[#This Row],[profit]]/Table3[[#This Row],[revenue]]</f>
        <v>0.28432413790998678</v>
      </c>
      <c r="O942" s="2" t="s">
        <v>38</v>
      </c>
      <c r="P942" s="2" t="str">
        <f>_xlfn.XLOOKUP(O942,Sales_reps!A:A,Sales_reps!B:B)</f>
        <v>Rep 16</v>
      </c>
      <c r="Q942" s="5">
        <f>_xlfn.XLOOKUP(F942,Inventory!A:A,Inventory!E:E)</f>
        <v>306</v>
      </c>
      <c r="R942" s="5">
        <f>_xlfn.XLOOKUP(F942,Inventory!A:A,Inventory!F:F)</f>
        <v>197</v>
      </c>
      <c r="S942" t="str">
        <f>IF(Table3[[#This Row],[Reorder_point]]&gt;=Table3[[#This Row],[Stock_on_hand]],"Reorder","Sufficient Stock")</f>
        <v>Sufficient Stock</v>
      </c>
      <c r="T942" s="4">
        <f>_xlfn.XLOOKUP(F942,Pivot!A:A,Pivot!C:C)</f>
        <v>2.298342541436464</v>
      </c>
      <c r="U942" s="5">
        <f>Table3[[#This Row],[Stock_on_hand]]/Table3[[#This Row],[ADS_Rate]]</f>
        <v>133.13942307692309</v>
      </c>
      <c r="V942" s="16">
        <f>_xlfn.XLOOKUP(F942,Pivot!E:E,Pivot!H:H)</f>
        <v>144.58235576923079</v>
      </c>
      <c r="W942" s="3">
        <f>IF(Table3[[#This Row],[Stock_on_hand]]&gt;Table3[[#This Row],[Reorder_point]],(Table3[[#This Row],[Stock_on_hand]]-Table3[[#This Row],[Reorder_point]])*Table3[[#This Row],[AverageCostPerUnit]],0)</f>
        <v>15759.476778846156</v>
      </c>
    </row>
    <row r="943" spans="1:23" x14ac:dyDescent="0.3">
      <c r="A943" s="1">
        <v>45772</v>
      </c>
      <c r="B943" t="str">
        <f>TEXT(Table3[[#This Row],[date]],"mmm")</f>
        <v>Apr</v>
      </c>
      <c r="C943" t="str">
        <f>TEXT(Table3[[#This Row],[date]],"ddd")</f>
        <v>Fri</v>
      </c>
      <c r="D943" s="2" t="s">
        <v>12</v>
      </c>
      <c r="E943" s="2" t="s">
        <v>271</v>
      </c>
      <c r="F943" s="2" t="s">
        <v>190</v>
      </c>
      <c r="G943" s="2" t="s">
        <v>191</v>
      </c>
      <c r="H943" s="2" t="s">
        <v>73</v>
      </c>
      <c r="I943" s="3">
        <v>115.65</v>
      </c>
      <c r="J943" s="5">
        <v>3</v>
      </c>
      <c r="K943" s="3">
        <v>346.95</v>
      </c>
      <c r="L943" s="3">
        <v>274.45</v>
      </c>
      <c r="M943" s="3">
        <v>72.5</v>
      </c>
      <c r="N943" s="10">
        <f>Table3[[#This Row],[profit]]/Table3[[#This Row],[revenue]]</f>
        <v>0.20896382764087046</v>
      </c>
      <c r="O943" s="2" t="s">
        <v>8</v>
      </c>
      <c r="P943" s="2" t="str">
        <f>_xlfn.XLOOKUP(O943,Sales_reps!A:A,Sales_reps!B:B)</f>
        <v>Rep 3</v>
      </c>
      <c r="Q943" s="5">
        <f>_xlfn.XLOOKUP(F943,Inventory!A:A,Inventory!E:E)</f>
        <v>255</v>
      </c>
      <c r="R943" s="5">
        <f>_xlfn.XLOOKUP(F943,Inventory!A:A,Inventory!F:F)</f>
        <v>61</v>
      </c>
      <c r="S943" t="str">
        <f>IF(Table3[[#This Row],[Reorder_point]]&gt;=Table3[[#This Row],[Stock_on_hand]],"Reorder","Sufficient Stock")</f>
        <v>Sufficient Stock</v>
      </c>
      <c r="T943" s="4">
        <f>_xlfn.XLOOKUP(F943,Pivot!A:A,Pivot!C:C)</f>
        <v>1.8121546961325967</v>
      </c>
      <c r="U943" s="5">
        <f>Table3[[#This Row],[Stock_on_hand]]/Table3[[#This Row],[ADS_Rate]]</f>
        <v>140.71646341463415</v>
      </c>
      <c r="V943" s="16">
        <f>_xlfn.XLOOKUP(F943,Pivot!E:E,Pivot!H:H)</f>
        <v>130.25945121951221</v>
      </c>
      <c r="W943" s="3">
        <f>IF(Table3[[#This Row],[Stock_on_hand]]&gt;Table3[[#This Row],[Reorder_point]],(Table3[[#This Row],[Stock_on_hand]]-Table3[[#This Row],[Reorder_point]])*Table3[[#This Row],[AverageCostPerUnit]],0)</f>
        <v>25270.333536585371</v>
      </c>
    </row>
    <row r="944" spans="1:23" x14ac:dyDescent="0.3">
      <c r="A944" s="1">
        <v>45772</v>
      </c>
      <c r="B944" t="str">
        <f>TEXT(Table3[[#This Row],[date]],"mmm")</f>
        <v>Apr</v>
      </c>
      <c r="C944" t="str">
        <f>TEXT(Table3[[#This Row],[date]],"ddd")</f>
        <v>Fri</v>
      </c>
      <c r="D944" s="2" t="s">
        <v>24</v>
      </c>
      <c r="E944" s="2" t="s">
        <v>278</v>
      </c>
      <c r="F944" s="2" t="s">
        <v>124</v>
      </c>
      <c r="G944" s="2" t="s">
        <v>125</v>
      </c>
      <c r="H944" s="2" t="s">
        <v>64</v>
      </c>
      <c r="I944" s="3">
        <v>362.14</v>
      </c>
      <c r="J944" s="5">
        <v>35</v>
      </c>
      <c r="K944" s="3">
        <v>12674.9</v>
      </c>
      <c r="L944" s="3">
        <v>9481.75</v>
      </c>
      <c r="M944" s="3">
        <v>3193.15</v>
      </c>
      <c r="N944" s="10">
        <f>Table3[[#This Row],[profit]]/Table3[[#This Row],[revenue]]</f>
        <v>0.25192703689969942</v>
      </c>
      <c r="O944" s="2" t="s">
        <v>15</v>
      </c>
      <c r="P944" s="2" t="str">
        <f>_xlfn.XLOOKUP(O944,Sales_reps!A:A,Sales_reps!B:B)</f>
        <v>Rep 6</v>
      </c>
      <c r="Q944" s="5">
        <f>_xlfn.XLOOKUP(F944,Inventory!A:A,Inventory!E:E)</f>
        <v>7</v>
      </c>
      <c r="R944" s="5">
        <f>_xlfn.XLOOKUP(F944,Inventory!A:A,Inventory!F:F)</f>
        <v>182</v>
      </c>
      <c r="S944" t="str">
        <f>IF(Table3[[#This Row],[Reorder_point]]&gt;=Table3[[#This Row],[Stock_on_hand]],"Reorder","Sufficient Stock")</f>
        <v>Reorder</v>
      </c>
      <c r="T944" s="4">
        <f>_xlfn.XLOOKUP(F944,Pivot!A:A,Pivot!C:C)</f>
        <v>1.8729281767955801</v>
      </c>
      <c r="U944" s="5">
        <f>Table3[[#This Row],[Stock_on_hand]]/Table3[[#This Row],[ADS_Rate]]</f>
        <v>3.7374631268436578</v>
      </c>
      <c r="V944" s="16">
        <f>_xlfn.XLOOKUP(F944,Pivot!E:E,Pivot!H:H)</f>
        <v>201.74427728613568</v>
      </c>
      <c r="W944" s="3">
        <f>IF(Table3[[#This Row],[Stock_on_hand]]&gt;Table3[[#This Row],[Reorder_point]],(Table3[[#This Row],[Stock_on_hand]]-Table3[[#This Row],[Reorder_point]])*Table3[[#This Row],[AverageCostPerUnit]],0)</f>
        <v>0</v>
      </c>
    </row>
    <row r="945" spans="1:23" x14ac:dyDescent="0.3">
      <c r="A945" s="1">
        <v>45772</v>
      </c>
      <c r="B945" t="str">
        <f>TEXT(Table3[[#This Row],[date]],"mmm")</f>
        <v>Apr</v>
      </c>
      <c r="C945" t="str">
        <f>TEXT(Table3[[#This Row],[date]],"ddd")</f>
        <v>Fri</v>
      </c>
      <c r="D945" s="2" t="s">
        <v>27</v>
      </c>
      <c r="E945" s="2" t="s">
        <v>277</v>
      </c>
      <c r="F945" s="2" t="s">
        <v>140</v>
      </c>
      <c r="G945" s="2" t="s">
        <v>141</v>
      </c>
      <c r="H945" s="2" t="s">
        <v>101</v>
      </c>
      <c r="I945" s="3">
        <v>297.14999999999998</v>
      </c>
      <c r="J945" s="5">
        <v>26</v>
      </c>
      <c r="K945" s="3">
        <v>7725.9</v>
      </c>
      <c r="L945" s="3">
        <v>5830.91</v>
      </c>
      <c r="M945" s="3">
        <v>1894.99</v>
      </c>
      <c r="N945" s="10">
        <f>Table3[[#This Row],[profit]]/Table3[[#This Row],[revenue]]</f>
        <v>0.24527757283941032</v>
      </c>
      <c r="O945" s="2" t="s">
        <v>32</v>
      </c>
      <c r="P945" s="2" t="str">
        <f>_xlfn.XLOOKUP(O945,Sales_reps!A:A,Sales_reps!B:B)</f>
        <v>Rep 13</v>
      </c>
      <c r="Q945" s="5">
        <f>_xlfn.XLOOKUP(F945,Inventory!A:A,Inventory!E:E)</f>
        <v>167</v>
      </c>
      <c r="R945" s="5">
        <f>_xlfn.XLOOKUP(F945,Inventory!A:A,Inventory!F:F)</f>
        <v>119</v>
      </c>
      <c r="S945" t="str">
        <f>IF(Table3[[#This Row],[Reorder_point]]&gt;=Table3[[#This Row],[Stock_on_hand]],"Reorder","Sufficient Stock")</f>
        <v>Sufficient Stock</v>
      </c>
      <c r="T945" s="4">
        <f>_xlfn.XLOOKUP(F945,Pivot!A:A,Pivot!C:C)</f>
        <v>1.7237569060773481</v>
      </c>
      <c r="U945" s="5">
        <f>Table3[[#This Row],[Stock_on_hand]]/Table3[[#This Row],[ADS_Rate]]</f>
        <v>96.881410256410248</v>
      </c>
      <c r="V945" s="16">
        <f>_xlfn.XLOOKUP(F945,Pivot!E:E,Pivot!H:H)</f>
        <v>164.31121794871791</v>
      </c>
      <c r="W945" s="3">
        <f>IF(Table3[[#This Row],[Stock_on_hand]]&gt;Table3[[#This Row],[Reorder_point]],(Table3[[#This Row],[Stock_on_hand]]-Table3[[#This Row],[Reorder_point]])*Table3[[#This Row],[AverageCostPerUnit]],0)</f>
        <v>7886.9384615384597</v>
      </c>
    </row>
    <row r="946" spans="1:23" x14ac:dyDescent="0.3">
      <c r="A946" s="1">
        <v>45772</v>
      </c>
      <c r="B946" t="str">
        <f>TEXT(Table3[[#This Row],[date]],"mmm")</f>
        <v>Apr</v>
      </c>
      <c r="C946" t="str">
        <f>TEXT(Table3[[#This Row],[date]],"ddd")</f>
        <v>Fri</v>
      </c>
      <c r="D946" s="2" t="s">
        <v>24</v>
      </c>
      <c r="E946" s="2" t="s">
        <v>274</v>
      </c>
      <c r="F946" s="2" t="s">
        <v>140</v>
      </c>
      <c r="G946" s="2" t="s">
        <v>141</v>
      </c>
      <c r="H946" s="2" t="s">
        <v>101</v>
      </c>
      <c r="I946" s="3">
        <v>89.98</v>
      </c>
      <c r="J946" s="5">
        <v>23</v>
      </c>
      <c r="K946" s="3">
        <v>2069.54</v>
      </c>
      <c r="L946" s="3">
        <v>1529.63</v>
      </c>
      <c r="M946" s="3">
        <v>539.91</v>
      </c>
      <c r="N946" s="10">
        <f>Table3[[#This Row],[profit]]/Table3[[#This Row],[revenue]]</f>
        <v>0.26088406119234225</v>
      </c>
      <c r="O946" s="2" t="s">
        <v>15</v>
      </c>
      <c r="P946" s="2" t="str">
        <f>_xlfn.XLOOKUP(O946,Sales_reps!A:A,Sales_reps!B:B)</f>
        <v>Rep 6</v>
      </c>
      <c r="Q946" s="5">
        <f>_xlfn.XLOOKUP(F946,Inventory!A:A,Inventory!E:E)</f>
        <v>167</v>
      </c>
      <c r="R946" s="5">
        <f>_xlfn.XLOOKUP(F946,Inventory!A:A,Inventory!F:F)</f>
        <v>119</v>
      </c>
      <c r="S946" t="str">
        <f>IF(Table3[[#This Row],[Reorder_point]]&gt;=Table3[[#This Row],[Stock_on_hand]],"Reorder","Sufficient Stock")</f>
        <v>Sufficient Stock</v>
      </c>
      <c r="T946" s="4">
        <f>_xlfn.XLOOKUP(F946,Pivot!A:A,Pivot!C:C)</f>
        <v>1.7237569060773481</v>
      </c>
      <c r="U946" s="5">
        <f>Table3[[#This Row],[Stock_on_hand]]/Table3[[#This Row],[ADS_Rate]]</f>
        <v>96.881410256410248</v>
      </c>
      <c r="V946" s="16">
        <f>_xlfn.XLOOKUP(F946,Pivot!E:E,Pivot!H:H)</f>
        <v>164.31121794871791</v>
      </c>
      <c r="W946" s="3">
        <f>IF(Table3[[#This Row],[Stock_on_hand]]&gt;Table3[[#This Row],[Reorder_point]],(Table3[[#This Row],[Stock_on_hand]]-Table3[[#This Row],[Reorder_point]])*Table3[[#This Row],[AverageCostPerUnit]],0)</f>
        <v>7886.9384615384597</v>
      </c>
    </row>
    <row r="947" spans="1:23" x14ac:dyDescent="0.3">
      <c r="A947" s="1">
        <v>45772</v>
      </c>
      <c r="B947" t="str">
        <f>TEXT(Table3[[#This Row],[date]],"mmm")</f>
        <v>Apr</v>
      </c>
      <c r="C947" t="str">
        <f>TEXT(Table3[[#This Row],[date]],"ddd")</f>
        <v>Fri</v>
      </c>
      <c r="D947" s="2" t="s">
        <v>17</v>
      </c>
      <c r="E947" s="2" t="s">
        <v>285</v>
      </c>
      <c r="F947" s="2" t="s">
        <v>108</v>
      </c>
      <c r="G947" s="2" t="s">
        <v>109</v>
      </c>
      <c r="H947" s="2" t="s">
        <v>56</v>
      </c>
      <c r="I947" s="3">
        <v>127.32</v>
      </c>
      <c r="J947" s="5">
        <v>23</v>
      </c>
      <c r="K947" s="3">
        <v>2928.36</v>
      </c>
      <c r="L947" s="3">
        <v>2354.0300000000002</v>
      </c>
      <c r="M947" s="3">
        <v>574.33000000000004</v>
      </c>
      <c r="N947" s="10">
        <f>Table3[[#This Row],[profit]]/Table3[[#This Row],[revenue]]</f>
        <v>0.19612684232812905</v>
      </c>
      <c r="O947" s="2" t="s">
        <v>20</v>
      </c>
      <c r="P947" s="2" t="str">
        <f>_xlfn.XLOOKUP(O947,Sales_reps!A:A,Sales_reps!B:B)</f>
        <v>Rep 8</v>
      </c>
      <c r="Q947" s="5">
        <f>_xlfn.XLOOKUP(F947,Inventory!A:A,Inventory!E:E)</f>
        <v>188</v>
      </c>
      <c r="R947" s="5">
        <f>_xlfn.XLOOKUP(F947,Inventory!A:A,Inventory!F:F)</f>
        <v>173</v>
      </c>
      <c r="S947" t="str">
        <f>IF(Table3[[#This Row],[Reorder_point]]&gt;=Table3[[#This Row],[Stock_on_hand]],"Reorder","Sufficient Stock")</f>
        <v>Sufficient Stock</v>
      </c>
      <c r="T947" s="4">
        <f>_xlfn.XLOOKUP(F947,Pivot!A:A,Pivot!C:C)</f>
        <v>2.1491712707182322</v>
      </c>
      <c r="U947" s="5">
        <f>Table3[[#This Row],[Stock_on_hand]]/Table3[[#This Row],[ADS_Rate]]</f>
        <v>87.47557840616966</v>
      </c>
      <c r="V947" s="16">
        <f>_xlfn.XLOOKUP(F947,Pivot!E:E,Pivot!H:H)</f>
        <v>187.86791773778924</v>
      </c>
      <c r="W947" s="3">
        <f>IF(Table3[[#This Row],[Stock_on_hand]]&gt;Table3[[#This Row],[Reorder_point]],(Table3[[#This Row],[Stock_on_hand]]-Table3[[#This Row],[Reorder_point]])*Table3[[#This Row],[AverageCostPerUnit]],0)</f>
        <v>2818.0187660668385</v>
      </c>
    </row>
    <row r="948" spans="1:23" x14ac:dyDescent="0.3">
      <c r="A948" s="1">
        <v>45772</v>
      </c>
      <c r="B948" t="str">
        <f>TEXT(Table3[[#This Row],[date]],"mmm")</f>
        <v>Apr</v>
      </c>
      <c r="C948" t="str">
        <f>TEXT(Table3[[#This Row],[date]],"ddd")</f>
        <v>Fri</v>
      </c>
      <c r="D948" s="2" t="s">
        <v>24</v>
      </c>
      <c r="E948" s="2" t="s">
        <v>271</v>
      </c>
      <c r="F948" s="2" t="s">
        <v>166</v>
      </c>
      <c r="G948" s="2" t="s">
        <v>167</v>
      </c>
      <c r="H948" s="2" t="s">
        <v>56</v>
      </c>
      <c r="I948" s="3">
        <v>330.42</v>
      </c>
      <c r="J948" s="5">
        <v>47</v>
      </c>
      <c r="K948" s="3">
        <v>15529.74</v>
      </c>
      <c r="L948" s="3">
        <v>10332.950000000001</v>
      </c>
      <c r="M948" s="3">
        <v>5196.79</v>
      </c>
      <c r="N948" s="10">
        <f>Table3[[#This Row],[profit]]/Table3[[#This Row],[revenue]]</f>
        <v>0.3346347073421706</v>
      </c>
      <c r="O948" s="2" t="s">
        <v>44</v>
      </c>
      <c r="P948" s="2" t="str">
        <f>_xlfn.XLOOKUP(O948,Sales_reps!A:A,Sales_reps!B:B)</f>
        <v>Rep 19</v>
      </c>
      <c r="Q948" s="5">
        <f>_xlfn.XLOOKUP(F948,Inventory!A:A,Inventory!E:E)</f>
        <v>359</v>
      </c>
      <c r="R948" s="5">
        <f>_xlfn.XLOOKUP(F948,Inventory!A:A,Inventory!F:F)</f>
        <v>83</v>
      </c>
      <c r="S948" t="str">
        <f>IF(Table3[[#This Row],[Reorder_point]]&gt;=Table3[[#This Row],[Stock_on_hand]],"Reorder","Sufficient Stock")</f>
        <v>Sufficient Stock</v>
      </c>
      <c r="T948" s="4">
        <f>_xlfn.XLOOKUP(F948,Pivot!A:A,Pivot!C:C)</f>
        <v>2.4198895027624308</v>
      </c>
      <c r="U948" s="5">
        <f>Table3[[#This Row],[Stock_on_hand]]/Table3[[#This Row],[ADS_Rate]]</f>
        <v>148.35388127853884</v>
      </c>
      <c r="V948" s="16">
        <f>_xlfn.XLOOKUP(F948,Pivot!E:E,Pivot!H:H)</f>
        <v>157.05917808219178</v>
      </c>
      <c r="W948" s="3">
        <f>IF(Table3[[#This Row],[Stock_on_hand]]&gt;Table3[[#This Row],[Reorder_point]],(Table3[[#This Row],[Stock_on_hand]]-Table3[[#This Row],[Reorder_point]])*Table3[[#This Row],[AverageCostPerUnit]],0)</f>
        <v>43348.333150684928</v>
      </c>
    </row>
    <row r="949" spans="1:23" x14ac:dyDescent="0.3">
      <c r="A949" s="1">
        <v>45772</v>
      </c>
      <c r="B949" t="str">
        <f>TEXT(Table3[[#This Row],[date]],"mmm")</f>
        <v>Apr</v>
      </c>
      <c r="C949" t="str">
        <f>TEXT(Table3[[#This Row],[date]],"ddd")</f>
        <v>Fri</v>
      </c>
      <c r="D949" s="2" t="s">
        <v>12</v>
      </c>
      <c r="E949" s="2" t="s">
        <v>277</v>
      </c>
      <c r="F949" s="2" t="s">
        <v>104</v>
      </c>
      <c r="G949" s="2" t="s">
        <v>105</v>
      </c>
      <c r="H949" s="2" t="s">
        <v>73</v>
      </c>
      <c r="I949" s="3">
        <v>278.25</v>
      </c>
      <c r="J949" s="5">
        <v>49</v>
      </c>
      <c r="K949" s="3">
        <v>13634.25</v>
      </c>
      <c r="L949" s="3">
        <v>8102.3</v>
      </c>
      <c r="M949" s="3">
        <v>5531.95</v>
      </c>
      <c r="N949" s="10">
        <f>Table3[[#This Row],[profit]]/Table3[[#This Row],[revenue]]</f>
        <v>0.40573922291288483</v>
      </c>
      <c r="O949" s="2" t="s">
        <v>30</v>
      </c>
      <c r="P949" s="2" t="str">
        <f>_xlfn.XLOOKUP(O949,Sales_reps!A:A,Sales_reps!B:B)</f>
        <v>Rep 12</v>
      </c>
      <c r="Q949" s="5">
        <f>_xlfn.XLOOKUP(F949,Inventory!A:A,Inventory!E:E)</f>
        <v>239</v>
      </c>
      <c r="R949" s="5">
        <f>_xlfn.XLOOKUP(F949,Inventory!A:A,Inventory!F:F)</f>
        <v>143</v>
      </c>
      <c r="S949" t="str">
        <f>IF(Table3[[#This Row],[Reorder_point]]&gt;=Table3[[#This Row],[Stock_on_hand]],"Reorder","Sufficient Stock")</f>
        <v>Sufficient Stock</v>
      </c>
      <c r="T949" s="4">
        <f>_xlfn.XLOOKUP(F949,Pivot!A:A,Pivot!C:C)</f>
        <v>1.7071823204419889</v>
      </c>
      <c r="U949" s="5">
        <f>Table3[[#This Row],[Stock_on_hand]]/Table3[[#This Row],[ADS_Rate]]</f>
        <v>139.9967637540453</v>
      </c>
      <c r="V949" s="16">
        <f>_xlfn.XLOOKUP(F949,Pivot!E:E,Pivot!H:H)</f>
        <v>194.15064724919091</v>
      </c>
      <c r="W949" s="3">
        <f>IF(Table3[[#This Row],[Stock_on_hand]]&gt;Table3[[#This Row],[Reorder_point]],(Table3[[#This Row],[Stock_on_hand]]-Table3[[#This Row],[Reorder_point]])*Table3[[#This Row],[AverageCostPerUnit]],0)</f>
        <v>18638.462135922327</v>
      </c>
    </row>
    <row r="950" spans="1:23" x14ac:dyDescent="0.3">
      <c r="A950" s="1">
        <v>45772</v>
      </c>
      <c r="B950" t="str">
        <f>TEXT(Table3[[#This Row],[date]],"mmm")</f>
        <v>Apr</v>
      </c>
      <c r="C950" t="str">
        <f>TEXT(Table3[[#This Row],[date]],"ddd")</f>
        <v>Fri</v>
      </c>
      <c r="D950" s="2" t="s">
        <v>5</v>
      </c>
      <c r="E950" s="2" t="s">
        <v>278</v>
      </c>
      <c r="F950" s="2" t="s">
        <v>214</v>
      </c>
      <c r="G950" s="2" t="s">
        <v>215</v>
      </c>
      <c r="H950" s="2" t="s">
        <v>73</v>
      </c>
      <c r="I950" s="3">
        <v>152.65</v>
      </c>
      <c r="J950" s="5">
        <v>44</v>
      </c>
      <c r="K950" s="3">
        <v>6716.6</v>
      </c>
      <c r="L950" s="3">
        <v>4614.3500000000004</v>
      </c>
      <c r="M950" s="3">
        <v>2102.25</v>
      </c>
      <c r="N950" s="10">
        <f>Table3[[#This Row],[profit]]/Table3[[#This Row],[revenue]]</f>
        <v>0.31299318107375756</v>
      </c>
      <c r="O950" s="2" t="s">
        <v>36</v>
      </c>
      <c r="P950" s="2" t="str">
        <f>_xlfn.XLOOKUP(O950,Sales_reps!A:A,Sales_reps!B:B)</f>
        <v>Rep 15</v>
      </c>
      <c r="Q950" s="5">
        <f>_xlfn.XLOOKUP(F950,Inventory!A:A,Inventory!E:E)</f>
        <v>154</v>
      </c>
      <c r="R950" s="5">
        <f>_xlfn.XLOOKUP(F950,Inventory!A:A,Inventory!F:F)</f>
        <v>171</v>
      </c>
      <c r="S950" t="str">
        <f>IF(Table3[[#This Row],[Reorder_point]]&gt;=Table3[[#This Row],[Stock_on_hand]],"Reorder","Sufficient Stock")</f>
        <v>Reorder</v>
      </c>
      <c r="T950" s="4">
        <f>_xlfn.XLOOKUP(F950,Pivot!A:A,Pivot!C:C)</f>
        <v>1.5193370165745856</v>
      </c>
      <c r="U950" s="5">
        <f>Table3[[#This Row],[Stock_on_hand]]/Table3[[#This Row],[ADS_Rate]]</f>
        <v>101.36</v>
      </c>
      <c r="V950" s="16">
        <f>_xlfn.XLOOKUP(F950,Pivot!E:E,Pivot!H:H)</f>
        <v>185.58029090909088</v>
      </c>
      <c r="W950" s="3">
        <f>IF(Table3[[#This Row],[Stock_on_hand]]&gt;Table3[[#This Row],[Reorder_point]],(Table3[[#This Row],[Stock_on_hand]]-Table3[[#This Row],[Reorder_point]])*Table3[[#This Row],[AverageCostPerUnit]],0)</f>
        <v>0</v>
      </c>
    </row>
    <row r="951" spans="1:23" x14ac:dyDescent="0.3">
      <c r="A951" s="1">
        <v>45772</v>
      </c>
      <c r="B951" t="str">
        <f>TEXT(Table3[[#This Row],[date]],"mmm")</f>
        <v>Apr</v>
      </c>
      <c r="C951" t="str">
        <f>TEXT(Table3[[#This Row],[date]],"ddd")</f>
        <v>Fri</v>
      </c>
      <c r="D951" s="2" t="s">
        <v>17</v>
      </c>
      <c r="E951" s="2" t="s">
        <v>273</v>
      </c>
      <c r="F951" s="2" t="s">
        <v>204</v>
      </c>
      <c r="G951" s="2" t="s">
        <v>205</v>
      </c>
      <c r="H951" s="2" t="s">
        <v>101</v>
      </c>
      <c r="I951" s="3">
        <v>185.99</v>
      </c>
      <c r="J951" s="5">
        <v>20</v>
      </c>
      <c r="K951" s="3">
        <v>3719.8</v>
      </c>
      <c r="L951" s="3">
        <v>2418.1</v>
      </c>
      <c r="M951" s="3">
        <v>1301.7</v>
      </c>
      <c r="N951" s="10">
        <f>Table3[[#This Row],[profit]]/Table3[[#This Row],[revenue]]</f>
        <v>0.34993816871874833</v>
      </c>
      <c r="O951" s="2" t="s">
        <v>28</v>
      </c>
      <c r="P951" s="2" t="str">
        <f>_xlfn.XLOOKUP(O951,Sales_reps!A:A,Sales_reps!B:B)</f>
        <v>Rep 11</v>
      </c>
      <c r="Q951" s="5">
        <f>_xlfn.XLOOKUP(F951,Inventory!A:A,Inventory!E:E)</f>
        <v>158</v>
      </c>
      <c r="R951" s="5">
        <f>_xlfn.XLOOKUP(F951,Inventory!A:A,Inventory!F:F)</f>
        <v>118</v>
      </c>
      <c r="S951" t="str">
        <f>IF(Table3[[#This Row],[Reorder_point]]&gt;=Table3[[#This Row],[Stock_on_hand]],"Reorder","Sufficient Stock")</f>
        <v>Sufficient Stock</v>
      </c>
      <c r="T951" s="4">
        <f>_xlfn.XLOOKUP(F951,Pivot!A:A,Pivot!C:C)</f>
        <v>1.9447513812154695</v>
      </c>
      <c r="U951" s="5">
        <f>Table3[[#This Row],[Stock_on_hand]]/Table3[[#This Row],[ADS_Rate]]</f>
        <v>81.244318181818187</v>
      </c>
      <c r="V951" s="16">
        <f>_xlfn.XLOOKUP(F951,Pivot!E:E,Pivot!H:H)</f>
        <v>164.3787784090909</v>
      </c>
      <c r="W951" s="3">
        <f>IF(Table3[[#This Row],[Stock_on_hand]]&gt;Table3[[#This Row],[Reorder_point]],(Table3[[#This Row],[Stock_on_hand]]-Table3[[#This Row],[Reorder_point]])*Table3[[#This Row],[AverageCostPerUnit]],0)</f>
        <v>6575.1511363636364</v>
      </c>
    </row>
    <row r="952" spans="1:23" x14ac:dyDescent="0.3">
      <c r="A952" s="1">
        <v>45772</v>
      </c>
      <c r="B952" t="str">
        <f>TEXT(Table3[[#This Row],[date]],"mmm")</f>
        <v>Apr</v>
      </c>
      <c r="C952" t="str">
        <f>TEXT(Table3[[#This Row],[date]],"ddd")</f>
        <v>Fri</v>
      </c>
      <c r="D952" s="2" t="s">
        <v>5</v>
      </c>
      <c r="E952" s="2" t="s">
        <v>275</v>
      </c>
      <c r="F952" s="2" t="s">
        <v>254</v>
      </c>
      <c r="G952" s="2" t="s">
        <v>255</v>
      </c>
      <c r="H952" s="2" t="s">
        <v>64</v>
      </c>
      <c r="I952" s="3">
        <v>426.06</v>
      </c>
      <c r="J952" s="5">
        <v>17</v>
      </c>
      <c r="K952" s="3">
        <v>7243.02</v>
      </c>
      <c r="L952" s="3">
        <v>5649.22</v>
      </c>
      <c r="M952" s="3">
        <v>1593.8</v>
      </c>
      <c r="N952" s="10">
        <f>Table3[[#This Row],[profit]]/Table3[[#This Row],[revenue]]</f>
        <v>0.22004633426388437</v>
      </c>
      <c r="O952" s="2" t="s">
        <v>13</v>
      </c>
      <c r="P952" s="2" t="str">
        <f>_xlfn.XLOOKUP(O952,Sales_reps!A:A,Sales_reps!B:B)</f>
        <v>Rep 5</v>
      </c>
      <c r="Q952" s="5">
        <f>_xlfn.XLOOKUP(F952,Inventory!A:A,Inventory!E:E)</f>
        <v>228</v>
      </c>
      <c r="R952" s="5">
        <f>_xlfn.XLOOKUP(F952,Inventory!A:A,Inventory!F:F)</f>
        <v>179</v>
      </c>
      <c r="S952" t="str">
        <f>IF(Table3[[#This Row],[Reorder_point]]&gt;=Table3[[#This Row],[Stock_on_hand]],"Reorder","Sufficient Stock")</f>
        <v>Sufficient Stock</v>
      </c>
      <c r="T952" s="4">
        <f>_xlfn.XLOOKUP(F952,Pivot!A:A,Pivot!C:C)</f>
        <v>3.6353591160220993</v>
      </c>
      <c r="U952" s="5">
        <f>Table3[[#This Row],[Stock_on_hand]]/Table3[[#This Row],[ADS_Rate]]</f>
        <v>62.717325227963528</v>
      </c>
      <c r="V952" s="16">
        <f>_xlfn.XLOOKUP(F952,Pivot!E:E,Pivot!H:H)</f>
        <v>194.48913373860182</v>
      </c>
      <c r="W952" s="3">
        <f>IF(Table3[[#This Row],[Stock_on_hand]]&gt;Table3[[#This Row],[Reorder_point]],(Table3[[#This Row],[Stock_on_hand]]-Table3[[#This Row],[Reorder_point]])*Table3[[#This Row],[AverageCostPerUnit]],0)</f>
        <v>9529.9675531914891</v>
      </c>
    </row>
    <row r="953" spans="1:23" x14ac:dyDescent="0.3">
      <c r="A953" s="1">
        <v>45772</v>
      </c>
      <c r="B953" t="str">
        <f>TEXT(Table3[[#This Row],[date]],"mmm")</f>
        <v>Apr</v>
      </c>
      <c r="C953" t="str">
        <f>TEXT(Table3[[#This Row],[date]],"ddd")</f>
        <v>Fri</v>
      </c>
      <c r="D953" s="2" t="s">
        <v>27</v>
      </c>
      <c r="E953" s="2" t="s">
        <v>279</v>
      </c>
      <c r="F953" s="2" t="s">
        <v>126</v>
      </c>
      <c r="G953" s="2" t="s">
        <v>127</v>
      </c>
      <c r="H953" s="2" t="s">
        <v>56</v>
      </c>
      <c r="I953" s="3">
        <v>419.77</v>
      </c>
      <c r="J953" s="5">
        <v>47</v>
      </c>
      <c r="K953" s="3">
        <v>19729.189999999999</v>
      </c>
      <c r="L953" s="3">
        <v>11928.24</v>
      </c>
      <c r="M953" s="3">
        <v>7800.95</v>
      </c>
      <c r="N953" s="10">
        <f>Table3[[#This Row],[profit]]/Table3[[#This Row],[revenue]]</f>
        <v>0.39540143310495768</v>
      </c>
      <c r="O953" s="2" t="s">
        <v>10</v>
      </c>
      <c r="P953" s="2" t="str">
        <f>_xlfn.XLOOKUP(O953,Sales_reps!A:A,Sales_reps!B:B)</f>
        <v>Rep 4</v>
      </c>
      <c r="Q953" s="5">
        <f>_xlfn.XLOOKUP(F953,Inventory!A:A,Inventory!E:E)</f>
        <v>76</v>
      </c>
      <c r="R953" s="5">
        <f>_xlfn.XLOOKUP(F953,Inventory!A:A,Inventory!F:F)</f>
        <v>136</v>
      </c>
      <c r="S953" t="str">
        <f>IF(Table3[[#This Row],[Reorder_point]]&gt;=Table3[[#This Row],[Stock_on_hand]],"Reorder","Sufficient Stock")</f>
        <v>Reorder</v>
      </c>
      <c r="T953" s="4">
        <f>_xlfn.XLOOKUP(F953,Pivot!A:A,Pivot!C:C)</f>
        <v>2.3591160220994474</v>
      </c>
      <c r="U953" s="5">
        <f>Table3[[#This Row],[Stock_on_hand]]/Table3[[#This Row],[ADS_Rate]]</f>
        <v>32.215456674473067</v>
      </c>
      <c r="V953" s="16">
        <f>_xlfn.XLOOKUP(F953,Pivot!E:E,Pivot!H:H)</f>
        <v>164.18552693208429</v>
      </c>
      <c r="W953" s="3">
        <f>IF(Table3[[#This Row],[Stock_on_hand]]&gt;Table3[[#This Row],[Reorder_point]],(Table3[[#This Row],[Stock_on_hand]]-Table3[[#This Row],[Reorder_point]])*Table3[[#This Row],[AverageCostPerUnit]],0)</f>
        <v>0</v>
      </c>
    </row>
    <row r="954" spans="1:23" x14ac:dyDescent="0.3">
      <c r="A954" s="1">
        <v>45772</v>
      </c>
      <c r="B954" t="str">
        <f>TEXT(Table3[[#This Row],[date]],"mmm")</f>
        <v>Apr</v>
      </c>
      <c r="C954" t="str">
        <f>TEXT(Table3[[#This Row],[date]],"ddd")</f>
        <v>Fri</v>
      </c>
      <c r="D954" s="2" t="s">
        <v>12</v>
      </c>
      <c r="E954" s="2" t="s">
        <v>272</v>
      </c>
      <c r="F954" s="2" t="s">
        <v>124</v>
      </c>
      <c r="G954" s="2" t="s">
        <v>125</v>
      </c>
      <c r="H954" s="2" t="s">
        <v>64</v>
      </c>
      <c r="I954" s="3">
        <v>15.79</v>
      </c>
      <c r="J954" s="5">
        <v>33</v>
      </c>
      <c r="K954" s="3">
        <v>521.07000000000005</v>
      </c>
      <c r="L954" s="3">
        <v>318.36</v>
      </c>
      <c r="M954" s="3">
        <v>202.71</v>
      </c>
      <c r="N954" s="10">
        <f>Table3[[#This Row],[profit]]/Table3[[#This Row],[revenue]]</f>
        <v>0.38902642639184754</v>
      </c>
      <c r="O954" s="2" t="s">
        <v>10</v>
      </c>
      <c r="P954" s="2" t="str">
        <f>_xlfn.XLOOKUP(O954,Sales_reps!A:A,Sales_reps!B:B)</f>
        <v>Rep 4</v>
      </c>
      <c r="Q954" s="5">
        <f>_xlfn.XLOOKUP(F954,Inventory!A:A,Inventory!E:E)</f>
        <v>7</v>
      </c>
      <c r="R954" s="5">
        <f>_xlfn.XLOOKUP(F954,Inventory!A:A,Inventory!F:F)</f>
        <v>182</v>
      </c>
      <c r="S954" t="str">
        <f>IF(Table3[[#This Row],[Reorder_point]]&gt;=Table3[[#This Row],[Stock_on_hand]],"Reorder","Sufficient Stock")</f>
        <v>Reorder</v>
      </c>
      <c r="T954" s="4">
        <f>_xlfn.XLOOKUP(F954,Pivot!A:A,Pivot!C:C)</f>
        <v>1.8729281767955801</v>
      </c>
      <c r="U954" s="5">
        <f>Table3[[#This Row],[Stock_on_hand]]/Table3[[#This Row],[ADS_Rate]]</f>
        <v>3.7374631268436578</v>
      </c>
      <c r="V954" s="16">
        <f>_xlfn.XLOOKUP(F954,Pivot!E:E,Pivot!H:H)</f>
        <v>201.74427728613568</v>
      </c>
      <c r="W954" s="3">
        <f>IF(Table3[[#This Row],[Stock_on_hand]]&gt;Table3[[#This Row],[Reorder_point]],(Table3[[#This Row],[Stock_on_hand]]-Table3[[#This Row],[Reorder_point]])*Table3[[#This Row],[AverageCostPerUnit]],0)</f>
        <v>0</v>
      </c>
    </row>
    <row r="955" spans="1:23" x14ac:dyDescent="0.3">
      <c r="A955" s="1">
        <v>45773</v>
      </c>
      <c r="B955" t="str">
        <f>TEXT(Table3[[#This Row],[date]],"mmm")</f>
        <v>Apr</v>
      </c>
      <c r="C955" t="str">
        <f>TEXT(Table3[[#This Row],[date]],"ddd")</f>
        <v>Sat</v>
      </c>
      <c r="D955" s="2" t="s">
        <v>24</v>
      </c>
      <c r="E955" s="2" t="s">
        <v>279</v>
      </c>
      <c r="F955" s="2" t="s">
        <v>106</v>
      </c>
      <c r="G955" s="2" t="s">
        <v>107</v>
      </c>
      <c r="H955" s="2" t="s">
        <v>60</v>
      </c>
      <c r="I955" s="3">
        <v>298.7</v>
      </c>
      <c r="J955" s="5">
        <v>43</v>
      </c>
      <c r="K955" s="3">
        <v>12844.1</v>
      </c>
      <c r="L955" s="3">
        <v>8757.3700000000008</v>
      </c>
      <c r="M955" s="3">
        <v>4086.73</v>
      </c>
      <c r="N955" s="10">
        <f>Table3[[#This Row],[profit]]/Table3[[#This Row],[revenue]]</f>
        <v>0.31817955325791608</v>
      </c>
      <c r="O955" s="2" t="s">
        <v>44</v>
      </c>
      <c r="P955" s="2" t="str">
        <f>_xlfn.XLOOKUP(O955,Sales_reps!A:A,Sales_reps!B:B)</f>
        <v>Rep 19</v>
      </c>
      <c r="Q955" s="5">
        <f>_xlfn.XLOOKUP(F955,Inventory!A:A,Inventory!E:E)</f>
        <v>377</v>
      </c>
      <c r="R955" s="5">
        <f>_xlfn.XLOOKUP(F955,Inventory!A:A,Inventory!F:F)</f>
        <v>165</v>
      </c>
      <c r="S955" t="str">
        <f>IF(Table3[[#This Row],[Reorder_point]]&gt;=Table3[[#This Row],[Stock_on_hand]],"Reorder","Sufficient Stock")</f>
        <v>Sufficient Stock</v>
      </c>
      <c r="T955" s="4">
        <f>_xlfn.XLOOKUP(F955,Pivot!A:A,Pivot!C:C)</f>
        <v>2.2928176795580111</v>
      </c>
      <c r="U955" s="5">
        <f>Table3[[#This Row],[Stock_on_hand]]/Table3[[#This Row],[ADS_Rate]]</f>
        <v>164.4265060240964</v>
      </c>
      <c r="V955" s="16">
        <f>_xlfn.XLOOKUP(F955,Pivot!E:E,Pivot!H:H)</f>
        <v>219.61922891566269</v>
      </c>
      <c r="W955" s="3">
        <f>IF(Table3[[#This Row],[Stock_on_hand]]&gt;Table3[[#This Row],[Reorder_point]],(Table3[[#This Row],[Stock_on_hand]]-Table3[[#This Row],[Reorder_point]])*Table3[[#This Row],[AverageCostPerUnit]],0)</f>
        <v>46559.276530120493</v>
      </c>
    </row>
    <row r="956" spans="1:23" x14ac:dyDescent="0.3">
      <c r="A956" s="1">
        <v>45773</v>
      </c>
      <c r="B956" t="str">
        <f>TEXT(Table3[[#This Row],[date]],"mmm")</f>
        <v>Apr</v>
      </c>
      <c r="C956" t="str">
        <f>TEXT(Table3[[#This Row],[date]],"ddd")</f>
        <v>Sat</v>
      </c>
      <c r="D956" s="2" t="s">
        <v>12</v>
      </c>
      <c r="E956" s="2" t="s">
        <v>276</v>
      </c>
      <c r="F956" s="2" t="s">
        <v>184</v>
      </c>
      <c r="G956" s="2" t="s">
        <v>185</v>
      </c>
      <c r="H956" s="2" t="s">
        <v>73</v>
      </c>
      <c r="I956" s="3">
        <v>191.31</v>
      </c>
      <c r="J956" s="5">
        <v>19</v>
      </c>
      <c r="K956" s="3">
        <v>3634.89</v>
      </c>
      <c r="L956" s="3">
        <v>2848.46</v>
      </c>
      <c r="M956" s="3">
        <v>786.43</v>
      </c>
      <c r="N956" s="10">
        <f>Table3[[#This Row],[profit]]/Table3[[#This Row],[revenue]]</f>
        <v>0.21635592823991923</v>
      </c>
      <c r="O956" s="2" t="s">
        <v>13</v>
      </c>
      <c r="P956" s="2" t="str">
        <f>_xlfn.XLOOKUP(O956,Sales_reps!A:A,Sales_reps!B:B)</f>
        <v>Rep 5</v>
      </c>
      <c r="Q956" s="5">
        <f>_xlfn.XLOOKUP(F956,Inventory!A:A,Inventory!E:E)</f>
        <v>329</v>
      </c>
      <c r="R956" s="5">
        <f>_xlfn.XLOOKUP(F956,Inventory!A:A,Inventory!F:F)</f>
        <v>95</v>
      </c>
      <c r="S956" t="str">
        <f>IF(Table3[[#This Row],[Reorder_point]]&gt;=Table3[[#This Row],[Stock_on_hand]],"Reorder","Sufficient Stock")</f>
        <v>Sufficient Stock</v>
      </c>
      <c r="T956" s="4">
        <f>_xlfn.XLOOKUP(F956,Pivot!A:A,Pivot!C:C)</f>
        <v>1.2209944751381216</v>
      </c>
      <c r="U956" s="5">
        <f>Table3[[#This Row],[Stock_on_hand]]/Table3[[#This Row],[ADS_Rate]]</f>
        <v>269.45248868778276</v>
      </c>
      <c r="V956" s="16">
        <f>_xlfn.XLOOKUP(F956,Pivot!E:E,Pivot!H:H)</f>
        <v>155.78972850678733</v>
      </c>
      <c r="W956" s="3">
        <f>IF(Table3[[#This Row],[Stock_on_hand]]&gt;Table3[[#This Row],[Reorder_point]],(Table3[[#This Row],[Stock_on_hand]]-Table3[[#This Row],[Reorder_point]])*Table3[[#This Row],[AverageCostPerUnit]],0)</f>
        <v>36454.796470588233</v>
      </c>
    </row>
    <row r="957" spans="1:23" x14ac:dyDescent="0.3">
      <c r="A957" s="1">
        <v>45773</v>
      </c>
      <c r="B957" t="str">
        <f>TEXT(Table3[[#This Row],[date]],"mmm")</f>
        <v>Apr</v>
      </c>
      <c r="C957" t="str">
        <f>TEXT(Table3[[#This Row],[date]],"ddd")</f>
        <v>Sat</v>
      </c>
      <c r="D957" s="2" t="s">
        <v>24</v>
      </c>
      <c r="E957" s="2" t="s">
        <v>276</v>
      </c>
      <c r="F957" s="2" t="s">
        <v>78</v>
      </c>
      <c r="G957" s="2" t="s">
        <v>79</v>
      </c>
      <c r="H957" s="2" t="s">
        <v>64</v>
      </c>
      <c r="I957" s="3">
        <v>413.58</v>
      </c>
      <c r="J957" s="5">
        <v>20</v>
      </c>
      <c r="K957" s="3">
        <v>8271.6</v>
      </c>
      <c r="L957" s="3">
        <v>4530.93</v>
      </c>
      <c r="M957" s="3">
        <v>3740.67</v>
      </c>
      <c r="N957" s="10">
        <f>Table3[[#This Row],[profit]]/Table3[[#This Row],[revenue]]</f>
        <v>0.45223052371971562</v>
      </c>
      <c r="O957" s="2" t="s">
        <v>28</v>
      </c>
      <c r="P957" s="2" t="str">
        <f>_xlfn.XLOOKUP(O957,Sales_reps!A:A,Sales_reps!B:B)</f>
        <v>Rep 11</v>
      </c>
      <c r="Q957" s="5">
        <f>_xlfn.XLOOKUP(F957,Inventory!A:A,Inventory!E:E)</f>
        <v>486</v>
      </c>
      <c r="R957" s="5">
        <f>_xlfn.XLOOKUP(F957,Inventory!A:A,Inventory!F:F)</f>
        <v>119</v>
      </c>
      <c r="S957" t="str">
        <f>IF(Table3[[#This Row],[Reorder_point]]&gt;=Table3[[#This Row],[Stock_on_hand]],"Reorder","Sufficient Stock")</f>
        <v>Sufficient Stock</v>
      </c>
      <c r="T957" s="4">
        <f>_xlfn.XLOOKUP(F957,Pivot!A:A,Pivot!C:C)</f>
        <v>2.3204419889502761</v>
      </c>
      <c r="U957" s="5">
        <f>Table3[[#This Row],[Stock_on_hand]]/Table3[[#This Row],[ADS_Rate]]</f>
        <v>209.44285714285715</v>
      </c>
      <c r="V957" s="16">
        <f>_xlfn.XLOOKUP(F957,Pivot!E:E,Pivot!H:H)</f>
        <v>196.53238095238089</v>
      </c>
      <c r="W957" s="3">
        <f>IF(Table3[[#This Row],[Stock_on_hand]]&gt;Table3[[#This Row],[Reorder_point]],(Table3[[#This Row],[Stock_on_hand]]-Table3[[#This Row],[Reorder_point]])*Table3[[#This Row],[AverageCostPerUnit]],0)</f>
        <v>72127.383809523788</v>
      </c>
    </row>
    <row r="958" spans="1:23" x14ac:dyDescent="0.3">
      <c r="A958" s="1">
        <v>45773</v>
      </c>
      <c r="B958" t="str">
        <f>TEXT(Table3[[#This Row],[date]],"mmm")</f>
        <v>Apr</v>
      </c>
      <c r="C958" t="str">
        <f>TEXT(Table3[[#This Row],[date]],"ddd")</f>
        <v>Sat</v>
      </c>
      <c r="D958" s="2" t="s">
        <v>17</v>
      </c>
      <c r="E958" s="2" t="s">
        <v>273</v>
      </c>
      <c r="F958" s="2" t="s">
        <v>168</v>
      </c>
      <c r="G958" s="2" t="s">
        <v>169</v>
      </c>
      <c r="H958" s="2" t="s">
        <v>56</v>
      </c>
      <c r="I958" s="3">
        <v>312.18</v>
      </c>
      <c r="J958" s="5">
        <v>38</v>
      </c>
      <c r="K958" s="3">
        <v>11862.84</v>
      </c>
      <c r="L958" s="3">
        <v>6201.23</v>
      </c>
      <c r="M958" s="3">
        <v>5661.61</v>
      </c>
      <c r="N958" s="10">
        <f>Table3[[#This Row],[profit]]/Table3[[#This Row],[revenue]]</f>
        <v>0.47725586790346997</v>
      </c>
      <c r="O958" s="2" t="s">
        <v>28</v>
      </c>
      <c r="P958" s="2" t="str">
        <f>_xlfn.XLOOKUP(O958,Sales_reps!A:A,Sales_reps!B:B)</f>
        <v>Rep 11</v>
      </c>
      <c r="Q958" s="5">
        <f>_xlfn.XLOOKUP(F958,Inventory!A:A,Inventory!E:E)</f>
        <v>433</v>
      </c>
      <c r="R958" s="5">
        <f>_xlfn.XLOOKUP(F958,Inventory!A:A,Inventory!F:F)</f>
        <v>151</v>
      </c>
      <c r="S958" t="str">
        <f>IF(Table3[[#This Row],[Reorder_point]]&gt;=Table3[[#This Row],[Stock_on_hand]],"Reorder","Sufficient Stock")</f>
        <v>Sufficient Stock</v>
      </c>
      <c r="T958" s="4">
        <f>_xlfn.XLOOKUP(F958,Pivot!A:A,Pivot!C:C)</f>
        <v>2.0718232044198897</v>
      </c>
      <c r="U958" s="5">
        <f>Table3[[#This Row],[Stock_on_hand]]/Table3[[#This Row],[ADS_Rate]]</f>
        <v>208.99466666666666</v>
      </c>
      <c r="V958" s="16">
        <f>_xlfn.XLOOKUP(F958,Pivot!E:E,Pivot!H:H)</f>
        <v>166.13485333333333</v>
      </c>
      <c r="W958" s="3">
        <f>IF(Table3[[#This Row],[Stock_on_hand]]&gt;Table3[[#This Row],[Reorder_point]],(Table3[[#This Row],[Stock_on_hand]]-Table3[[#This Row],[Reorder_point]])*Table3[[#This Row],[AverageCostPerUnit]],0)</f>
        <v>46850.028639999997</v>
      </c>
    </row>
    <row r="959" spans="1:23" x14ac:dyDescent="0.3">
      <c r="A959" s="1">
        <v>45773</v>
      </c>
      <c r="B959" t="str">
        <f>TEXT(Table3[[#This Row],[date]],"mmm")</f>
        <v>Apr</v>
      </c>
      <c r="C959" t="str">
        <f>TEXT(Table3[[#This Row],[date]],"ddd")</f>
        <v>Sat</v>
      </c>
      <c r="D959" s="2" t="s">
        <v>5</v>
      </c>
      <c r="E959" s="2" t="s">
        <v>273</v>
      </c>
      <c r="F959" s="2" t="s">
        <v>142</v>
      </c>
      <c r="G959" s="2" t="s">
        <v>143</v>
      </c>
      <c r="H959" s="2" t="s">
        <v>73</v>
      </c>
      <c r="I959" s="3">
        <v>81.22</v>
      </c>
      <c r="J959" s="5">
        <v>16</v>
      </c>
      <c r="K959" s="3">
        <v>1299.52</v>
      </c>
      <c r="L959" s="3">
        <v>887.74</v>
      </c>
      <c r="M959" s="3">
        <v>411.78</v>
      </c>
      <c r="N959" s="10">
        <f>Table3[[#This Row],[profit]]/Table3[[#This Row],[revenue]]</f>
        <v>0.31687084461955184</v>
      </c>
      <c r="O959" s="2" t="s">
        <v>15</v>
      </c>
      <c r="P959" s="2" t="str">
        <f>_xlfn.XLOOKUP(O959,Sales_reps!A:A,Sales_reps!B:B)</f>
        <v>Rep 6</v>
      </c>
      <c r="Q959" s="5">
        <f>_xlfn.XLOOKUP(F959,Inventory!A:A,Inventory!E:E)</f>
        <v>4</v>
      </c>
      <c r="R959" s="5">
        <f>_xlfn.XLOOKUP(F959,Inventory!A:A,Inventory!F:F)</f>
        <v>151</v>
      </c>
      <c r="S959" t="str">
        <f>IF(Table3[[#This Row],[Reorder_point]]&gt;=Table3[[#This Row],[Stock_on_hand]],"Reorder","Sufficient Stock")</f>
        <v>Reorder</v>
      </c>
      <c r="T959" s="4">
        <f>_xlfn.XLOOKUP(F959,Pivot!A:A,Pivot!C:C)</f>
        <v>2.8508287292817678</v>
      </c>
      <c r="U959" s="5">
        <f>Table3[[#This Row],[Stock_on_hand]]/Table3[[#This Row],[ADS_Rate]]</f>
        <v>1.4031007751937985</v>
      </c>
      <c r="V959" s="16">
        <f>_xlfn.XLOOKUP(F959,Pivot!E:E,Pivot!H:H)</f>
        <v>141.50271317829458</v>
      </c>
      <c r="W959" s="3">
        <f>IF(Table3[[#This Row],[Stock_on_hand]]&gt;Table3[[#This Row],[Reorder_point]],(Table3[[#This Row],[Stock_on_hand]]-Table3[[#This Row],[Reorder_point]])*Table3[[#This Row],[AverageCostPerUnit]],0)</f>
        <v>0</v>
      </c>
    </row>
    <row r="960" spans="1:23" x14ac:dyDescent="0.3">
      <c r="A960" s="1">
        <v>45774</v>
      </c>
      <c r="B960" t="str">
        <f>TEXT(Table3[[#This Row],[date]],"mmm")</f>
        <v>Apr</v>
      </c>
      <c r="C960" t="str">
        <f>TEXT(Table3[[#This Row],[date]],"ddd")</f>
        <v>Sun</v>
      </c>
      <c r="D960" s="2" t="s">
        <v>27</v>
      </c>
      <c r="E960" s="2" t="s">
        <v>272</v>
      </c>
      <c r="F960" s="2" t="s">
        <v>146</v>
      </c>
      <c r="G960" s="2" t="s">
        <v>147</v>
      </c>
      <c r="H960" s="2" t="s">
        <v>101</v>
      </c>
      <c r="I960" s="3">
        <v>146.68</v>
      </c>
      <c r="J960" s="5">
        <v>49</v>
      </c>
      <c r="K960" s="3">
        <v>7187.32</v>
      </c>
      <c r="L960" s="3">
        <v>3838.6</v>
      </c>
      <c r="M960" s="3">
        <v>3348.72</v>
      </c>
      <c r="N960" s="10">
        <f>Table3[[#This Row],[profit]]/Table3[[#This Row],[revenue]]</f>
        <v>0.46592053783607795</v>
      </c>
      <c r="O960" s="2" t="s">
        <v>13</v>
      </c>
      <c r="P960" s="2" t="str">
        <f>_xlfn.XLOOKUP(O960,Sales_reps!A:A,Sales_reps!B:B)</f>
        <v>Rep 5</v>
      </c>
      <c r="Q960" s="5">
        <f>_xlfn.XLOOKUP(F960,Inventory!A:A,Inventory!E:E)</f>
        <v>347</v>
      </c>
      <c r="R960" s="5">
        <f>_xlfn.XLOOKUP(F960,Inventory!A:A,Inventory!F:F)</f>
        <v>110</v>
      </c>
      <c r="S960" t="str">
        <f>IF(Table3[[#This Row],[Reorder_point]]&gt;=Table3[[#This Row],[Stock_on_hand]],"Reorder","Sufficient Stock")</f>
        <v>Sufficient Stock</v>
      </c>
      <c r="T960" s="4">
        <f>_xlfn.XLOOKUP(F960,Pivot!A:A,Pivot!C:C)</f>
        <v>1.9116022099447514</v>
      </c>
      <c r="U960" s="5">
        <f>Table3[[#This Row],[Stock_on_hand]]/Table3[[#This Row],[ADS_Rate]]</f>
        <v>181.52312138728323</v>
      </c>
      <c r="V960" s="16">
        <f>_xlfn.XLOOKUP(F960,Pivot!E:E,Pivot!H:H)</f>
        <v>120.45384393063586</v>
      </c>
      <c r="W960" s="3">
        <f>IF(Table3[[#This Row],[Stock_on_hand]]&gt;Table3[[#This Row],[Reorder_point]],(Table3[[#This Row],[Stock_on_hand]]-Table3[[#This Row],[Reorder_point]])*Table3[[#This Row],[AverageCostPerUnit]],0)</f>
        <v>28547.561011560698</v>
      </c>
    </row>
    <row r="961" spans="1:23" x14ac:dyDescent="0.3">
      <c r="A961" s="1">
        <v>45774</v>
      </c>
      <c r="B961" t="str">
        <f>TEXT(Table3[[#This Row],[date]],"mmm")</f>
        <v>Apr</v>
      </c>
      <c r="C961" t="str">
        <f>TEXT(Table3[[#This Row],[date]],"ddd")</f>
        <v>Sun</v>
      </c>
      <c r="D961" s="2" t="s">
        <v>24</v>
      </c>
      <c r="E961" s="2" t="s">
        <v>281</v>
      </c>
      <c r="F961" s="2" t="s">
        <v>126</v>
      </c>
      <c r="G961" s="2" t="s">
        <v>127</v>
      </c>
      <c r="H961" s="2" t="s">
        <v>56</v>
      </c>
      <c r="I961" s="3">
        <v>322.68</v>
      </c>
      <c r="J961" s="5">
        <v>2</v>
      </c>
      <c r="K961" s="3">
        <v>645.36</v>
      </c>
      <c r="L961" s="3">
        <v>440.69</v>
      </c>
      <c r="M961" s="3">
        <v>204.67</v>
      </c>
      <c r="N961" s="10">
        <f>Table3[[#This Row],[profit]]/Table3[[#This Row],[revenue]]</f>
        <v>0.3171408206272468</v>
      </c>
      <c r="O961" s="2" t="s">
        <v>40</v>
      </c>
      <c r="P961" s="2" t="str">
        <f>_xlfn.XLOOKUP(O961,Sales_reps!A:A,Sales_reps!B:B)</f>
        <v>Rep 17</v>
      </c>
      <c r="Q961" s="5">
        <f>_xlfn.XLOOKUP(F961,Inventory!A:A,Inventory!E:E)</f>
        <v>76</v>
      </c>
      <c r="R961" s="5">
        <f>_xlfn.XLOOKUP(F961,Inventory!A:A,Inventory!F:F)</f>
        <v>136</v>
      </c>
      <c r="S961" t="str">
        <f>IF(Table3[[#This Row],[Reorder_point]]&gt;=Table3[[#This Row],[Stock_on_hand]],"Reorder","Sufficient Stock")</f>
        <v>Reorder</v>
      </c>
      <c r="T961" s="4">
        <f>_xlfn.XLOOKUP(F961,Pivot!A:A,Pivot!C:C)</f>
        <v>2.3591160220994474</v>
      </c>
      <c r="U961" s="5">
        <f>Table3[[#This Row],[Stock_on_hand]]/Table3[[#This Row],[ADS_Rate]]</f>
        <v>32.215456674473067</v>
      </c>
      <c r="V961" s="16">
        <f>_xlfn.XLOOKUP(F961,Pivot!E:E,Pivot!H:H)</f>
        <v>164.18552693208429</v>
      </c>
      <c r="W961" s="3">
        <f>IF(Table3[[#This Row],[Stock_on_hand]]&gt;Table3[[#This Row],[Reorder_point]],(Table3[[#This Row],[Stock_on_hand]]-Table3[[#This Row],[Reorder_point]])*Table3[[#This Row],[AverageCostPerUnit]],0)</f>
        <v>0</v>
      </c>
    </row>
    <row r="962" spans="1:23" x14ac:dyDescent="0.3">
      <c r="A962" s="1">
        <v>45774</v>
      </c>
      <c r="B962" t="str">
        <f>TEXT(Table3[[#This Row],[date]],"mmm")</f>
        <v>Apr</v>
      </c>
      <c r="C962" t="str">
        <f>TEXT(Table3[[#This Row],[date]],"ddd")</f>
        <v>Sun</v>
      </c>
      <c r="D962" s="2" t="s">
        <v>17</v>
      </c>
      <c r="E962" s="2" t="s">
        <v>283</v>
      </c>
      <c r="F962" s="2" t="s">
        <v>186</v>
      </c>
      <c r="G962" s="2" t="s">
        <v>187</v>
      </c>
      <c r="H962" s="2" t="s">
        <v>56</v>
      </c>
      <c r="I962" s="3">
        <v>213.82</v>
      </c>
      <c r="J962" s="5">
        <v>29</v>
      </c>
      <c r="K962" s="3">
        <v>6200.78</v>
      </c>
      <c r="L962" s="3">
        <v>5263.3</v>
      </c>
      <c r="M962" s="3">
        <v>937.48</v>
      </c>
      <c r="N962" s="10">
        <f>Table3[[#This Row],[profit]]/Table3[[#This Row],[revenue]]</f>
        <v>0.15118743125864811</v>
      </c>
      <c r="O962" s="2" t="s">
        <v>10</v>
      </c>
      <c r="P962" s="2" t="str">
        <f>_xlfn.XLOOKUP(O962,Sales_reps!A:A,Sales_reps!B:B)</f>
        <v>Rep 4</v>
      </c>
      <c r="Q962" s="5">
        <f>_xlfn.XLOOKUP(F962,Inventory!A:A,Inventory!E:E)</f>
        <v>269</v>
      </c>
      <c r="R962" s="5">
        <f>_xlfn.XLOOKUP(F962,Inventory!A:A,Inventory!F:F)</f>
        <v>137</v>
      </c>
      <c r="S962" t="str">
        <f>IF(Table3[[#This Row],[Reorder_point]]&gt;=Table3[[#This Row],[Stock_on_hand]],"Reorder","Sufficient Stock")</f>
        <v>Sufficient Stock</v>
      </c>
      <c r="T962" s="4">
        <f>_xlfn.XLOOKUP(F962,Pivot!A:A,Pivot!C:C)</f>
        <v>3.3149171270718232</v>
      </c>
      <c r="U962" s="5">
        <f>Table3[[#This Row],[Stock_on_hand]]/Table3[[#This Row],[ADS_Rate]]</f>
        <v>81.148333333333341</v>
      </c>
      <c r="V962" s="16">
        <f>_xlfn.XLOOKUP(F962,Pivot!E:E,Pivot!H:H)</f>
        <v>202.9247</v>
      </c>
      <c r="W962" s="3">
        <f>IF(Table3[[#This Row],[Stock_on_hand]]&gt;Table3[[#This Row],[Reorder_point]],(Table3[[#This Row],[Stock_on_hand]]-Table3[[#This Row],[Reorder_point]])*Table3[[#This Row],[AverageCostPerUnit]],0)</f>
        <v>26786.060399999998</v>
      </c>
    </row>
    <row r="963" spans="1:23" x14ac:dyDescent="0.3">
      <c r="A963" s="1">
        <v>45774</v>
      </c>
      <c r="B963" t="str">
        <f>TEXT(Table3[[#This Row],[date]],"mmm")</f>
        <v>Apr</v>
      </c>
      <c r="C963" t="str">
        <f>TEXT(Table3[[#This Row],[date]],"ddd")</f>
        <v>Sun</v>
      </c>
      <c r="D963" s="2" t="s">
        <v>5</v>
      </c>
      <c r="E963" s="2" t="s">
        <v>274</v>
      </c>
      <c r="F963" s="2" t="s">
        <v>126</v>
      </c>
      <c r="G963" s="2" t="s">
        <v>127</v>
      </c>
      <c r="H963" s="2" t="s">
        <v>56</v>
      </c>
      <c r="I963" s="3">
        <v>222.87</v>
      </c>
      <c r="J963" s="5">
        <v>39</v>
      </c>
      <c r="K963" s="3">
        <v>8691.93</v>
      </c>
      <c r="L963" s="3">
        <v>5055.1099999999997</v>
      </c>
      <c r="M963" s="3">
        <v>3636.82</v>
      </c>
      <c r="N963" s="10">
        <f>Table3[[#This Row],[profit]]/Table3[[#This Row],[revenue]]</f>
        <v>0.41841340185666476</v>
      </c>
      <c r="O963" s="2" t="s">
        <v>34</v>
      </c>
      <c r="P963" s="2" t="str">
        <f>_xlfn.XLOOKUP(O963,Sales_reps!A:A,Sales_reps!B:B)</f>
        <v>Rep 14</v>
      </c>
      <c r="Q963" s="5">
        <f>_xlfn.XLOOKUP(F963,Inventory!A:A,Inventory!E:E)</f>
        <v>76</v>
      </c>
      <c r="R963" s="5">
        <f>_xlfn.XLOOKUP(F963,Inventory!A:A,Inventory!F:F)</f>
        <v>136</v>
      </c>
      <c r="S963" t="str">
        <f>IF(Table3[[#This Row],[Reorder_point]]&gt;=Table3[[#This Row],[Stock_on_hand]],"Reorder","Sufficient Stock")</f>
        <v>Reorder</v>
      </c>
      <c r="T963" s="4">
        <f>_xlfn.XLOOKUP(F963,Pivot!A:A,Pivot!C:C)</f>
        <v>2.3591160220994474</v>
      </c>
      <c r="U963" s="5">
        <f>Table3[[#This Row],[Stock_on_hand]]/Table3[[#This Row],[ADS_Rate]]</f>
        <v>32.215456674473067</v>
      </c>
      <c r="V963" s="16">
        <f>_xlfn.XLOOKUP(F963,Pivot!E:E,Pivot!H:H)</f>
        <v>164.18552693208429</v>
      </c>
      <c r="W963" s="3">
        <f>IF(Table3[[#This Row],[Stock_on_hand]]&gt;Table3[[#This Row],[Reorder_point]],(Table3[[#This Row],[Stock_on_hand]]-Table3[[#This Row],[Reorder_point]])*Table3[[#This Row],[AverageCostPerUnit]],0)</f>
        <v>0</v>
      </c>
    </row>
    <row r="964" spans="1:23" x14ac:dyDescent="0.3">
      <c r="A964" s="1">
        <v>45774</v>
      </c>
      <c r="B964" t="str">
        <f>TEXT(Table3[[#This Row],[date]],"mmm")</f>
        <v>Apr</v>
      </c>
      <c r="C964" t="str">
        <f>TEXT(Table3[[#This Row],[date]],"ddd")</f>
        <v>Sun</v>
      </c>
      <c r="D964" s="2" t="s">
        <v>24</v>
      </c>
      <c r="E964" s="2" t="s">
        <v>285</v>
      </c>
      <c r="F964" s="2" t="s">
        <v>202</v>
      </c>
      <c r="G964" s="2" t="s">
        <v>203</v>
      </c>
      <c r="H964" s="2" t="s">
        <v>56</v>
      </c>
      <c r="I964" s="3">
        <v>249.91</v>
      </c>
      <c r="J964" s="5">
        <v>44</v>
      </c>
      <c r="K964" s="3">
        <v>10996.04</v>
      </c>
      <c r="L964" s="3">
        <v>7203.48</v>
      </c>
      <c r="M964" s="3">
        <v>3792.56</v>
      </c>
      <c r="N964" s="10">
        <f>Table3[[#This Row],[profit]]/Table3[[#This Row],[revenue]]</f>
        <v>0.34490234666298047</v>
      </c>
      <c r="O964" s="2" t="s">
        <v>3</v>
      </c>
      <c r="P964" s="2" t="str">
        <f>_xlfn.XLOOKUP(O964,Sales_reps!A:A,Sales_reps!B:B)</f>
        <v>Rep 1</v>
      </c>
      <c r="Q964" s="5">
        <f>_xlfn.XLOOKUP(F964,Inventory!A:A,Inventory!E:E)</f>
        <v>457</v>
      </c>
      <c r="R964" s="5">
        <f>_xlfn.XLOOKUP(F964,Inventory!A:A,Inventory!F:F)</f>
        <v>195</v>
      </c>
      <c r="S964" t="str">
        <f>IF(Table3[[#This Row],[Reorder_point]]&gt;=Table3[[#This Row],[Stock_on_hand]],"Reorder","Sufficient Stock")</f>
        <v>Sufficient Stock</v>
      </c>
      <c r="T964" s="4">
        <f>_xlfn.XLOOKUP(F964,Pivot!A:A,Pivot!C:C)</f>
        <v>2.0441988950276242</v>
      </c>
      <c r="U964" s="5">
        <f>Table3[[#This Row],[Stock_on_hand]]/Table3[[#This Row],[ADS_Rate]]</f>
        <v>223.55945945945948</v>
      </c>
      <c r="V964" s="16">
        <f>_xlfn.XLOOKUP(F964,Pivot!E:E,Pivot!H:H)</f>
        <v>148.73581081081082</v>
      </c>
      <c r="W964" s="3">
        <f>IF(Table3[[#This Row],[Stock_on_hand]]&gt;Table3[[#This Row],[Reorder_point]],(Table3[[#This Row],[Stock_on_hand]]-Table3[[#This Row],[Reorder_point]])*Table3[[#This Row],[AverageCostPerUnit]],0)</f>
        <v>38968.782432432432</v>
      </c>
    </row>
    <row r="965" spans="1:23" x14ac:dyDescent="0.3">
      <c r="A965" s="1">
        <v>45774</v>
      </c>
      <c r="B965" t="str">
        <f>TEXT(Table3[[#This Row],[date]],"mmm")</f>
        <v>Apr</v>
      </c>
      <c r="C965" t="str">
        <f>TEXT(Table3[[#This Row],[date]],"ddd")</f>
        <v>Sun</v>
      </c>
      <c r="D965" s="2" t="s">
        <v>17</v>
      </c>
      <c r="E965" s="2" t="s">
        <v>274</v>
      </c>
      <c r="F965" s="2" t="s">
        <v>202</v>
      </c>
      <c r="G965" s="2" t="s">
        <v>203</v>
      </c>
      <c r="H965" s="2" t="s">
        <v>56</v>
      </c>
      <c r="I965" s="3">
        <v>489.6</v>
      </c>
      <c r="J965" s="5">
        <v>35</v>
      </c>
      <c r="K965" s="3">
        <v>17136</v>
      </c>
      <c r="L965" s="3">
        <v>10980.9</v>
      </c>
      <c r="M965" s="3">
        <v>6155.1</v>
      </c>
      <c r="N965" s="10">
        <f>Table3[[#This Row],[profit]]/Table3[[#This Row],[revenue]]</f>
        <v>0.35919117647058824</v>
      </c>
      <c r="O965" s="2" t="s">
        <v>25</v>
      </c>
      <c r="P965" s="2" t="str">
        <f>_xlfn.XLOOKUP(O965,Sales_reps!A:A,Sales_reps!B:B)</f>
        <v>Rep 10</v>
      </c>
      <c r="Q965" s="5">
        <f>_xlfn.XLOOKUP(F965,Inventory!A:A,Inventory!E:E)</f>
        <v>457</v>
      </c>
      <c r="R965" s="5">
        <f>_xlfn.XLOOKUP(F965,Inventory!A:A,Inventory!F:F)</f>
        <v>195</v>
      </c>
      <c r="S965" t="str">
        <f>IF(Table3[[#This Row],[Reorder_point]]&gt;=Table3[[#This Row],[Stock_on_hand]],"Reorder","Sufficient Stock")</f>
        <v>Sufficient Stock</v>
      </c>
      <c r="T965" s="4">
        <f>_xlfn.XLOOKUP(F965,Pivot!A:A,Pivot!C:C)</f>
        <v>2.0441988950276242</v>
      </c>
      <c r="U965" s="5">
        <f>Table3[[#This Row],[Stock_on_hand]]/Table3[[#This Row],[ADS_Rate]]</f>
        <v>223.55945945945948</v>
      </c>
      <c r="V965" s="16">
        <f>_xlfn.XLOOKUP(F965,Pivot!E:E,Pivot!H:H)</f>
        <v>148.73581081081082</v>
      </c>
      <c r="W965" s="3">
        <f>IF(Table3[[#This Row],[Stock_on_hand]]&gt;Table3[[#This Row],[Reorder_point]],(Table3[[#This Row],[Stock_on_hand]]-Table3[[#This Row],[Reorder_point]])*Table3[[#This Row],[AverageCostPerUnit]],0)</f>
        <v>38968.782432432432</v>
      </c>
    </row>
    <row r="966" spans="1:23" x14ac:dyDescent="0.3">
      <c r="A966" s="1">
        <v>45774</v>
      </c>
      <c r="B966" t="str">
        <f>TEXT(Table3[[#This Row],[date]],"mmm")</f>
        <v>Apr</v>
      </c>
      <c r="C966" t="str">
        <f>TEXT(Table3[[#This Row],[date]],"ddd")</f>
        <v>Sun</v>
      </c>
      <c r="D966" s="2" t="s">
        <v>17</v>
      </c>
      <c r="E966" s="2" t="s">
        <v>271</v>
      </c>
      <c r="F966" s="2" t="s">
        <v>210</v>
      </c>
      <c r="G966" s="2" t="s">
        <v>211</v>
      </c>
      <c r="H966" s="2" t="s">
        <v>73</v>
      </c>
      <c r="I966" s="3">
        <v>307.2</v>
      </c>
      <c r="J966" s="5">
        <v>38</v>
      </c>
      <c r="K966" s="3">
        <v>11673.6</v>
      </c>
      <c r="L966" s="3">
        <v>7311.8</v>
      </c>
      <c r="M966" s="3">
        <v>4361.8</v>
      </c>
      <c r="N966" s="10">
        <f>Table3[[#This Row],[profit]]/Table3[[#This Row],[revenue]]</f>
        <v>0.37364651864035087</v>
      </c>
      <c r="O966" s="2" t="s">
        <v>8</v>
      </c>
      <c r="P966" s="2" t="str">
        <f>_xlfn.XLOOKUP(O966,Sales_reps!A:A,Sales_reps!B:B)</f>
        <v>Rep 3</v>
      </c>
      <c r="Q966" s="5">
        <f>_xlfn.XLOOKUP(F966,Inventory!A:A,Inventory!E:E)</f>
        <v>170</v>
      </c>
      <c r="R966" s="5">
        <f>_xlfn.XLOOKUP(F966,Inventory!A:A,Inventory!F:F)</f>
        <v>85</v>
      </c>
      <c r="S966" t="str">
        <f>IF(Table3[[#This Row],[Reorder_point]]&gt;=Table3[[#This Row],[Stock_on_hand]],"Reorder","Sufficient Stock")</f>
        <v>Sufficient Stock</v>
      </c>
      <c r="T966" s="4">
        <f>_xlfn.XLOOKUP(F966,Pivot!A:A,Pivot!C:C)</f>
        <v>1.5966850828729282</v>
      </c>
      <c r="U966" s="5">
        <f>Table3[[#This Row],[Stock_on_hand]]/Table3[[#This Row],[ADS_Rate]]</f>
        <v>106.47058823529412</v>
      </c>
      <c r="V966" s="16">
        <f>_xlfn.XLOOKUP(F966,Pivot!E:E,Pivot!H:H)</f>
        <v>206.92532871972318</v>
      </c>
      <c r="W966" s="3">
        <f>IF(Table3[[#This Row],[Stock_on_hand]]&gt;Table3[[#This Row],[Reorder_point]],(Table3[[#This Row],[Stock_on_hand]]-Table3[[#This Row],[Reorder_point]])*Table3[[#This Row],[AverageCostPerUnit]],0)</f>
        <v>17588.652941176471</v>
      </c>
    </row>
    <row r="967" spans="1:23" x14ac:dyDescent="0.3">
      <c r="A967" s="1">
        <v>45774</v>
      </c>
      <c r="B967" t="str">
        <f>TEXT(Table3[[#This Row],[date]],"mmm")</f>
        <v>Apr</v>
      </c>
      <c r="C967" t="str">
        <f>TEXT(Table3[[#This Row],[date]],"ddd")</f>
        <v>Sun</v>
      </c>
      <c r="D967" s="2" t="s">
        <v>17</v>
      </c>
      <c r="E967" s="2" t="s">
        <v>273</v>
      </c>
      <c r="F967" s="2" t="s">
        <v>198</v>
      </c>
      <c r="G967" s="2" t="s">
        <v>199</v>
      </c>
      <c r="H967" s="2" t="s">
        <v>73</v>
      </c>
      <c r="I967" s="3">
        <v>52.89</v>
      </c>
      <c r="J967" s="5">
        <v>29</v>
      </c>
      <c r="K967" s="3">
        <v>1533.81</v>
      </c>
      <c r="L967" s="3">
        <v>1041.8499999999999</v>
      </c>
      <c r="M967" s="3">
        <v>491.96</v>
      </c>
      <c r="N967" s="10">
        <f>Table3[[#This Row],[profit]]/Table3[[#This Row],[revenue]]</f>
        <v>0.32074376878492122</v>
      </c>
      <c r="O967" s="2" t="s">
        <v>20</v>
      </c>
      <c r="P967" s="2" t="str">
        <f>_xlfn.XLOOKUP(O967,Sales_reps!A:A,Sales_reps!B:B)</f>
        <v>Rep 8</v>
      </c>
      <c r="Q967" s="5">
        <f>_xlfn.XLOOKUP(F967,Inventory!A:A,Inventory!E:E)</f>
        <v>162</v>
      </c>
      <c r="R967" s="5">
        <f>_xlfn.XLOOKUP(F967,Inventory!A:A,Inventory!F:F)</f>
        <v>178</v>
      </c>
      <c r="S967" t="str">
        <f>IF(Table3[[#This Row],[Reorder_point]]&gt;=Table3[[#This Row],[Stock_on_hand]],"Reorder","Sufficient Stock")</f>
        <v>Reorder</v>
      </c>
      <c r="T967" s="4">
        <f>_xlfn.XLOOKUP(F967,Pivot!A:A,Pivot!C:C)</f>
        <v>1.6408839779005524</v>
      </c>
      <c r="U967" s="5">
        <f>Table3[[#This Row],[Stock_on_hand]]/Table3[[#This Row],[ADS_Rate]]</f>
        <v>98.727272727272734</v>
      </c>
      <c r="V967" s="16">
        <f>_xlfn.XLOOKUP(F967,Pivot!E:E,Pivot!H:H)</f>
        <v>127.32447811447813</v>
      </c>
      <c r="W967" s="3">
        <f>IF(Table3[[#This Row],[Stock_on_hand]]&gt;Table3[[#This Row],[Reorder_point]],(Table3[[#This Row],[Stock_on_hand]]-Table3[[#This Row],[Reorder_point]])*Table3[[#This Row],[AverageCostPerUnit]],0)</f>
        <v>0</v>
      </c>
    </row>
    <row r="968" spans="1:23" x14ac:dyDescent="0.3">
      <c r="A968" s="1">
        <v>45775</v>
      </c>
      <c r="B968" t="str">
        <f>TEXT(Table3[[#This Row],[date]],"mmm")</f>
        <v>Apr</v>
      </c>
      <c r="C968" t="str">
        <f>TEXT(Table3[[#This Row],[date]],"ddd")</f>
        <v>Mon</v>
      </c>
      <c r="D968" s="2" t="s">
        <v>5</v>
      </c>
      <c r="E968" s="2" t="s">
        <v>274</v>
      </c>
      <c r="F968" s="2" t="s">
        <v>93</v>
      </c>
      <c r="G968" s="2" t="s">
        <v>94</v>
      </c>
      <c r="H968" s="2" t="s">
        <v>73</v>
      </c>
      <c r="I968" s="3">
        <v>415.08</v>
      </c>
      <c r="J968" s="5">
        <v>30</v>
      </c>
      <c r="K968" s="3">
        <v>12452.4</v>
      </c>
      <c r="L968" s="3">
        <v>7599.12</v>
      </c>
      <c r="M968" s="3">
        <v>4853.28</v>
      </c>
      <c r="N968" s="10">
        <f>Table3[[#This Row],[profit]]/Table3[[#This Row],[revenue]]</f>
        <v>0.38974655488098681</v>
      </c>
      <c r="O968" s="2" t="s">
        <v>6</v>
      </c>
      <c r="P968" s="2" t="str">
        <f>_xlfn.XLOOKUP(O968,Sales_reps!A:A,Sales_reps!B:B)</f>
        <v>Rep 2</v>
      </c>
      <c r="Q968" s="5">
        <f>_xlfn.XLOOKUP(F968,Inventory!A:A,Inventory!E:E)</f>
        <v>472</v>
      </c>
      <c r="R968" s="5">
        <f>_xlfn.XLOOKUP(F968,Inventory!A:A,Inventory!F:F)</f>
        <v>64</v>
      </c>
      <c r="S968" t="str">
        <f>IF(Table3[[#This Row],[Reorder_point]]&gt;=Table3[[#This Row],[Stock_on_hand]],"Reorder","Sufficient Stock")</f>
        <v>Sufficient Stock</v>
      </c>
      <c r="T968" s="4">
        <f>_xlfn.XLOOKUP(F968,Pivot!A:A,Pivot!C:C)</f>
        <v>2.1381215469613259</v>
      </c>
      <c r="U968" s="5">
        <f>Table3[[#This Row],[Stock_on_hand]]/Table3[[#This Row],[ADS_Rate]]</f>
        <v>220.75452196382429</v>
      </c>
      <c r="V968" s="16">
        <f>_xlfn.XLOOKUP(F968,Pivot!E:E,Pivot!H:H)</f>
        <v>200.95503875968993</v>
      </c>
      <c r="W968" s="3">
        <f>IF(Table3[[#This Row],[Stock_on_hand]]&gt;Table3[[#This Row],[Reorder_point]],(Table3[[#This Row],[Stock_on_hand]]-Table3[[#This Row],[Reorder_point]])*Table3[[#This Row],[AverageCostPerUnit]],0)</f>
        <v>81989.65581395349</v>
      </c>
    </row>
    <row r="969" spans="1:23" x14ac:dyDescent="0.3">
      <c r="A969" s="1">
        <v>45775</v>
      </c>
      <c r="B969" t="str">
        <f>TEXT(Table3[[#This Row],[date]],"mmm")</f>
        <v>Apr</v>
      </c>
      <c r="C969" t="str">
        <f>TEXT(Table3[[#This Row],[date]],"ddd")</f>
        <v>Mon</v>
      </c>
      <c r="D969" s="2" t="s">
        <v>24</v>
      </c>
      <c r="E969" s="2" t="s">
        <v>272</v>
      </c>
      <c r="F969" s="2" t="s">
        <v>93</v>
      </c>
      <c r="G969" s="2" t="s">
        <v>94</v>
      </c>
      <c r="H969" s="2" t="s">
        <v>73</v>
      </c>
      <c r="I969" s="3">
        <v>463.22</v>
      </c>
      <c r="J969" s="5">
        <v>18</v>
      </c>
      <c r="K969" s="3">
        <v>8337.9599999999991</v>
      </c>
      <c r="L969" s="3">
        <v>6387.31</v>
      </c>
      <c r="M969" s="3">
        <v>1950.65</v>
      </c>
      <c r="N969" s="10">
        <f>Table3[[#This Row],[profit]]/Table3[[#This Row],[revenue]]</f>
        <v>0.23394811200821308</v>
      </c>
      <c r="O969" s="2" t="s">
        <v>30</v>
      </c>
      <c r="P969" s="2" t="str">
        <f>_xlfn.XLOOKUP(O969,Sales_reps!A:A,Sales_reps!B:B)</f>
        <v>Rep 12</v>
      </c>
      <c r="Q969" s="5">
        <f>_xlfn.XLOOKUP(F969,Inventory!A:A,Inventory!E:E)</f>
        <v>472</v>
      </c>
      <c r="R969" s="5">
        <f>_xlfn.XLOOKUP(F969,Inventory!A:A,Inventory!F:F)</f>
        <v>64</v>
      </c>
      <c r="S969" t="str">
        <f>IF(Table3[[#This Row],[Reorder_point]]&gt;=Table3[[#This Row],[Stock_on_hand]],"Reorder","Sufficient Stock")</f>
        <v>Sufficient Stock</v>
      </c>
      <c r="T969" s="4">
        <f>_xlfn.XLOOKUP(F969,Pivot!A:A,Pivot!C:C)</f>
        <v>2.1381215469613259</v>
      </c>
      <c r="U969" s="5">
        <f>Table3[[#This Row],[Stock_on_hand]]/Table3[[#This Row],[ADS_Rate]]</f>
        <v>220.75452196382429</v>
      </c>
      <c r="V969" s="16">
        <f>_xlfn.XLOOKUP(F969,Pivot!E:E,Pivot!H:H)</f>
        <v>200.95503875968993</v>
      </c>
      <c r="W969" s="3">
        <f>IF(Table3[[#This Row],[Stock_on_hand]]&gt;Table3[[#This Row],[Reorder_point]],(Table3[[#This Row],[Stock_on_hand]]-Table3[[#This Row],[Reorder_point]])*Table3[[#This Row],[AverageCostPerUnit]],0)</f>
        <v>81989.65581395349</v>
      </c>
    </row>
    <row r="970" spans="1:23" x14ac:dyDescent="0.3">
      <c r="A970" s="1">
        <v>45775</v>
      </c>
      <c r="B970" t="str">
        <f>TEXT(Table3[[#This Row],[date]],"mmm")</f>
        <v>Apr</v>
      </c>
      <c r="C970" t="str">
        <f>TEXT(Table3[[#This Row],[date]],"ddd")</f>
        <v>Mon</v>
      </c>
      <c r="D970" s="2" t="s">
        <v>17</v>
      </c>
      <c r="E970" s="2" t="s">
        <v>277</v>
      </c>
      <c r="F970" s="2" t="s">
        <v>262</v>
      </c>
      <c r="G970" s="2" t="s">
        <v>263</v>
      </c>
      <c r="H970" s="2" t="s">
        <v>101</v>
      </c>
      <c r="I970" s="3">
        <v>93.86</v>
      </c>
      <c r="J970" s="5">
        <v>31</v>
      </c>
      <c r="K970" s="3">
        <v>2909.66</v>
      </c>
      <c r="L970" s="3">
        <v>2175.9699999999998</v>
      </c>
      <c r="M970" s="3">
        <v>733.69</v>
      </c>
      <c r="N970" s="10">
        <f>Table3[[#This Row],[profit]]/Table3[[#This Row],[revenue]]</f>
        <v>0.25215660936329332</v>
      </c>
      <c r="O970" s="2" t="s">
        <v>34</v>
      </c>
      <c r="P970" s="2" t="str">
        <f>_xlfn.XLOOKUP(O970,Sales_reps!A:A,Sales_reps!B:B)</f>
        <v>Rep 14</v>
      </c>
      <c r="Q970" s="5">
        <f>_xlfn.XLOOKUP(F970,Inventory!A:A,Inventory!E:E)</f>
        <v>69</v>
      </c>
      <c r="R970" s="5">
        <f>_xlfn.XLOOKUP(F970,Inventory!A:A,Inventory!F:F)</f>
        <v>189</v>
      </c>
      <c r="S970" t="str">
        <f>IF(Table3[[#This Row],[Reorder_point]]&gt;=Table3[[#This Row],[Stock_on_hand]],"Reorder","Sufficient Stock")</f>
        <v>Reorder</v>
      </c>
      <c r="T970" s="4">
        <f>_xlfn.XLOOKUP(F970,Pivot!A:A,Pivot!C:C)</f>
        <v>1.9337016574585635</v>
      </c>
      <c r="U970" s="5">
        <f>Table3[[#This Row],[Stock_on_hand]]/Table3[[#This Row],[ADS_Rate]]</f>
        <v>35.682857142857145</v>
      </c>
      <c r="V970" s="16">
        <f>_xlfn.XLOOKUP(F970,Pivot!E:E,Pivot!H:H)</f>
        <v>151.44962857142858</v>
      </c>
      <c r="W970" s="3">
        <f>IF(Table3[[#This Row],[Stock_on_hand]]&gt;Table3[[#This Row],[Reorder_point]],(Table3[[#This Row],[Stock_on_hand]]-Table3[[#This Row],[Reorder_point]])*Table3[[#This Row],[AverageCostPerUnit]],0)</f>
        <v>0</v>
      </c>
    </row>
    <row r="971" spans="1:23" x14ac:dyDescent="0.3">
      <c r="A971" s="1">
        <v>45775</v>
      </c>
      <c r="B971" t="str">
        <f>TEXT(Table3[[#This Row],[date]],"mmm")</f>
        <v>Apr</v>
      </c>
      <c r="C971" t="str">
        <f>TEXT(Table3[[#This Row],[date]],"ddd")</f>
        <v>Mon</v>
      </c>
      <c r="D971" s="2" t="s">
        <v>12</v>
      </c>
      <c r="E971" s="2" t="s">
        <v>273</v>
      </c>
      <c r="F971" s="2" t="s">
        <v>250</v>
      </c>
      <c r="G971" s="2" t="s">
        <v>251</v>
      </c>
      <c r="H971" s="2" t="s">
        <v>64</v>
      </c>
      <c r="I971" s="3">
        <v>117.23</v>
      </c>
      <c r="J971" s="5">
        <v>43</v>
      </c>
      <c r="K971" s="3">
        <v>5040.8900000000003</v>
      </c>
      <c r="L971" s="3">
        <v>3393.07</v>
      </c>
      <c r="M971" s="3">
        <v>1647.82</v>
      </c>
      <c r="N971" s="10">
        <f>Table3[[#This Row],[profit]]/Table3[[#This Row],[revenue]]</f>
        <v>0.32689068795391285</v>
      </c>
      <c r="O971" s="2" t="s">
        <v>8</v>
      </c>
      <c r="P971" s="2" t="str">
        <f>_xlfn.XLOOKUP(O971,Sales_reps!A:A,Sales_reps!B:B)</f>
        <v>Rep 3</v>
      </c>
      <c r="Q971" s="5">
        <f>_xlfn.XLOOKUP(F971,Inventory!A:A,Inventory!E:E)</f>
        <v>85</v>
      </c>
      <c r="R971" s="5">
        <f>_xlfn.XLOOKUP(F971,Inventory!A:A,Inventory!F:F)</f>
        <v>188</v>
      </c>
      <c r="S971" t="str">
        <f>IF(Table3[[#This Row],[Reorder_point]]&gt;=Table3[[#This Row],[Stock_on_hand]],"Reorder","Sufficient Stock")</f>
        <v>Reorder</v>
      </c>
      <c r="T971" s="4">
        <f>_xlfn.XLOOKUP(F971,Pivot!A:A,Pivot!C:C)</f>
        <v>2.6077348066298343</v>
      </c>
      <c r="U971" s="5">
        <f>Table3[[#This Row],[Stock_on_hand]]/Table3[[#This Row],[ADS_Rate]]</f>
        <v>32.595338983050844</v>
      </c>
      <c r="V971" s="16">
        <f>_xlfn.XLOOKUP(F971,Pivot!E:E,Pivot!H:H)</f>
        <v>158.14478813559322</v>
      </c>
      <c r="W971" s="3">
        <f>IF(Table3[[#This Row],[Stock_on_hand]]&gt;Table3[[#This Row],[Reorder_point]],(Table3[[#This Row],[Stock_on_hand]]-Table3[[#This Row],[Reorder_point]])*Table3[[#This Row],[AverageCostPerUnit]],0)</f>
        <v>0</v>
      </c>
    </row>
    <row r="972" spans="1:23" x14ac:dyDescent="0.3">
      <c r="A972" s="1">
        <v>45775</v>
      </c>
      <c r="B972" t="str">
        <f>TEXT(Table3[[#This Row],[date]],"mmm")</f>
        <v>Apr</v>
      </c>
      <c r="C972" t="str">
        <f>TEXT(Table3[[#This Row],[date]],"ddd")</f>
        <v>Mon</v>
      </c>
      <c r="D972" s="2" t="s">
        <v>12</v>
      </c>
      <c r="E972" s="2" t="s">
        <v>275</v>
      </c>
      <c r="F972" s="2" t="s">
        <v>202</v>
      </c>
      <c r="G972" s="2" t="s">
        <v>203</v>
      </c>
      <c r="H972" s="2" t="s">
        <v>56</v>
      </c>
      <c r="I972" s="3">
        <v>96.24</v>
      </c>
      <c r="J972" s="5">
        <v>41</v>
      </c>
      <c r="K972" s="3">
        <v>3945.84</v>
      </c>
      <c r="L972" s="3">
        <v>3304.75</v>
      </c>
      <c r="M972" s="3">
        <v>641.09</v>
      </c>
      <c r="N972" s="10">
        <f>Table3[[#This Row],[profit]]/Table3[[#This Row],[revenue]]</f>
        <v>0.16247237597064251</v>
      </c>
      <c r="O972" s="2" t="s">
        <v>18</v>
      </c>
      <c r="P972" s="2" t="str">
        <f>_xlfn.XLOOKUP(O972,Sales_reps!A:A,Sales_reps!B:B)</f>
        <v>Rep 7</v>
      </c>
      <c r="Q972" s="5">
        <f>_xlfn.XLOOKUP(F972,Inventory!A:A,Inventory!E:E)</f>
        <v>457</v>
      </c>
      <c r="R972" s="5">
        <f>_xlfn.XLOOKUP(F972,Inventory!A:A,Inventory!F:F)</f>
        <v>195</v>
      </c>
      <c r="S972" t="str">
        <f>IF(Table3[[#This Row],[Reorder_point]]&gt;=Table3[[#This Row],[Stock_on_hand]],"Reorder","Sufficient Stock")</f>
        <v>Sufficient Stock</v>
      </c>
      <c r="T972" s="4">
        <f>_xlfn.XLOOKUP(F972,Pivot!A:A,Pivot!C:C)</f>
        <v>2.0441988950276242</v>
      </c>
      <c r="U972" s="5">
        <f>Table3[[#This Row],[Stock_on_hand]]/Table3[[#This Row],[ADS_Rate]]</f>
        <v>223.55945945945948</v>
      </c>
      <c r="V972" s="16">
        <f>_xlfn.XLOOKUP(F972,Pivot!E:E,Pivot!H:H)</f>
        <v>148.73581081081082</v>
      </c>
      <c r="W972" s="3">
        <f>IF(Table3[[#This Row],[Stock_on_hand]]&gt;Table3[[#This Row],[Reorder_point]],(Table3[[#This Row],[Stock_on_hand]]-Table3[[#This Row],[Reorder_point]])*Table3[[#This Row],[AverageCostPerUnit]],0)</f>
        <v>38968.782432432432</v>
      </c>
    </row>
    <row r="973" spans="1:23" x14ac:dyDescent="0.3">
      <c r="A973" s="1">
        <v>45776</v>
      </c>
      <c r="B973" t="str">
        <f>TEXT(Table3[[#This Row],[date]],"mmm")</f>
        <v>Apr</v>
      </c>
      <c r="C973" t="str">
        <f>TEXT(Table3[[#This Row],[date]],"ddd")</f>
        <v>Tue</v>
      </c>
      <c r="D973" s="2" t="s">
        <v>17</v>
      </c>
      <c r="E973" s="2" t="s">
        <v>274</v>
      </c>
      <c r="F973" s="2" t="s">
        <v>182</v>
      </c>
      <c r="G973" s="2" t="s">
        <v>183</v>
      </c>
      <c r="H973" s="2" t="s">
        <v>73</v>
      </c>
      <c r="I973" s="3">
        <v>410.49</v>
      </c>
      <c r="J973" s="5">
        <v>36</v>
      </c>
      <c r="K973" s="3">
        <v>14777.64</v>
      </c>
      <c r="L973" s="3">
        <v>7574.45</v>
      </c>
      <c r="M973" s="3">
        <v>7203.19</v>
      </c>
      <c r="N973" s="10">
        <f>Table3[[#This Row],[profit]]/Table3[[#This Row],[revenue]]</f>
        <v>0.48743845431340865</v>
      </c>
      <c r="O973" s="2" t="s">
        <v>44</v>
      </c>
      <c r="P973" s="2" t="str">
        <f>_xlfn.XLOOKUP(O973,Sales_reps!A:A,Sales_reps!B:B)</f>
        <v>Rep 19</v>
      </c>
      <c r="Q973" s="5">
        <f>_xlfn.XLOOKUP(F973,Inventory!A:A,Inventory!E:E)</f>
        <v>280</v>
      </c>
      <c r="R973" s="5">
        <f>_xlfn.XLOOKUP(F973,Inventory!A:A,Inventory!F:F)</f>
        <v>97</v>
      </c>
      <c r="S973" t="str">
        <f>IF(Table3[[#This Row],[Reorder_point]]&gt;=Table3[[#This Row],[Stock_on_hand]],"Reorder","Sufficient Stock")</f>
        <v>Sufficient Stock</v>
      </c>
      <c r="T973" s="4">
        <f>_xlfn.XLOOKUP(F973,Pivot!A:A,Pivot!C:C)</f>
        <v>1.1381215469613259</v>
      </c>
      <c r="U973" s="5">
        <f>Table3[[#This Row],[Stock_on_hand]]/Table3[[#This Row],[ADS_Rate]]</f>
        <v>246.01941747572815</v>
      </c>
      <c r="V973" s="16">
        <f>_xlfn.XLOOKUP(F973,Pivot!E:E,Pivot!H:H)</f>
        <v>123.11640776699031</v>
      </c>
      <c r="W973" s="3">
        <f>IF(Table3[[#This Row],[Stock_on_hand]]&gt;Table3[[#This Row],[Reorder_point]],(Table3[[#This Row],[Stock_on_hand]]-Table3[[#This Row],[Reorder_point]])*Table3[[#This Row],[AverageCostPerUnit]],0)</f>
        <v>22530.302621359227</v>
      </c>
    </row>
    <row r="974" spans="1:23" x14ac:dyDescent="0.3">
      <c r="A974" s="1">
        <v>45776</v>
      </c>
      <c r="B974" t="str">
        <f>TEXT(Table3[[#This Row],[date]],"mmm")</f>
        <v>Apr</v>
      </c>
      <c r="C974" t="str">
        <f>TEXT(Table3[[#This Row],[date]],"ddd")</f>
        <v>Tue</v>
      </c>
      <c r="D974" s="2" t="s">
        <v>24</v>
      </c>
      <c r="E974" s="2" t="s">
        <v>284</v>
      </c>
      <c r="F974" s="2" t="s">
        <v>152</v>
      </c>
      <c r="G974" s="2" t="s">
        <v>153</v>
      </c>
      <c r="H974" s="2" t="s">
        <v>73</v>
      </c>
      <c r="I974" s="3">
        <v>11.99</v>
      </c>
      <c r="J974" s="5">
        <v>42</v>
      </c>
      <c r="K974" s="3">
        <v>503.58</v>
      </c>
      <c r="L974" s="3">
        <v>406.79</v>
      </c>
      <c r="M974" s="3">
        <v>96.79</v>
      </c>
      <c r="N974" s="10">
        <f>Table3[[#This Row],[profit]]/Table3[[#This Row],[revenue]]</f>
        <v>0.19220382064418765</v>
      </c>
      <c r="O974" s="2" t="s">
        <v>13</v>
      </c>
      <c r="P974" s="2" t="str">
        <f>_xlfn.XLOOKUP(O974,Sales_reps!A:A,Sales_reps!B:B)</f>
        <v>Rep 5</v>
      </c>
      <c r="Q974" s="5">
        <f>_xlfn.XLOOKUP(F974,Inventory!A:A,Inventory!E:E)</f>
        <v>249</v>
      </c>
      <c r="R974" s="5">
        <f>_xlfn.XLOOKUP(F974,Inventory!A:A,Inventory!F:F)</f>
        <v>107</v>
      </c>
      <c r="S974" t="str">
        <f>IF(Table3[[#This Row],[Reorder_point]]&gt;=Table3[[#This Row],[Stock_on_hand]],"Reorder","Sufficient Stock")</f>
        <v>Sufficient Stock</v>
      </c>
      <c r="T974" s="4">
        <f>_xlfn.XLOOKUP(F974,Pivot!A:A,Pivot!C:C)</f>
        <v>1.0939226519337018</v>
      </c>
      <c r="U974" s="5">
        <f>Table3[[#This Row],[Stock_on_hand]]/Table3[[#This Row],[ADS_Rate]]</f>
        <v>227.6212121212121</v>
      </c>
      <c r="V974" s="16">
        <f>_xlfn.XLOOKUP(F974,Pivot!E:E,Pivot!H:H)</f>
        <v>127.59262626262628</v>
      </c>
      <c r="W974" s="3">
        <f>IF(Table3[[#This Row],[Stock_on_hand]]&gt;Table3[[#This Row],[Reorder_point]],(Table3[[#This Row],[Stock_on_hand]]-Table3[[#This Row],[Reorder_point]])*Table3[[#This Row],[AverageCostPerUnit]],0)</f>
        <v>18118.152929292934</v>
      </c>
    </row>
    <row r="975" spans="1:23" x14ac:dyDescent="0.3">
      <c r="A975" s="1">
        <v>45776</v>
      </c>
      <c r="B975" t="str">
        <f>TEXT(Table3[[#This Row],[date]],"mmm")</f>
        <v>Apr</v>
      </c>
      <c r="C975" t="str">
        <f>TEXT(Table3[[#This Row],[date]],"ddd")</f>
        <v>Tue</v>
      </c>
      <c r="D975" s="2" t="s">
        <v>27</v>
      </c>
      <c r="E975" s="2" t="s">
        <v>273</v>
      </c>
      <c r="F975" s="2" t="s">
        <v>110</v>
      </c>
      <c r="G975" s="2" t="s">
        <v>111</v>
      </c>
      <c r="H975" s="2" t="s">
        <v>101</v>
      </c>
      <c r="I975" s="3">
        <v>473.5</v>
      </c>
      <c r="J975" s="5">
        <v>3</v>
      </c>
      <c r="K975" s="3">
        <v>1420.5</v>
      </c>
      <c r="L975" s="3">
        <v>790.56</v>
      </c>
      <c r="M975" s="3">
        <v>629.94000000000005</v>
      </c>
      <c r="N975" s="10">
        <f>Table3[[#This Row],[profit]]/Table3[[#This Row],[revenue]]</f>
        <v>0.44346356916578672</v>
      </c>
      <c r="O975" s="2" t="s">
        <v>36</v>
      </c>
      <c r="P975" s="2" t="str">
        <f>_xlfn.XLOOKUP(O975,Sales_reps!A:A,Sales_reps!B:B)</f>
        <v>Rep 15</v>
      </c>
      <c r="Q975" s="5">
        <f>_xlfn.XLOOKUP(F975,Inventory!A:A,Inventory!E:E)</f>
        <v>306</v>
      </c>
      <c r="R975" s="5">
        <f>_xlfn.XLOOKUP(F975,Inventory!A:A,Inventory!F:F)</f>
        <v>197</v>
      </c>
      <c r="S975" t="str">
        <f>IF(Table3[[#This Row],[Reorder_point]]&gt;=Table3[[#This Row],[Stock_on_hand]],"Reorder","Sufficient Stock")</f>
        <v>Sufficient Stock</v>
      </c>
      <c r="T975" s="4">
        <f>_xlfn.XLOOKUP(F975,Pivot!A:A,Pivot!C:C)</f>
        <v>2.298342541436464</v>
      </c>
      <c r="U975" s="5">
        <f>Table3[[#This Row],[Stock_on_hand]]/Table3[[#This Row],[ADS_Rate]]</f>
        <v>133.13942307692309</v>
      </c>
      <c r="V975" s="16">
        <f>_xlfn.XLOOKUP(F975,Pivot!E:E,Pivot!H:H)</f>
        <v>144.58235576923079</v>
      </c>
      <c r="W975" s="3">
        <f>IF(Table3[[#This Row],[Stock_on_hand]]&gt;Table3[[#This Row],[Reorder_point]],(Table3[[#This Row],[Stock_on_hand]]-Table3[[#This Row],[Reorder_point]])*Table3[[#This Row],[AverageCostPerUnit]],0)</f>
        <v>15759.476778846156</v>
      </c>
    </row>
    <row r="976" spans="1:23" x14ac:dyDescent="0.3">
      <c r="A976" s="1">
        <v>45776</v>
      </c>
      <c r="B976" t="str">
        <f>TEXT(Table3[[#This Row],[date]],"mmm")</f>
        <v>Apr</v>
      </c>
      <c r="C976" t="str">
        <f>TEXT(Table3[[#This Row],[date]],"ddd")</f>
        <v>Tue</v>
      </c>
      <c r="D976" s="2" t="s">
        <v>27</v>
      </c>
      <c r="E976" s="2" t="s">
        <v>274</v>
      </c>
      <c r="F976" s="2" t="s">
        <v>216</v>
      </c>
      <c r="G976" s="2" t="s">
        <v>217</v>
      </c>
      <c r="H976" s="2" t="s">
        <v>101</v>
      </c>
      <c r="I976" s="3">
        <v>200.86</v>
      </c>
      <c r="J976" s="5">
        <v>14</v>
      </c>
      <c r="K976" s="3">
        <v>2812.04</v>
      </c>
      <c r="L976" s="3">
        <v>1726.38</v>
      </c>
      <c r="M976" s="3">
        <v>1085.6600000000001</v>
      </c>
      <c r="N976" s="10">
        <f>Table3[[#This Row],[profit]]/Table3[[#This Row],[revenue]]</f>
        <v>0.38607558925193103</v>
      </c>
      <c r="O976" s="2" t="s">
        <v>30</v>
      </c>
      <c r="P976" s="2" t="str">
        <f>_xlfn.XLOOKUP(O976,Sales_reps!A:A,Sales_reps!B:B)</f>
        <v>Rep 12</v>
      </c>
      <c r="Q976" s="5">
        <f>_xlfn.XLOOKUP(F976,Inventory!A:A,Inventory!E:E)</f>
        <v>491</v>
      </c>
      <c r="R976" s="5">
        <f>_xlfn.XLOOKUP(F976,Inventory!A:A,Inventory!F:F)</f>
        <v>128</v>
      </c>
      <c r="S976" t="str">
        <f>IF(Table3[[#This Row],[Reorder_point]]&gt;=Table3[[#This Row],[Stock_on_hand]],"Reorder","Sufficient Stock")</f>
        <v>Sufficient Stock</v>
      </c>
      <c r="T976" s="4">
        <f>_xlfn.XLOOKUP(F976,Pivot!A:A,Pivot!C:C)</f>
        <v>1.580110497237569</v>
      </c>
      <c r="U976" s="5">
        <f>Table3[[#This Row],[Stock_on_hand]]/Table3[[#This Row],[ADS_Rate]]</f>
        <v>310.73776223776224</v>
      </c>
      <c r="V976" s="16">
        <f>_xlfn.XLOOKUP(F976,Pivot!E:E,Pivot!H:H)</f>
        <v>152.67353146853142</v>
      </c>
      <c r="W976" s="3">
        <f>IF(Table3[[#This Row],[Stock_on_hand]]&gt;Table3[[#This Row],[Reorder_point]],(Table3[[#This Row],[Stock_on_hand]]-Table3[[#This Row],[Reorder_point]])*Table3[[#This Row],[AverageCostPerUnit]],0)</f>
        <v>55420.491923076908</v>
      </c>
    </row>
    <row r="977" spans="1:23" x14ac:dyDescent="0.3">
      <c r="A977" s="1">
        <v>45776</v>
      </c>
      <c r="B977" t="str">
        <f>TEXT(Table3[[#This Row],[date]],"mmm")</f>
        <v>Apr</v>
      </c>
      <c r="C977" t="str">
        <f>TEXT(Table3[[#This Row],[date]],"ddd")</f>
        <v>Tue</v>
      </c>
      <c r="D977" s="2" t="s">
        <v>12</v>
      </c>
      <c r="E977" s="2" t="s">
        <v>282</v>
      </c>
      <c r="F977" s="2" t="s">
        <v>83</v>
      </c>
      <c r="G977" s="2" t="s">
        <v>84</v>
      </c>
      <c r="H977" s="2" t="s">
        <v>56</v>
      </c>
      <c r="I977" s="3">
        <v>438.16</v>
      </c>
      <c r="J977" s="5">
        <v>48</v>
      </c>
      <c r="K977" s="3">
        <v>21031.68</v>
      </c>
      <c r="L977" s="3">
        <v>17273.3</v>
      </c>
      <c r="M977" s="3">
        <v>3758.38</v>
      </c>
      <c r="N977" s="10">
        <f>Table3[[#This Row],[profit]]/Table3[[#This Row],[revenue]]</f>
        <v>0.17870089312884183</v>
      </c>
      <c r="O977" s="2" t="s">
        <v>36</v>
      </c>
      <c r="P977" s="2" t="str">
        <f>_xlfn.XLOOKUP(O977,Sales_reps!A:A,Sales_reps!B:B)</f>
        <v>Rep 15</v>
      </c>
      <c r="Q977" s="5">
        <f>_xlfn.XLOOKUP(F977,Inventory!A:A,Inventory!E:E)</f>
        <v>227</v>
      </c>
      <c r="R977" s="5">
        <f>_xlfn.XLOOKUP(F977,Inventory!A:A,Inventory!F:F)</f>
        <v>124</v>
      </c>
      <c r="S977" t="str">
        <f>IF(Table3[[#This Row],[Reorder_point]]&gt;=Table3[[#This Row],[Stock_on_hand]],"Reorder","Sufficient Stock")</f>
        <v>Sufficient Stock</v>
      </c>
      <c r="T977" s="4">
        <f>_xlfn.XLOOKUP(F977,Pivot!A:A,Pivot!C:C)</f>
        <v>2.0883977900552488</v>
      </c>
      <c r="U977" s="5">
        <f>Table3[[#This Row],[Stock_on_hand]]/Table3[[#This Row],[ADS_Rate]]</f>
        <v>108.69576719576719</v>
      </c>
      <c r="V977" s="16">
        <f>_xlfn.XLOOKUP(F977,Pivot!E:E,Pivot!H:H)</f>
        <v>176.40235449735448</v>
      </c>
      <c r="W977" s="3">
        <f>IF(Table3[[#This Row],[Stock_on_hand]]&gt;Table3[[#This Row],[Reorder_point]],(Table3[[#This Row],[Stock_on_hand]]-Table3[[#This Row],[Reorder_point]])*Table3[[#This Row],[AverageCostPerUnit]],0)</f>
        <v>18169.44251322751</v>
      </c>
    </row>
    <row r="978" spans="1:23" x14ac:dyDescent="0.3">
      <c r="A978" s="1">
        <v>45776</v>
      </c>
      <c r="B978" t="str">
        <f>TEXT(Table3[[#This Row],[date]],"mmm")</f>
        <v>Apr</v>
      </c>
      <c r="C978" t="str">
        <f>TEXT(Table3[[#This Row],[date]],"ddd")</f>
        <v>Tue</v>
      </c>
      <c r="D978" s="2" t="s">
        <v>5</v>
      </c>
      <c r="E978" s="2" t="s">
        <v>276</v>
      </c>
      <c r="F978" s="2" t="s">
        <v>188</v>
      </c>
      <c r="G978" s="2" t="s">
        <v>189</v>
      </c>
      <c r="H978" s="2" t="s">
        <v>60</v>
      </c>
      <c r="I978" s="3">
        <v>281.08999999999997</v>
      </c>
      <c r="J978" s="5">
        <v>37</v>
      </c>
      <c r="K978" s="3">
        <v>10400.33</v>
      </c>
      <c r="L978" s="3">
        <v>7506.65</v>
      </c>
      <c r="M978" s="3">
        <v>2893.68</v>
      </c>
      <c r="N978" s="10">
        <f>Table3[[#This Row],[profit]]/Table3[[#This Row],[revenue]]</f>
        <v>0.27822963309818055</v>
      </c>
      <c r="O978" s="2" t="s">
        <v>8</v>
      </c>
      <c r="P978" s="2" t="str">
        <f>_xlfn.XLOOKUP(O978,Sales_reps!A:A,Sales_reps!B:B)</f>
        <v>Rep 3</v>
      </c>
      <c r="Q978" s="5">
        <f>_xlfn.XLOOKUP(F978,Inventory!A:A,Inventory!E:E)</f>
        <v>232</v>
      </c>
      <c r="R978" s="5">
        <f>_xlfn.XLOOKUP(F978,Inventory!A:A,Inventory!F:F)</f>
        <v>63</v>
      </c>
      <c r="S978" t="str">
        <f>IF(Table3[[#This Row],[Reorder_point]]&gt;=Table3[[#This Row],[Stock_on_hand]],"Reorder","Sufficient Stock")</f>
        <v>Sufficient Stock</v>
      </c>
      <c r="T978" s="4">
        <f>_xlfn.XLOOKUP(F978,Pivot!A:A,Pivot!C:C)</f>
        <v>2.4917127071823204</v>
      </c>
      <c r="U978" s="5">
        <f>Table3[[#This Row],[Stock_on_hand]]/Table3[[#This Row],[ADS_Rate]]</f>
        <v>93.108647450110865</v>
      </c>
      <c r="V978" s="16">
        <f>_xlfn.XLOOKUP(F978,Pivot!E:E,Pivot!H:H)</f>
        <v>147.25665188470066</v>
      </c>
      <c r="W978" s="3">
        <f>IF(Table3[[#This Row],[Stock_on_hand]]&gt;Table3[[#This Row],[Reorder_point]],(Table3[[#This Row],[Stock_on_hand]]-Table3[[#This Row],[Reorder_point]])*Table3[[#This Row],[AverageCostPerUnit]],0)</f>
        <v>24886.374168514412</v>
      </c>
    </row>
    <row r="979" spans="1:23" x14ac:dyDescent="0.3">
      <c r="A979" s="1">
        <v>45776</v>
      </c>
      <c r="B979" t="str">
        <f>TEXT(Table3[[#This Row],[date]],"mmm")</f>
        <v>Apr</v>
      </c>
      <c r="C979" t="str">
        <f>TEXT(Table3[[#This Row],[date]],"ddd")</f>
        <v>Tue</v>
      </c>
      <c r="D979" s="2" t="s">
        <v>5</v>
      </c>
      <c r="E979" s="2" t="s">
        <v>273</v>
      </c>
      <c r="F979" s="2" t="s">
        <v>176</v>
      </c>
      <c r="G979" s="2" t="s">
        <v>177</v>
      </c>
      <c r="H979" s="2" t="s">
        <v>56</v>
      </c>
      <c r="I979" s="3">
        <v>205.96</v>
      </c>
      <c r="J979" s="5">
        <v>7</v>
      </c>
      <c r="K979" s="3">
        <v>1441.72</v>
      </c>
      <c r="L979" s="3">
        <v>1186.18</v>
      </c>
      <c r="M979" s="3">
        <v>255.54</v>
      </c>
      <c r="N979" s="10">
        <f>Table3[[#This Row],[profit]]/Table3[[#This Row],[revenue]]</f>
        <v>0.17724662209028105</v>
      </c>
      <c r="O979" s="2" t="s">
        <v>13</v>
      </c>
      <c r="P979" s="2" t="str">
        <f>_xlfn.XLOOKUP(O979,Sales_reps!A:A,Sales_reps!B:B)</f>
        <v>Rep 5</v>
      </c>
      <c r="Q979" s="5">
        <f>_xlfn.XLOOKUP(F979,Inventory!A:A,Inventory!E:E)</f>
        <v>230</v>
      </c>
      <c r="R979" s="5">
        <f>_xlfn.XLOOKUP(F979,Inventory!A:A,Inventory!F:F)</f>
        <v>67</v>
      </c>
      <c r="S979" t="str">
        <f>IF(Table3[[#This Row],[Reorder_point]]&gt;=Table3[[#This Row],[Stock_on_hand]],"Reorder","Sufficient Stock")</f>
        <v>Sufficient Stock</v>
      </c>
      <c r="T979" s="4">
        <f>_xlfn.XLOOKUP(F979,Pivot!A:A,Pivot!C:C)</f>
        <v>1.5027624309392265</v>
      </c>
      <c r="U979" s="5">
        <f>Table3[[#This Row],[Stock_on_hand]]/Table3[[#This Row],[ADS_Rate]]</f>
        <v>153.0514705882353</v>
      </c>
      <c r="V979" s="16">
        <f>_xlfn.XLOOKUP(F979,Pivot!E:E,Pivot!H:H)</f>
        <v>125.94279411764707</v>
      </c>
      <c r="W979" s="3">
        <f>IF(Table3[[#This Row],[Stock_on_hand]]&gt;Table3[[#This Row],[Reorder_point]],(Table3[[#This Row],[Stock_on_hand]]-Table3[[#This Row],[Reorder_point]])*Table3[[#This Row],[AverageCostPerUnit]],0)</f>
        <v>20528.67544117647</v>
      </c>
    </row>
    <row r="980" spans="1:23" x14ac:dyDescent="0.3">
      <c r="A980" s="1">
        <v>45777</v>
      </c>
      <c r="B980" t="str">
        <f>TEXT(Table3[[#This Row],[date]],"mmm")</f>
        <v>Apr</v>
      </c>
      <c r="C980" t="str">
        <f>TEXT(Table3[[#This Row],[date]],"ddd")</f>
        <v>Wed</v>
      </c>
      <c r="D980" s="2" t="s">
        <v>24</v>
      </c>
      <c r="E980" s="2" t="s">
        <v>279</v>
      </c>
      <c r="F980" s="2" t="s">
        <v>230</v>
      </c>
      <c r="G980" s="2" t="s">
        <v>231</v>
      </c>
      <c r="H980" s="2" t="s">
        <v>60</v>
      </c>
      <c r="I980" s="3">
        <v>400.38</v>
      </c>
      <c r="J980" s="5">
        <v>36</v>
      </c>
      <c r="K980" s="3">
        <v>14413.68</v>
      </c>
      <c r="L980" s="3">
        <v>10134.76</v>
      </c>
      <c r="M980" s="3">
        <v>4278.92</v>
      </c>
      <c r="N980" s="10">
        <f>Table3[[#This Row],[profit]]/Table3[[#This Row],[revenue]]</f>
        <v>0.29686520028195434</v>
      </c>
      <c r="O980" s="2" t="s">
        <v>18</v>
      </c>
      <c r="P980" s="2" t="str">
        <f>_xlfn.XLOOKUP(O980,Sales_reps!A:A,Sales_reps!B:B)</f>
        <v>Rep 7</v>
      </c>
      <c r="Q980" s="5">
        <f>_xlfn.XLOOKUP(F980,Inventory!A:A,Inventory!E:E)</f>
        <v>12</v>
      </c>
      <c r="R980" s="5">
        <f>_xlfn.XLOOKUP(F980,Inventory!A:A,Inventory!F:F)</f>
        <v>166</v>
      </c>
      <c r="S980" t="str">
        <f>IF(Table3[[#This Row],[Reorder_point]]&gt;=Table3[[#This Row],[Stock_on_hand]],"Reorder","Sufficient Stock")</f>
        <v>Reorder</v>
      </c>
      <c r="T980" s="4">
        <f>_xlfn.XLOOKUP(F980,Pivot!A:A,Pivot!C:C)</f>
        <v>2.0386740331491713</v>
      </c>
      <c r="U980" s="5">
        <f>Table3[[#This Row],[Stock_on_hand]]/Table3[[#This Row],[ADS_Rate]]</f>
        <v>5.8861788617886175</v>
      </c>
      <c r="V980" s="16">
        <f>_xlfn.XLOOKUP(F980,Pivot!E:E,Pivot!H:H)</f>
        <v>205.93330623306232</v>
      </c>
      <c r="W980" s="3">
        <f>IF(Table3[[#This Row],[Stock_on_hand]]&gt;Table3[[#This Row],[Reorder_point]],(Table3[[#This Row],[Stock_on_hand]]-Table3[[#This Row],[Reorder_point]])*Table3[[#This Row],[AverageCostPerUnit]],0)</f>
        <v>0</v>
      </c>
    </row>
    <row r="981" spans="1:23" x14ac:dyDescent="0.3">
      <c r="A981" s="1">
        <v>45777</v>
      </c>
      <c r="B981" t="str">
        <f>TEXT(Table3[[#This Row],[date]],"mmm")</f>
        <v>Apr</v>
      </c>
      <c r="C981" t="str">
        <f>TEXT(Table3[[#This Row],[date]],"ddd")</f>
        <v>Wed</v>
      </c>
      <c r="D981" s="2" t="s">
        <v>12</v>
      </c>
      <c r="E981" s="2" t="s">
        <v>284</v>
      </c>
      <c r="F981" s="2" t="s">
        <v>210</v>
      </c>
      <c r="G981" s="2" t="s">
        <v>211</v>
      </c>
      <c r="H981" s="2" t="s">
        <v>73</v>
      </c>
      <c r="I981" s="3">
        <v>306.3</v>
      </c>
      <c r="J981" s="5">
        <v>15</v>
      </c>
      <c r="K981" s="3">
        <v>4594.5</v>
      </c>
      <c r="L981" s="3">
        <v>2535.42</v>
      </c>
      <c r="M981" s="3">
        <v>2059.08</v>
      </c>
      <c r="N981" s="10">
        <f>Table3[[#This Row],[profit]]/Table3[[#This Row],[revenue]]</f>
        <v>0.44816193274567417</v>
      </c>
      <c r="O981" s="2" t="s">
        <v>3</v>
      </c>
      <c r="P981" s="2" t="str">
        <f>_xlfn.XLOOKUP(O981,Sales_reps!A:A,Sales_reps!B:B)</f>
        <v>Rep 1</v>
      </c>
      <c r="Q981" s="5">
        <f>_xlfn.XLOOKUP(F981,Inventory!A:A,Inventory!E:E)</f>
        <v>170</v>
      </c>
      <c r="R981" s="5">
        <f>_xlfn.XLOOKUP(F981,Inventory!A:A,Inventory!F:F)</f>
        <v>85</v>
      </c>
      <c r="S981" t="str">
        <f>IF(Table3[[#This Row],[Reorder_point]]&gt;=Table3[[#This Row],[Stock_on_hand]],"Reorder","Sufficient Stock")</f>
        <v>Sufficient Stock</v>
      </c>
      <c r="T981" s="4">
        <f>_xlfn.XLOOKUP(F981,Pivot!A:A,Pivot!C:C)</f>
        <v>1.5966850828729282</v>
      </c>
      <c r="U981" s="5">
        <f>Table3[[#This Row],[Stock_on_hand]]/Table3[[#This Row],[ADS_Rate]]</f>
        <v>106.47058823529412</v>
      </c>
      <c r="V981" s="16">
        <f>_xlfn.XLOOKUP(F981,Pivot!E:E,Pivot!H:H)</f>
        <v>206.92532871972318</v>
      </c>
      <c r="W981" s="3">
        <f>IF(Table3[[#This Row],[Stock_on_hand]]&gt;Table3[[#This Row],[Reorder_point]],(Table3[[#This Row],[Stock_on_hand]]-Table3[[#This Row],[Reorder_point]])*Table3[[#This Row],[AverageCostPerUnit]],0)</f>
        <v>17588.652941176471</v>
      </c>
    </row>
    <row r="982" spans="1:23" x14ac:dyDescent="0.3">
      <c r="A982" s="1">
        <v>45777</v>
      </c>
      <c r="B982" t="str">
        <f>TEXT(Table3[[#This Row],[date]],"mmm")</f>
        <v>Apr</v>
      </c>
      <c r="C982" t="str">
        <f>TEXT(Table3[[#This Row],[date]],"ddd")</f>
        <v>Wed</v>
      </c>
      <c r="D982" s="2" t="s">
        <v>24</v>
      </c>
      <c r="E982" s="2" t="s">
        <v>271</v>
      </c>
      <c r="F982" s="2" t="s">
        <v>200</v>
      </c>
      <c r="G982" s="2" t="s">
        <v>201</v>
      </c>
      <c r="H982" s="2" t="s">
        <v>56</v>
      </c>
      <c r="I982" s="3">
        <v>135.68</v>
      </c>
      <c r="J982" s="5">
        <v>36</v>
      </c>
      <c r="K982" s="3">
        <v>4884.4799999999996</v>
      </c>
      <c r="L982" s="3">
        <v>2985.73</v>
      </c>
      <c r="M982" s="3">
        <v>1898.75</v>
      </c>
      <c r="N982" s="10">
        <f>Table3[[#This Row],[profit]]/Table3[[#This Row],[revenue]]</f>
        <v>0.38873124672431869</v>
      </c>
      <c r="O982" s="2" t="s">
        <v>44</v>
      </c>
      <c r="P982" s="2" t="str">
        <f>_xlfn.XLOOKUP(O982,Sales_reps!A:A,Sales_reps!B:B)</f>
        <v>Rep 19</v>
      </c>
      <c r="Q982" s="5">
        <f>_xlfn.XLOOKUP(F982,Inventory!A:A,Inventory!E:E)</f>
        <v>168</v>
      </c>
      <c r="R982" s="5">
        <f>_xlfn.XLOOKUP(F982,Inventory!A:A,Inventory!F:F)</f>
        <v>59</v>
      </c>
      <c r="S982" t="str">
        <f>IF(Table3[[#This Row],[Reorder_point]]&gt;=Table3[[#This Row],[Stock_on_hand]],"Reorder","Sufficient Stock")</f>
        <v>Sufficient Stock</v>
      </c>
      <c r="T982" s="4">
        <f>_xlfn.XLOOKUP(F982,Pivot!A:A,Pivot!C:C)</f>
        <v>1.6519337016574585</v>
      </c>
      <c r="U982" s="5">
        <f>Table3[[#This Row],[Stock_on_hand]]/Table3[[#This Row],[ADS_Rate]]</f>
        <v>101.6989966555184</v>
      </c>
      <c r="V982" s="16">
        <f>_xlfn.XLOOKUP(F982,Pivot!E:E,Pivot!H:H)</f>
        <v>99.711739130434793</v>
      </c>
      <c r="W982" s="3">
        <f>IF(Table3[[#This Row],[Stock_on_hand]]&gt;Table3[[#This Row],[Reorder_point]],(Table3[[#This Row],[Stock_on_hand]]-Table3[[#This Row],[Reorder_point]])*Table3[[#This Row],[AverageCostPerUnit]],0)</f>
        <v>10868.579565217393</v>
      </c>
    </row>
    <row r="983" spans="1:23" x14ac:dyDescent="0.3">
      <c r="A983" s="1">
        <v>45777</v>
      </c>
      <c r="B983" t="str">
        <f>TEXT(Table3[[#This Row],[date]],"mmm")</f>
        <v>Apr</v>
      </c>
      <c r="C983" t="str">
        <f>TEXT(Table3[[#This Row],[date]],"ddd")</f>
        <v>Wed</v>
      </c>
      <c r="D983" s="2" t="s">
        <v>17</v>
      </c>
      <c r="E983" s="2" t="s">
        <v>276</v>
      </c>
      <c r="F983" s="2" t="s">
        <v>66</v>
      </c>
      <c r="G983" s="2" t="s">
        <v>67</v>
      </c>
      <c r="H983" s="2" t="s">
        <v>60</v>
      </c>
      <c r="I983" s="3">
        <v>78.989999999999995</v>
      </c>
      <c r="J983" s="5">
        <v>41</v>
      </c>
      <c r="K983" s="3">
        <v>3238.59</v>
      </c>
      <c r="L983" s="3">
        <v>2328.41</v>
      </c>
      <c r="M983" s="3">
        <v>910.18</v>
      </c>
      <c r="N983" s="10">
        <f>Table3[[#This Row],[profit]]/Table3[[#This Row],[revenue]]</f>
        <v>0.28104205842666097</v>
      </c>
      <c r="O983" s="2" t="s">
        <v>6</v>
      </c>
      <c r="P983" s="2" t="str">
        <f>_xlfn.XLOOKUP(O983,Sales_reps!A:A,Sales_reps!B:B)</f>
        <v>Rep 2</v>
      </c>
      <c r="Q983" s="5">
        <f>_xlfn.XLOOKUP(F983,Inventory!A:A,Inventory!E:E)</f>
        <v>331</v>
      </c>
      <c r="R983" s="5">
        <f>_xlfn.XLOOKUP(F983,Inventory!A:A,Inventory!F:F)</f>
        <v>142</v>
      </c>
      <c r="S983" t="str">
        <f>IF(Table3[[#This Row],[Reorder_point]]&gt;=Table3[[#This Row],[Stock_on_hand]],"Reorder","Sufficient Stock")</f>
        <v>Sufficient Stock</v>
      </c>
      <c r="T983" s="4">
        <f>_xlfn.XLOOKUP(F983,Pivot!A:A,Pivot!C:C)</f>
        <v>3.5745856353591159</v>
      </c>
      <c r="U983" s="5">
        <f>Table3[[#This Row],[Stock_on_hand]]/Table3[[#This Row],[ADS_Rate]]</f>
        <v>92.59814528593509</v>
      </c>
      <c r="V983" s="16">
        <f>_xlfn.XLOOKUP(F983,Pivot!E:E,Pivot!H:H)</f>
        <v>209.60302936630598</v>
      </c>
      <c r="W983" s="3">
        <f>IF(Table3[[#This Row],[Stock_on_hand]]&gt;Table3[[#This Row],[Reorder_point]],(Table3[[#This Row],[Stock_on_hand]]-Table3[[#This Row],[Reorder_point]])*Table3[[#This Row],[AverageCostPerUnit]],0)</f>
        <v>39614.972550231832</v>
      </c>
    </row>
    <row r="984" spans="1:23" x14ac:dyDescent="0.3">
      <c r="A984" s="1">
        <v>45777</v>
      </c>
      <c r="B984" t="str">
        <f>TEXT(Table3[[#This Row],[date]],"mmm")</f>
        <v>Apr</v>
      </c>
      <c r="C984" t="str">
        <f>TEXT(Table3[[#This Row],[date]],"ddd")</f>
        <v>Wed</v>
      </c>
      <c r="D984" s="2" t="s">
        <v>17</v>
      </c>
      <c r="E984" s="2" t="s">
        <v>281</v>
      </c>
      <c r="F984" s="2" t="s">
        <v>218</v>
      </c>
      <c r="G984" s="2" t="s">
        <v>219</v>
      </c>
      <c r="H984" s="2" t="s">
        <v>56</v>
      </c>
      <c r="I984" s="3">
        <v>355.77</v>
      </c>
      <c r="J984" s="5">
        <v>1</v>
      </c>
      <c r="K984" s="3">
        <v>355.77</v>
      </c>
      <c r="L984" s="3">
        <v>256.66000000000003</v>
      </c>
      <c r="M984" s="3">
        <v>99.11</v>
      </c>
      <c r="N984" s="10">
        <f>Table3[[#This Row],[profit]]/Table3[[#This Row],[revenue]]</f>
        <v>0.27857885712679542</v>
      </c>
      <c r="O984" s="2" t="s">
        <v>10</v>
      </c>
      <c r="P984" s="2" t="str">
        <f>_xlfn.XLOOKUP(O984,Sales_reps!A:A,Sales_reps!B:B)</f>
        <v>Rep 4</v>
      </c>
      <c r="Q984" s="5">
        <f>_xlfn.XLOOKUP(F984,Inventory!A:A,Inventory!E:E)</f>
        <v>45</v>
      </c>
      <c r="R984" s="5">
        <f>_xlfn.XLOOKUP(F984,Inventory!A:A,Inventory!F:F)</f>
        <v>143</v>
      </c>
      <c r="S984" t="str">
        <f>IF(Table3[[#This Row],[Reorder_point]]&gt;=Table3[[#This Row],[Stock_on_hand]],"Reorder","Sufficient Stock")</f>
        <v>Reorder</v>
      </c>
      <c r="T984" s="4">
        <f>_xlfn.XLOOKUP(F984,Pivot!A:A,Pivot!C:C)</f>
        <v>1.3314917127071824</v>
      </c>
      <c r="U984" s="5">
        <f>Table3[[#This Row],[Stock_on_hand]]/Table3[[#This Row],[ADS_Rate]]</f>
        <v>33.796680497925308</v>
      </c>
      <c r="V984" s="16">
        <f>_xlfn.XLOOKUP(F984,Pivot!E:E,Pivot!H:H)</f>
        <v>160.20572614107883</v>
      </c>
      <c r="W984" s="3">
        <f>IF(Table3[[#This Row],[Stock_on_hand]]&gt;Table3[[#This Row],[Reorder_point]],(Table3[[#This Row],[Stock_on_hand]]-Table3[[#This Row],[Reorder_point]])*Table3[[#This Row],[AverageCostPerUnit]],0)</f>
        <v>0</v>
      </c>
    </row>
    <row r="985" spans="1:23" x14ac:dyDescent="0.3">
      <c r="A985" s="1">
        <v>45777</v>
      </c>
      <c r="B985" t="str">
        <f>TEXT(Table3[[#This Row],[date]],"mmm")</f>
        <v>Apr</v>
      </c>
      <c r="C985" t="str">
        <f>TEXT(Table3[[#This Row],[date]],"ddd")</f>
        <v>Wed</v>
      </c>
      <c r="D985" s="2" t="s">
        <v>27</v>
      </c>
      <c r="E985" s="2" t="s">
        <v>271</v>
      </c>
      <c r="F985" s="2" t="s">
        <v>114</v>
      </c>
      <c r="G985" s="2" t="s">
        <v>115</v>
      </c>
      <c r="H985" s="2" t="s">
        <v>64</v>
      </c>
      <c r="I985" s="3">
        <v>170.85</v>
      </c>
      <c r="J985" s="5">
        <v>47</v>
      </c>
      <c r="K985" s="3">
        <v>8029.95</v>
      </c>
      <c r="L985" s="3">
        <v>5677.15</v>
      </c>
      <c r="M985" s="3">
        <v>2352.8000000000002</v>
      </c>
      <c r="N985" s="10">
        <f>Table3[[#This Row],[profit]]/Table3[[#This Row],[revenue]]</f>
        <v>0.29300306975759505</v>
      </c>
      <c r="O985" s="2" t="s">
        <v>20</v>
      </c>
      <c r="P985" s="2" t="str">
        <f>_xlfn.XLOOKUP(O985,Sales_reps!A:A,Sales_reps!B:B)</f>
        <v>Rep 8</v>
      </c>
      <c r="Q985" s="5">
        <f>_xlfn.XLOOKUP(F985,Inventory!A:A,Inventory!E:E)</f>
        <v>385</v>
      </c>
      <c r="R985" s="5">
        <f>_xlfn.XLOOKUP(F985,Inventory!A:A,Inventory!F:F)</f>
        <v>55</v>
      </c>
      <c r="S985" t="str">
        <f>IF(Table3[[#This Row],[Reorder_point]]&gt;=Table3[[#This Row],[Stock_on_hand]],"Reorder","Sufficient Stock")</f>
        <v>Sufficient Stock</v>
      </c>
      <c r="T985" s="4">
        <f>_xlfn.XLOOKUP(F985,Pivot!A:A,Pivot!C:C)</f>
        <v>1.9447513812154695</v>
      </c>
      <c r="U985" s="5">
        <f>Table3[[#This Row],[Stock_on_hand]]/Table3[[#This Row],[ADS_Rate]]</f>
        <v>197.96875</v>
      </c>
      <c r="V985" s="16">
        <f>_xlfn.XLOOKUP(F985,Pivot!E:E,Pivot!H:H)</f>
        <v>186.62428977272728</v>
      </c>
      <c r="W985" s="3">
        <f>IF(Table3[[#This Row],[Stock_on_hand]]&gt;Table3[[#This Row],[Reorder_point]],(Table3[[#This Row],[Stock_on_hand]]-Table3[[#This Row],[Reorder_point]])*Table3[[#This Row],[AverageCostPerUnit]],0)</f>
        <v>61586.015625</v>
      </c>
    </row>
    <row r="986" spans="1:23" x14ac:dyDescent="0.3">
      <c r="A986" s="1">
        <v>45777</v>
      </c>
      <c r="B986" t="str">
        <f>TEXT(Table3[[#This Row],[date]],"mmm")</f>
        <v>Apr</v>
      </c>
      <c r="C986" t="str">
        <f>TEXT(Table3[[#This Row],[date]],"ddd")</f>
        <v>Wed</v>
      </c>
      <c r="D986" s="2" t="s">
        <v>17</v>
      </c>
      <c r="E986" s="2" t="s">
        <v>281</v>
      </c>
      <c r="F986" s="2" t="s">
        <v>248</v>
      </c>
      <c r="G986" s="2" t="s">
        <v>249</v>
      </c>
      <c r="H986" s="2" t="s">
        <v>64</v>
      </c>
      <c r="I986" s="3">
        <v>208.67</v>
      </c>
      <c r="J986" s="5">
        <v>19</v>
      </c>
      <c r="K986" s="3">
        <v>3964.73</v>
      </c>
      <c r="L986" s="3">
        <v>3292.43</v>
      </c>
      <c r="M986" s="3">
        <v>672.3</v>
      </c>
      <c r="N986" s="10">
        <f>Table3[[#This Row],[profit]]/Table3[[#This Row],[revenue]]</f>
        <v>0.16957018510718258</v>
      </c>
      <c r="O986" s="2" t="s">
        <v>42</v>
      </c>
      <c r="P986" s="2" t="str">
        <f>_xlfn.XLOOKUP(O986,Sales_reps!A:A,Sales_reps!B:B)</f>
        <v>Rep 18</v>
      </c>
      <c r="Q986" s="5">
        <f>_xlfn.XLOOKUP(F986,Inventory!A:A,Inventory!E:E)</f>
        <v>36</v>
      </c>
      <c r="R986" s="5">
        <f>_xlfn.XLOOKUP(F986,Inventory!A:A,Inventory!F:F)</f>
        <v>143</v>
      </c>
      <c r="S986" t="str">
        <f>IF(Table3[[#This Row],[Reorder_point]]&gt;=Table3[[#This Row],[Stock_on_hand]],"Reorder","Sufficient Stock")</f>
        <v>Reorder</v>
      </c>
      <c r="T986" s="4">
        <f>_xlfn.XLOOKUP(F986,Pivot!A:A,Pivot!C:C)</f>
        <v>1.2928176795580111</v>
      </c>
      <c r="U986" s="5">
        <f>Table3[[#This Row],[Stock_on_hand]]/Table3[[#This Row],[ADS_Rate]]</f>
        <v>27.846153846153847</v>
      </c>
      <c r="V986" s="16">
        <f>_xlfn.XLOOKUP(F986,Pivot!E:E,Pivot!H:H)</f>
        <v>196.43854700854698</v>
      </c>
      <c r="W986" s="3">
        <f>IF(Table3[[#This Row],[Stock_on_hand]]&gt;Table3[[#This Row],[Reorder_point]],(Table3[[#This Row],[Stock_on_hand]]-Table3[[#This Row],[Reorder_point]])*Table3[[#This Row],[AverageCostPerUnit]],0)</f>
        <v>0</v>
      </c>
    </row>
    <row r="987" spans="1:23" x14ac:dyDescent="0.3">
      <c r="A987" s="1">
        <v>45777</v>
      </c>
      <c r="B987" t="str">
        <f>TEXT(Table3[[#This Row],[date]],"mmm")</f>
        <v>Apr</v>
      </c>
      <c r="C987" t="str">
        <f>TEXT(Table3[[#This Row],[date]],"ddd")</f>
        <v>Wed</v>
      </c>
      <c r="D987" s="2" t="s">
        <v>24</v>
      </c>
      <c r="E987" s="2" t="s">
        <v>278</v>
      </c>
      <c r="F987" s="2" t="s">
        <v>89</v>
      </c>
      <c r="G987" s="2" t="s">
        <v>90</v>
      </c>
      <c r="H987" s="2" t="s">
        <v>73</v>
      </c>
      <c r="I987" s="3">
        <v>81.28</v>
      </c>
      <c r="J987" s="5">
        <v>14</v>
      </c>
      <c r="K987" s="3">
        <v>1137.92</v>
      </c>
      <c r="L987" s="3">
        <v>952.42</v>
      </c>
      <c r="M987" s="3">
        <v>185.5</v>
      </c>
      <c r="N987" s="10">
        <f>Table3[[#This Row],[profit]]/Table3[[#This Row],[revenue]]</f>
        <v>0.16301673228346455</v>
      </c>
      <c r="O987" s="2" t="s">
        <v>32</v>
      </c>
      <c r="P987" s="2" t="str">
        <f>_xlfn.XLOOKUP(O987,Sales_reps!A:A,Sales_reps!B:B)</f>
        <v>Rep 13</v>
      </c>
      <c r="Q987" s="5">
        <f>_xlfn.XLOOKUP(F987,Inventory!A:A,Inventory!E:E)</f>
        <v>482</v>
      </c>
      <c r="R987" s="5">
        <f>_xlfn.XLOOKUP(F987,Inventory!A:A,Inventory!F:F)</f>
        <v>131</v>
      </c>
      <c r="S987" t="str">
        <f>IF(Table3[[#This Row],[Reorder_point]]&gt;=Table3[[#This Row],[Stock_on_hand]],"Reorder","Sufficient Stock")</f>
        <v>Sufficient Stock</v>
      </c>
      <c r="T987" s="4">
        <f>_xlfn.XLOOKUP(F987,Pivot!A:A,Pivot!C:C)</f>
        <v>2.0718232044198897</v>
      </c>
      <c r="U987" s="5">
        <f>Table3[[#This Row],[Stock_on_hand]]/Table3[[#This Row],[ADS_Rate]]</f>
        <v>232.64533333333333</v>
      </c>
      <c r="V987" s="16">
        <f>_xlfn.XLOOKUP(F987,Pivot!E:E,Pivot!H:H)</f>
        <v>136.04730666666669</v>
      </c>
      <c r="W987" s="3">
        <f>IF(Table3[[#This Row],[Stock_on_hand]]&gt;Table3[[#This Row],[Reorder_point]],(Table3[[#This Row],[Stock_on_hand]]-Table3[[#This Row],[Reorder_point]])*Table3[[#This Row],[AverageCostPerUnit]],0)</f>
        <v>47752.604640000005</v>
      </c>
    </row>
    <row r="988" spans="1:23" x14ac:dyDescent="0.3">
      <c r="A988" s="1">
        <v>45777</v>
      </c>
      <c r="B988" t="str">
        <f>TEXT(Table3[[#This Row],[date]],"mmm")</f>
        <v>Apr</v>
      </c>
      <c r="C988" t="str">
        <f>TEXT(Table3[[#This Row],[date]],"ddd")</f>
        <v>Wed</v>
      </c>
      <c r="D988" s="2" t="s">
        <v>12</v>
      </c>
      <c r="E988" s="2" t="s">
        <v>285</v>
      </c>
      <c r="F988" s="2" t="s">
        <v>136</v>
      </c>
      <c r="G988" s="2" t="s">
        <v>137</v>
      </c>
      <c r="H988" s="2" t="s">
        <v>64</v>
      </c>
      <c r="I988" s="3">
        <v>281.98</v>
      </c>
      <c r="J988" s="5">
        <v>11</v>
      </c>
      <c r="K988" s="3">
        <v>3101.78</v>
      </c>
      <c r="L988" s="3">
        <v>2104.67</v>
      </c>
      <c r="M988" s="3">
        <v>997.11</v>
      </c>
      <c r="N988" s="10">
        <f>Table3[[#This Row],[profit]]/Table3[[#This Row],[revenue]]</f>
        <v>0.32146380465410185</v>
      </c>
      <c r="O988" s="2" t="s">
        <v>30</v>
      </c>
      <c r="P988" s="2" t="str">
        <f>_xlfn.XLOOKUP(O988,Sales_reps!A:A,Sales_reps!B:B)</f>
        <v>Rep 12</v>
      </c>
      <c r="Q988" s="5">
        <f>_xlfn.XLOOKUP(F988,Inventory!A:A,Inventory!E:E)</f>
        <v>6</v>
      </c>
      <c r="R988" s="5">
        <f>_xlfn.XLOOKUP(F988,Inventory!A:A,Inventory!F:F)</f>
        <v>81</v>
      </c>
      <c r="S988" t="str">
        <f>IF(Table3[[#This Row],[Reorder_point]]&gt;=Table3[[#This Row],[Stock_on_hand]],"Reorder","Sufficient Stock")</f>
        <v>Reorder</v>
      </c>
      <c r="T988" s="4">
        <f>_xlfn.XLOOKUP(F988,Pivot!A:A,Pivot!C:C)</f>
        <v>2.3204419889502761</v>
      </c>
      <c r="U988" s="5">
        <f>Table3[[#This Row],[Stock_on_hand]]/Table3[[#This Row],[ADS_Rate]]</f>
        <v>2.5857142857142859</v>
      </c>
      <c r="V988" s="16">
        <f>_xlfn.XLOOKUP(F988,Pivot!E:E,Pivot!H:H)</f>
        <v>171.29180952380952</v>
      </c>
      <c r="W988" s="3">
        <f>IF(Table3[[#This Row],[Stock_on_hand]]&gt;Table3[[#This Row],[Reorder_point]],(Table3[[#This Row],[Stock_on_hand]]-Table3[[#This Row],[Reorder_point]])*Table3[[#This Row],[AverageCostPerUnit]],0)</f>
        <v>0</v>
      </c>
    </row>
    <row r="989" spans="1:23" x14ac:dyDescent="0.3">
      <c r="A989" s="1">
        <v>45777</v>
      </c>
      <c r="B989" t="str">
        <f>TEXT(Table3[[#This Row],[date]],"mmm")</f>
        <v>Apr</v>
      </c>
      <c r="C989" t="str">
        <f>TEXT(Table3[[#This Row],[date]],"ddd")</f>
        <v>Wed</v>
      </c>
      <c r="D989" s="2" t="s">
        <v>27</v>
      </c>
      <c r="E989" s="2" t="s">
        <v>283</v>
      </c>
      <c r="F989" s="2" t="s">
        <v>182</v>
      </c>
      <c r="G989" s="2" t="s">
        <v>183</v>
      </c>
      <c r="H989" s="2" t="s">
        <v>73</v>
      </c>
      <c r="I989" s="3">
        <v>306.12</v>
      </c>
      <c r="J989" s="5">
        <v>8</v>
      </c>
      <c r="K989" s="3">
        <v>2448.96</v>
      </c>
      <c r="L989" s="3">
        <v>2015.07</v>
      </c>
      <c r="M989" s="3">
        <v>433.89</v>
      </c>
      <c r="N989" s="10">
        <f>Table3[[#This Row],[profit]]/Table3[[#This Row],[revenue]]</f>
        <v>0.17717316738533909</v>
      </c>
      <c r="O989" s="2" t="s">
        <v>30</v>
      </c>
      <c r="P989" s="2" t="str">
        <f>_xlfn.XLOOKUP(O989,Sales_reps!A:A,Sales_reps!B:B)</f>
        <v>Rep 12</v>
      </c>
      <c r="Q989" s="5">
        <f>_xlfn.XLOOKUP(F989,Inventory!A:A,Inventory!E:E)</f>
        <v>280</v>
      </c>
      <c r="R989" s="5">
        <f>_xlfn.XLOOKUP(F989,Inventory!A:A,Inventory!F:F)</f>
        <v>97</v>
      </c>
      <c r="S989" t="str">
        <f>IF(Table3[[#This Row],[Reorder_point]]&gt;=Table3[[#This Row],[Stock_on_hand]],"Reorder","Sufficient Stock")</f>
        <v>Sufficient Stock</v>
      </c>
      <c r="T989" s="4">
        <f>_xlfn.XLOOKUP(F989,Pivot!A:A,Pivot!C:C)</f>
        <v>1.1381215469613259</v>
      </c>
      <c r="U989" s="5">
        <f>Table3[[#This Row],[Stock_on_hand]]/Table3[[#This Row],[ADS_Rate]]</f>
        <v>246.01941747572815</v>
      </c>
      <c r="V989" s="16">
        <f>_xlfn.XLOOKUP(F989,Pivot!E:E,Pivot!H:H)</f>
        <v>123.11640776699031</v>
      </c>
      <c r="W989" s="3">
        <f>IF(Table3[[#This Row],[Stock_on_hand]]&gt;Table3[[#This Row],[Reorder_point]],(Table3[[#This Row],[Stock_on_hand]]-Table3[[#This Row],[Reorder_point]])*Table3[[#This Row],[AverageCostPerUnit]],0)</f>
        <v>22530.302621359227</v>
      </c>
    </row>
    <row r="990" spans="1:23" x14ac:dyDescent="0.3">
      <c r="A990" s="1">
        <v>45778</v>
      </c>
      <c r="B990" t="str">
        <f>TEXT(Table3[[#This Row],[date]],"mmm")</f>
        <v>May</v>
      </c>
      <c r="C990" t="str">
        <f>TEXT(Table3[[#This Row],[date]],"ddd")</f>
        <v>Thu</v>
      </c>
      <c r="D990" s="2" t="s">
        <v>5</v>
      </c>
      <c r="E990" s="2" t="s">
        <v>271</v>
      </c>
      <c r="F990" s="2" t="s">
        <v>248</v>
      </c>
      <c r="G990" s="2" t="s">
        <v>249</v>
      </c>
      <c r="H990" s="2" t="s">
        <v>64</v>
      </c>
      <c r="I990" s="3">
        <v>61.68</v>
      </c>
      <c r="J990" s="5">
        <v>19</v>
      </c>
      <c r="K990" s="3">
        <v>1171.92</v>
      </c>
      <c r="L990" s="3">
        <v>847.55</v>
      </c>
      <c r="M990" s="3">
        <v>324.37</v>
      </c>
      <c r="N990" s="10">
        <f>Table3[[#This Row],[profit]]/Table3[[#This Row],[revenue]]</f>
        <v>0.27678510478530954</v>
      </c>
      <c r="O990" s="2" t="s">
        <v>8</v>
      </c>
      <c r="P990" s="2" t="str">
        <f>_xlfn.XLOOKUP(O990,Sales_reps!A:A,Sales_reps!B:B)</f>
        <v>Rep 3</v>
      </c>
      <c r="Q990" s="5">
        <f>_xlfn.XLOOKUP(F990,Inventory!A:A,Inventory!E:E)</f>
        <v>36</v>
      </c>
      <c r="R990" s="5">
        <f>_xlfn.XLOOKUP(F990,Inventory!A:A,Inventory!F:F)</f>
        <v>143</v>
      </c>
      <c r="S990" t="str">
        <f>IF(Table3[[#This Row],[Reorder_point]]&gt;=Table3[[#This Row],[Stock_on_hand]],"Reorder","Sufficient Stock")</f>
        <v>Reorder</v>
      </c>
      <c r="T990" s="4">
        <f>_xlfn.XLOOKUP(F990,Pivot!A:A,Pivot!C:C)</f>
        <v>1.2928176795580111</v>
      </c>
      <c r="U990" s="5">
        <f>Table3[[#This Row],[Stock_on_hand]]/Table3[[#This Row],[ADS_Rate]]</f>
        <v>27.846153846153847</v>
      </c>
      <c r="V990" s="16">
        <f>_xlfn.XLOOKUP(F990,Pivot!E:E,Pivot!H:H)</f>
        <v>196.43854700854698</v>
      </c>
      <c r="W990" s="3">
        <f>IF(Table3[[#This Row],[Stock_on_hand]]&gt;Table3[[#This Row],[Reorder_point]],(Table3[[#This Row],[Stock_on_hand]]-Table3[[#This Row],[Reorder_point]])*Table3[[#This Row],[AverageCostPerUnit]],0)</f>
        <v>0</v>
      </c>
    </row>
    <row r="991" spans="1:23" x14ac:dyDescent="0.3">
      <c r="A991" s="1">
        <v>45778</v>
      </c>
      <c r="B991" t="str">
        <f>TEXT(Table3[[#This Row],[date]],"mmm")</f>
        <v>May</v>
      </c>
      <c r="C991" t="str">
        <f>TEXT(Table3[[#This Row],[date]],"ddd")</f>
        <v>Thu</v>
      </c>
      <c r="D991" s="2" t="s">
        <v>12</v>
      </c>
      <c r="E991" s="2" t="s">
        <v>283</v>
      </c>
      <c r="F991" s="2" t="s">
        <v>102</v>
      </c>
      <c r="G991" s="2" t="s">
        <v>103</v>
      </c>
      <c r="H991" s="2" t="s">
        <v>56</v>
      </c>
      <c r="I991" s="3">
        <v>491.27</v>
      </c>
      <c r="J991" s="5">
        <v>22</v>
      </c>
      <c r="K991" s="3">
        <v>10807.94</v>
      </c>
      <c r="L991" s="3">
        <v>8476.9500000000007</v>
      </c>
      <c r="M991" s="3">
        <v>2330.9899999999998</v>
      </c>
      <c r="N991" s="10">
        <f>Table3[[#This Row],[profit]]/Table3[[#This Row],[revenue]]</f>
        <v>0.21567384719012131</v>
      </c>
      <c r="O991" s="2" t="s">
        <v>34</v>
      </c>
      <c r="P991" s="2" t="str">
        <f>_xlfn.XLOOKUP(O991,Sales_reps!A:A,Sales_reps!B:B)</f>
        <v>Rep 14</v>
      </c>
      <c r="Q991" s="5">
        <f>_xlfn.XLOOKUP(F991,Inventory!A:A,Inventory!E:E)</f>
        <v>258</v>
      </c>
      <c r="R991" s="5">
        <f>_xlfn.XLOOKUP(F991,Inventory!A:A,Inventory!F:F)</f>
        <v>155</v>
      </c>
      <c r="S991" t="str">
        <f>IF(Table3[[#This Row],[Reorder_point]]&gt;=Table3[[#This Row],[Stock_on_hand]],"Reorder","Sufficient Stock")</f>
        <v>Sufficient Stock</v>
      </c>
      <c r="T991" s="4">
        <f>_xlfn.XLOOKUP(F991,Pivot!A:A,Pivot!C:C)</f>
        <v>1.3646408839779005</v>
      </c>
      <c r="U991" s="5">
        <f>Table3[[#This Row],[Stock_on_hand]]/Table3[[#This Row],[ADS_Rate]]</f>
        <v>189.06072874493927</v>
      </c>
      <c r="V991" s="16">
        <f>_xlfn.XLOOKUP(F991,Pivot!E:E,Pivot!H:H)</f>
        <v>226.45655870445347</v>
      </c>
      <c r="W991" s="3">
        <f>IF(Table3[[#This Row],[Stock_on_hand]]&gt;Table3[[#This Row],[Reorder_point]],(Table3[[#This Row],[Stock_on_hand]]-Table3[[#This Row],[Reorder_point]])*Table3[[#This Row],[AverageCostPerUnit]],0)</f>
        <v>23325.025546558707</v>
      </c>
    </row>
    <row r="992" spans="1:23" x14ac:dyDescent="0.3">
      <c r="A992" s="1">
        <v>45778</v>
      </c>
      <c r="B992" t="str">
        <f>TEXT(Table3[[#This Row],[date]],"mmm")</f>
        <v>May</v>
      </c>
      <c r="C992" t="str">
        <f>TEXT(Table3[[#This Row],[date]],"ddd")</f>
        <v>Thu</v>
      </c>
      <c r="D992" s="2" t="s">
        <v>27</v>
      </c>
      <c r="E992" s="2" t="s">
        <v>279</v>
      </c>
      <c r="F992" s="2" t="s">
        <v>174</v>
      </c>
      <c r="G992" s="2" t="s">
        <v>175</v>
      </c>
      <c r="H992" s="2" t="s">
        <v>101</v>
      </c>
      <c r="I992" s="3">
        <v>374.47</v>
      </c>
      <c r="J992" s="5">
        <v>5</v>
      </c>
      <c r="K992" s="3">
        <v>1872.35</v>
      </c>
      <c r="L992" s="3">
        <v>1354.1</v>
      </c>
      <c r="M992" s="3">
        <v>518.25</v>
      </c>
      <c r="N992" s="10">
        <f>Table3[[#This Row],[profit]]/Table3[[#This Row],[revenue]]</f>
        <v>0.27679119822682724</v>
      </c>
      <c r="O992" s="2" t="s">
        <v>40</v>
      </c>
      <c r="P992" s="2" t="str">
        <f>_xlfn.XLOOKUP(O992,Sales_reps!A:A,Sales_reps!B:B)</f>
        <v>Rep 17</v>
      </c>
      <c r="Q992" s="5">
        <f>_xlfn.XLOOKUP(F992,Inventory!A:A,Inventory!E:E)</f>
        <v>455</v>
      </c>
      <c r="R992" s="5">
        <f>_xlfn.XLOOKUP(F992,Inventory!A:A,Inventory!F:F)</f>
        <v>66</v>
      </c>
      <c r="S992" t="str">
        <f>IF(Table3[[#This Row],[Reorder_point]]&gt;=Table3[[#This Row],[Stock_on_hand]],"Reorder","Sufficient Stock")</f>
        <v>Sufficient Stock</v>
      </c>
      <c r="T992" s="4">
        <f>_xlfn.XLOOKUP(F992,Pivot!A:A,Pivot!C:C)</f>
        <v>1.9060773480662982</v>
      </c>
      <c r="U992" s="5">
        <f>Table3[[#This Row],[Stock_on_hand]]/Table3[[#This Row],[ADS_Rate]]</f>
        <v>238.71014492753625</v>
      </c>
      <c r="V992" s="16">
        <f>_xlfn.XLOOKUP(F992,Pivot!E:E,Pivot!H:H)</f>
        <v>187.19002898550721</v>
      </c>
      <c r="W992" s="3">
        <f>IF(Table3[[#This Row],[Stock_on_hand]]&gt;Table3[[#This Row],[Reorder_point]],(Table3[[#This Row],[Stock_on_hand]]-Table3[[#This Row],[Reorder_point]])*Table3[[#This Row],[AverageCostPerUnit]],0)</f>
        <v>72816.9212753623</v>
      </c>
    </row>
    <row r="993" spans="1:23" x14ac:dyDescent="0.3">
      <c r="A993" s="1">
        <v>45778</v>
      </c>
      <c r="B993" t="str">
        <f>TEXT(Table3[[#This Row],[date]],"mmm")</f>
        <v>May</v>
      </c>
      <c r="C993" t="str">
        <f>TEXT(Table3[[#This Row],[date]],"ddd")</f>
        <v>Thu</v>
      </c>
      <c r="D993" s="2" t="s">
        <v>12</v>
      </c>
      <c r="E993" s="2" t="s">
        <v>280</v>
      </c>
      <c r="F993" s="2" t="s">
        <v>262</v>
      </c>
      <c r="G993" s="2" t="s">
        <v>263</v>
      </c>
      <c r="H993" s="2" t="s">
        <v>101</v>
      </c>
      <c r="I993" s="3">
        <v>46.68</v>
      </c>
      <c r="J993" s="5">
        <v>12</v>
      </c>
      <c r="K993" s="3">
        <v>560.16</v>
      </c>
      <c r="L993" s="3">
        <v>400.08</v>
      </c>
      <c r="M993" s="3">
        <v>160.08000000000001</v>
      </c>
      <c r="N993" s="10">
        <f>Table3[[#This Row],[profit]]/Table3[[#This Row],[revenue]]</f>
        <v>0.28577549271636676</v>
      </c>
      <c r="O993" s="2" t="s">
        <v>3</v>
      </c>
      <c r="P993" s="2" t="str">
        <f>_xlfn.XLOOKUP(O993,Sales_reps!A:A,Sales_reps!B:B)</f>
        <v>Rep 1</v>
      </c>
      <c r="Q993" s="5">
        <f>_xlfn.XLOOKUP(F993,Inventory!A:A,Inventory!E:E)</f>
        <v>69</v>
      </c>
      <c r="R993" s="5">
        <f>_xlfn.XLOOKUP(F993,Inventory!A:A,Inventory!F:F)</f>
        <v>189</v>
      </c>
      <c r="S993" t="str">
        <f>IF(Table3[[#This Row],[Reorder_point]]&gt;=Table3[[#This Row],[Stock_on_hand]],"Reorder","Sufficient Stock")</f>
        <v>Reorder</v>
      </c>
      <c r="T993" s="4">
        <f>_xlfn.XLOOKUP(F993,Pivot!A:A,Pivot!C:C)</f>
        <v>1.9337016574585635</v>
      </c>
      <c r="U993" s="5">
        <f>Table3[[#This Row],[Stock_on_hand]]/Table3[[#This Row],[ADS_Rate]]</f>
        <v>35.682857142857145</v>
      </c>
      <c r="V993" s="16">
        <f>_xlfn.XLOOKUP(F993,Pivot!E:E,Pivot!H:H)</f>
        <v>151.44962857142858</v>
      </c>
      <c r="W993" s="3">
        <f>IF(Table3[[#This Row],[Stock_on_hand]]&gt;Table3[[#This Row],[Reorder_point]],(Table3[[#This Row],[Stock_on_hand]]-Table3[[#This Row],[Reorder_point]])*Table3[[#This Row],[AverageCostPerUnit]],0)</f>
        <v>0</v>
      </c>
    </row>
    <row r="994" spans="1:23" x14ac:dyDescent="0.3">
      <c r="A994" s="1">
        <v>45778</v>
      </c>
      <c r="B994" t="str">
        <f>TEXT(Table3[[#This Row],[date]],"mmm")</f>
        <v>May</v>
      </c>
      <c r="C994" t="str">
        <f>TEXT(Table3[[#This Row],[date]],"ddd")</f>
        <v>Thu</v>
      </c>
      <c r="D994" s="2" t="s">
        <v>27</v>
      </c>
      <c r="E994" s="2" t="s">
        <v>281</v>
      </c>
      <c r="F994" s="2" t="s">
        <v>164</v>
      </c>
      <c r="G994" s="2" t="s">
        <v>165</v>
      </c>
      <c r="H994" s="2" t="s">
        <v>56</v>
      </c>
      <c r="I994" s="3">
        <v>374.09</v>
      </c>
      <c r="J994" s="5">
        <v>2</v>
      </c>
      <c r="K994" s="3">
        <v>748.18</v>
      </c>
      <c r="L994" s="3">
        <v>532.16999999999996</v>
      </c>
      <c r="M994" s="3">
        <v>216.01</v>
      </c>
      <c r="N994" s="10">
        <f>Table3[[#This Row],[profit]]/Table3[[#This Row],[revenue]]</f>
        <v>0.28871394584190968</v>
      </c>
      <c r="O994" s="2" t="s">
        <v>22</v>
      </c>
      <c r="P994" s="2" t="str">
        <f>_xlfn.XLOOKUP(O994,Sales_reps!A:A,Sales_reps!B:B)</f>
        <v>Rep 9</v>
      </c>
      <c r="Q994" s="5">
        <f>_xlfn.XLOOKUP(F994,Inventory!A:A,Inventory!E:E)</f>
        <v>324</v>
      </c>
      <c r="R994" s="5">
        <f>_xlfn.XLOOKUP(F994,Inventory!A:A,Inventory!F:F)</f>
        <v>136</v>
      </c>
      <c r="S994" t="str">
        <f>IF(Table3[[#This Row],[Reorder_point]]&gt;=Table3[[#This Row],[Stock_on_hand]],"Reorder","Sufficient Stock")</f>
        <v>Sufficient Stock</v>
      </c>
      <c r="T994" s="4">
        <f>_xlfn.XLOOKUP(F994,Pivot!A:A,Pivot!C:C)</f>
        <v>1.7348066298342542</v>
      </c>
      <c r="U994" s="5">
        <f>Table3[[#This Row],[Stock_on_hand]]/Table3[[#This Row],[ADS_Rate]]</f>
        <v>186.76433121019107</v>
      </c>
      <c r="V994" s="16">
        <f>_xlfn.XLOOKUP(F994,Pivot!E:E,Pivot!H:H)</f>
        <v>151.90401273885354</v>
      </c>
      <c r="W994" s="3">
        <f>IF(Table3[[#This Row],[Stock_on_hand]]&gt;Table3[[#This Row],[Reorder_point]],(Table3[[#This Row],[Stock_on_hand]]-Table3[[#This Row],[Reorder_point]])*Table3[[#This Row],[AverageCostPerUnit]],0)</f>
        <v>28557.954394904464</v>
      </c>
    </row>
    <row r="995" spans="1:23" x14ac:dyDescent="0.3">
      <c r="A995" s="1">
        <v>45778</v>
      </c>
      <c r="B995" t="str">
        <f>TEXT(Table3[[#This Row],[date]],"mmm")</f>
        <v>May</v>
      </c>
      <c r="C995" t="str">
        <f>TEXT(Table3[[#This Row],[date]],"ddd")</f>
        <v>Thu</v>
      </c>
      <c r="D995" s="2" t="s">
        <v>12</v>
      </c>
      <c r="E995" s="2" t="s">
        <v>283</v>
      </c>
      <c r="F995" s="2" t="s">
        <v>156</v>
      </c>
      <c r="G995" s="2" t="s">
        <v>157</v>
      </c>
      <c r="H995" s="2" t="s">
        <v>73</v>
      </c>
      <c r="I995" s="3">
        <v>32.97</v>
      </c>
      <c r="J995" s="5">
        <v>17</v>
      </c>
      <c r="K995" s="3">
        <v>560.49</v>
      </c>
      <c r="L995" s="3">
        <v>353.72</v>
      </c>
      <c r="M995" s="3">
        <v>206.77</v>
      </c>
      <c r="N995" s="10">
        <f>Table3[[#This Row],[profit]]/Table3[[#This Row],[revenue]]</f>
        <v>0.36890934717836182</v>
      </c>
      <c r="O995" s="2" t="s">
        <v>22</v>
      </c>
      <c r="P995" s="2" t="str">
        <f>_xlfn.XLOOKUP(O995,Sales_reps!A:A,Sales_reps!B:B)</f>
        <v>Rep 9</v>
      </c>
      <c r="Q995" s="5">
        <f>_xlfn.XLOOKUP(F995,Inventory!A:A,Inventory!E:E)</f>
        <v>495</v>
      </c>
      <c r="R995" s="5">
        <f>_xlfn.XLOOKUP(F995,Inventory!A:A,Inventory!F:F)</f>
        <v>183</v>
      </c>
      <c r="S995" t="str">
        <f>IF(Table3[[#This Row],[Reorder_point]]&gt;=Table3[[#This Row],[Stock_on_hand]],"Reorder","Sufficient Stock")</f>
        <v>Sufficient Stock</v>
      </c>
      <c r="T995" s="4">
        <f>_xlfn.XLOOKUP(F995,Pivot!A:A,Pivot!C:C)</f>
        <v>2.7237569060773481</v>
      </c>
      <c r="U995" s="5">
        <f>Table3[[#This Row],[Stock_on_hand]]/Table3[[#This Row],[ADS_Rate]]</f>
        <v>181.7342799188641</v>
      </c>
      <c r="V995" s="16">
        <f>_xlfn.XLOOKUP(F995,Pivot!E:E,Pivot!H:H)</f>
        <v>142.07393509127789</v>
      </c>
      <c r="W995" s="3">
        <f>IF(Table3[[#This Row],[Stock_on_hand]]&gt;Table3[[#This Row],[Reorder_point]],(Table3[[#This Row],[Stock_on_hand]]-Table3[[#This Row],[Reorder_point]])*Table3[[#This Row],[AverageCostPerUnit]],0)</f>
        <v>44327.067748478701</v>
      </c>
    </row>
    <row r="996" spans="1:23" x14ac:dyDescent="0.3">
      <c r="A996" s="1">
        <v>45779</v>
      </c>
      <c r="B996" t="str">
        <f>TEXT(Table3[[#This Row],[date]],"mmm")</f>
        <v>May</v>
      </c>
      <c r="C996" t="str">
        <f>TEXT(Table3[[#This Row],[date]],"ddd")</f>
        <v>Fri</v>
      </c>
      <c r="D996" s="2" t="s">
        <v>27</v>
      </c>
      <c r="E996" s="2" t="s">
        <v>281</v>
      </c>
      <c r="F996" s="2" t="s">
        <v>116</v>
      </c>
      <c r="G996" s="2" t="s">
        <v>117</v>
      </c>
      <c r="H996" s="2" t="s">
        <v>64</v>
      </c>
      <c r="I996" s="3">
        <v>115.26</v>
      </c>
      <c r="J996" s="5">
        <v>18</v>
      </c>
      <c r="K996" s="3">
        <v>2074.6799999999998</v>
      </c>
      <c r="L996" s="3">
        <v>1059.5999999999999</v>
      </c>
      <c r="M996" s="3">
        <v>1015.08</v>
      </c>
      <c r="N996" s="10">
        <f>Table3[[#This Row],[profit]]/Table3[[#This Row],[revenue]]</f>
        <v>0.48927063450749037</v>
      </c>
      <c r="O996" s="2" t="s">
        <v>30</v>
      </c>
      <c r="P996" s="2" t="str">
        <f>_xlfn.XLOOKUP(O996,Sales_reps!A:A,Sales_reps!B:B)</f>
        <v>Rep 12</v>
      </c>
      <c r="Q996" s="5">
        <f>_xlfn.XLOOKUP(F996,Inventory!A:A,Inventory!E:E)</f>
        <v>230</v>
      </c>
      <c r="R996" s="5">
        <f>_xlfn.XLOOKUP(F996,Inventory!A:A,Inventory!F:F)</f>
        <v>70</v>
      </c>
      <c r="S996" t="str">
        <f>IF(Table3[[#This Row],[Reorder_point]]&gt;=Table3[[#This Row],[Stock_on_hand]],"Reorder","Sufficient Stock")</f>
        <v>Sufficient Stock</v>
      </c>
      <c r="T996" s="4">
        <f>_xlfn.XLOOKUP(F996,Pivot!A:A,Pivot!C:C)</f>
        <v>1.4419889502762431</v>
      </c>
      <c r="U996" s="5">
        <f>Table3[[#This Row],[Stock_on_hand]]/Table3[[#This Row],[ADS_Rate]]</f>
        <v>159.50191570881228</v>
      </c>
      <c r="V996" s="16">
        <f>_xlfn.XLOOKUP(F996,Pivot!E:E,Pivot!H:H)</f>
        <v>196.03318007662833</v>
      </c>
      <c r="W996" s="3">
        <f>IF(Table3[[#This Row],[Stock_on_hand]]&gt;Table3[[#This Row],[Reorder_point]],(Table3[[#This Row],[Stock_on_hand]]-Table3[[#This Row],[Reorder_point]])*Table3[[#This Row],[AverageCostPerUnit]],0)</f>
        <v>31365.308812260533</v>
      </c>
    </row>
    <row r="997" spans="1:23" x14ac:dyDescent="0.3">
      <c r="A997" s="1">
        <v>45779</v>
      </c>
      <c r="B997" t="str">
        <f>TEXT(Table3[[#This Row],[date]],"mmm")</f>
        <v>May</v>
      </c>
      <c r="C997" t="str">
        <f>TEXT(Table3[[#This Row],[date]],"ddd")</f>
        <v>Fri</v>
      </c>
      <c r="D997" s="2" t="s">
        <v>27</v>
      </c>
      <c r="E997" s="2" t="s">
        <v>285</v>
      </c>
      <c r="F997" s="2" t="s">
        <v>110</v>
      </c>
      <c r="G997" s="2" t="s">
        <v>111</v>
      </c>
      <c r="H997" s="2" t="s">
        <v>101</v>
      </c>
      <c r="I997" s="3">
        <v>218.46</v>
      </c>
      <c r="J997" s="5">
        <v>14</v>
      </c>
      <c r="K997" s="3">
        <v>3058.44</v>
      </c>
      <c r="L997" s="3">
        <v>2013.47</v>
      </c>
      <c r="M997" s="3">
        <v>1044.97</v>
      </c>
      <c r="N997" s="10">
        <f>Table3[[#This Row],[profit]]/Table3[[#This Row],[revenue]]</f>
        <v>0.34166764755888623</v>
      </c>
      <c r="O997" s="2" t="s">
        <v>46</v>
      </c>
      <c r="P997" s="2" t="str">
        <f>_xlfn.XLOOKUP(O997,Sales_reps!A:A,Sales_reps!B:B)</f>
        <v>Rep 20</v>
      </c>
      <c r="Q997" s="5">
        <f>_xlfn.XLOOKUP(F997,Inventory!A:A,Inventory!E:E)</f>
        <v>306</v>
      </c>
      <c r="R997" s="5">
        <f>_xlfn.XLOOKUP(F997,Inventory!A:A,Inventory!F:F)</f>
        <v>197</v>
      </c>
      <c r="S997" t="str">
        <f>IF(Table3[[#This Row],[Reorder_point]]&gt;=Table3[[#This Row],[Stock_on_hand]],"Reorder","Sufficient Stock")</f>
        <v>Sufficient Stock</v>
      </c>
      <c r="T997" s="4">
        <f>_xlfn.XLOOKUP(F997,Pivot!A:A,Pivot!C:C)</f>
        <v>2.298342541436464</v>
      </c>
      <c r="U997" s="5">
        <f>Table3[[#This Row],[Stock_on_hand]]/Table3[[#This Row],[ADS_Rate]]</f>
        <v>133.13942307692309</v>
      </c>
      <c r="V997" s="16">
        <f>_xlfn.XLOOKUP(F997,Pivot!E:E,Pivot!H:H)</f>
        <v>144.58235576923079</v>
      </c>
      <c r="W997" s="3">
        <f>IF(Table3[[#This Row],[Stock_on_hand]]&gt;Table3[[#This Row],[Reorder_point]],(Table3[[#This Row],[Stock_on_hand]]-Table3[[#This Row],[Reorder_point]])*Table3[[#This Row],[AverageCostPerUnit]],0)</f>
        <v>15759.476778846156</v>
      </c>
    </row>
    <row r="998" spans="1:23" x14ac:dyDescent="0.3">
      <c r="A998" s="1">
        <v>45779</v>
      </c>
      <c r="B998" t="str">
        <f>TEXT(Table3[[#This Row],[date]],"mmm")</f>
        <v>May</v>
      </c>
      <c r="C998" t="str">
        <f>TEXT(Table3[[#This Row],[date]],"ddd")</f>
        <v>Fri</v>
      </c>
      <c r="D998" s="2" t="s">
        <v>17</v>
      </c>
      <c r="E998" s="2" t="s">
        <v>285</v>
      </c>
      <c r="F998" s="2" t="s">
        <v>87</v>
      </c>
      <c r="G998" s="2" t="s">
        <v>88</v>
      </c>
      <c r="H998" s="2" t="s">
        <v>60</v>
      </c>
      <c r="I998" s="3">
        <v>164.18</v>
      </c>
      <c r="J998" s="5">
        <v>38</v>
      </c>
      <c r="K998" s="3">
        <v>6238.84</v>
      </c>
      <c r="L998" s="3">
        <v>4366.6000000000004</v>
      </c>
      <c r="M998" s="3">
        <v>1872.24</v>
      </c>
      <c r="N998" s="10">
        <f>Table3[[#This Row],[profit]]/Table3[[#This Row],[revenue]]</f>
        <v>0.30009424828974618</v>
      </c>
      <c r="O998" s="2" t="s">
        <v>25</v>
      </c>
      <c r="P998" s="2" t="str">
        <f>_xlfn.XLOOKUP(O998,Sales_reps!A:A,Sales_reps!B:B)</f>
        <v>Rep 10</v>
      </c>
      <c r="Q998" s="5">
        <f>_xlfn.XLOOKUP(F998,Inventory!A:A,Inventory!E:E)</f>
        <v>364</v>
      </c>
      <c r="R998" s="5">
        <f>_xlfn.XLOOKUP(F998,Inventory!A:A,Inventory!F:F)</f>
        <v>148</v>
      </c>
      <c r="S998" t="str">
        <f>IF(Table3[[#This Row],[Reorder_point]]&gt;=Table3[[#This Row],[Stock_on_hand]],"Reorder","Sufficient Stock")</f>
        <v>Sufficient Stock</v>
      </c>
      <c r="T998" s="4">
        <f>_xlfn.XLOOKUP(F998,Pivot!A:A,Pivot!C:C)</f>
        <v>2.4198895027624308</v>
      </c>
      <c r="U998" s="5">
        <f>Table3[[#This Row],[Stock_on_hand]]/Table3[[#This Row],[ADS_Rate]]</f>
        <v>150.42009132420091</v>
      </c>
      <c r="V998" s="16">
        <f>_xlfn.XLOOKUP(F998,Pivot!E:E,Pivot!H:H)</f>
        <v>198.74710045662104</v>
      </c>
      <c r="W998" s="3">
        <f>IF(Table3[[#This Row],[Stock_on_hand]]&gt;Table3[[#This Row],[Reorder_point]],(Table3[[#This Row],[Stock_on_hand]]-Table3[[#This Row],[Reorder_point]])*Table3[[#This Row],[AverageCostPerUnit]],0)</f>
        <v>42929.373698630145</v>
      </c>
    </row>
    <row r="999" spans="1:23" x14ac:dyDescent="0.3">
      <c r="A999" s="1">
        <v>45779</v>
      </c>
      <c r="B999" t="str">
        <f>TEXT(Table3[[#This Row],[date]],"mmm")</f>
        <v>May</v>
      </c>
      <c r="C999" t="str">
        <f>TEXT(Table3[[#This Row],[date]],"ddd")</f>
        <v>Fri</v>
      </c>
      <c r="D999" s="2" t="s">
        <v>12</v>
      </c>
      <c r="E999" s="2" t="s">
        <v>278</v>
      </c>
      <c r="F999" s="2" t="s">
        <v>194</v>
      </c>
      <c r="G999" s="2" t="s">
        <v>195</v>
      </c>
      <c r="H999" s="2" t="s">
        <v>56</v>
      </c>
      <c r="I999" s="3">
        <v>211.34</v>
      </c>
      <c r="J999" s="5">
        <v>7</v>
      </c>
      <c r="K999" s="3">
        <v>1479.38</v>
      </c>
      <c r="L999" s="3">
        <v>1062.83</v>
      </c>
      <c r="M999" s="3">
        <v>416.55</v>
      </c>
      <c r="N999" s="10">
        <f>Table3[[#This Row],[profit]]/Table3[[#This Row],[revenue]]</f>
        <v>0.28157065797834224</v>
      </c>
      <c r="O999" s="2" t="s">
        <v>38</v>
      </c>
      <c r="P999" s="2" t="str">
        <f>_xlfn.XLOOKUP(O999,Sales_reps!A:A,Sales_reps!B:B)</f>
        <v>Rep 16</v>
      </c>
      <c r="Q999" s="5">
        <f>_xlfn.XLOOKUP(F999,Inventory!A:A,Inventory!E:E)</f>
        <v>125</v>
      </c>
      <c r="R999" s="5">
        <f>_xlfn.XLOOKUP(F999,Inventory!A:A,Inventory!F:F)</f>
        <v>181</v>
      </c>
      <c r="S999" t="str">
        <f>IF(Table3[[#This Row],[Reorder_point]]&gt;=Table3[[#This Row],[Stock_on_hand]],"Reorder","Sufficient Stock")</f>
        <v>Reorder</v>
      </c>
      <c r="T999" s="4">
        <f>_xlfn.XLOOKUP(F999,Pivot!A:A,Pivot!C:C)</f>
        <v>1.8729281767955801</v>
      </c>
      <c r="U999" s="5">
        <f>Table3[[#This Row],[Stock_on_hand]]/Table3[[#This Row],[ADS_Rate]]</f>
        <v>66.740412979351035</v>
      </c>
      <c r="V999" s="16">
        <f>_xlfn.XLOOKUP(F999,Pivot!E:E,Pivot!H:H)</f>
        <v>142.94654867256637</v>
      </c>
      <c r="W999" s="3">
        <f>IF(Table3[[#This Row],[Stock_on_hand]]&gt;Table3[[#This Row],[Reorder_point]],(Table3[[#This Row],[Stock_on_hand]]-Table3[[#This Row],[Reorder_point]])*Table3[[#This Row],[AverageCostPerUnit]],0)</f>
        <v>0</v>
      </c>
    </row>
    <row r="1000" spans="1:23" x14ac:dyDescent="0.3">
      <c r="A1000" s="1">
        <v>45779</v>
      </c>
      <c r="B1000" t="str">
        <f>TEXT(Table3[[#This Row],[date]],"mmm")</f>
        <v>May</v>
      </c>
      <c r="C1000" t="str">
        <f>TEXT(Table3[[#This Row],[date]],"ddd")</f>
        <v>Fri</v>
      </c>
      <c r="D1000" s="2" t="s">
        <v>17</v>
      </c>
      <c r="E1000" s="2" t="s">
        <v>274</v>
      </c>
      <c r="F1000" s="2" t="s">
        <v>102</v>
      </c>
      <c r="G1000" s="2" t="s">
        <v>103</v>
      </c>
      <c r="H1000" s="2" t="s">
        <v>56</v>
      </c>
      <c r="I1000" s="3">
        <v>353.19</v>
      </c>
      <c r="J1000" s="5">
        <v>28</v>
      </c>
      <c r="K1000" s="3">
        <v>9889.32</v>
      </c>
      <c r="L1000" s="3">
        <v>5687.12</v>
      </c>
      <c r="M1000" s="3">
        <v>4202.2</v>
      </c>
      <c r="N1000" s="10">
        <f>Table3[[#This Row],[profit]]/Table3[[#This Row],[revenue]]</f>
        <v>0.42492304829856853</v>
      </c>
      <c r="O1000" s="2" t="s">
        <v>3</v>
      </c>
      <c r="P1000" s="2" t="str">
        <f>_xlfn.XLOOKUP(O1000,Sales_reps!A:A,Sales_reps!B:B)</f>
        <v>Rep 1</v>
      </c>
      <c r="Q1000" s="5">
        <f>_xlfn.XLOOKUP(F1000,Inventory!A:A,Inventory!E:E)</f>
        <v>258</v>
      </c>
      <c r="R1000" s="5">
        <f>_xlfn.XLOOKUP(F1000,Inventory!A:A,Inventory!F:F)</f>
        <v>155</v>
      </c>
      <c r="S1000" t="str">
        <f>IF(Table3[[#This Row],[Reorder_point]]&gt;=Table3[[#This Row],[Stock_on_hand]],"Reorder","Sufficient Stock")</f>
        <v>Sufficient Stock</v>
      </c>
      <c r="T1000" s="4">
        <f>_xlfn.XLOOKUP(F1000,Pivot!A:A,Pivot!C:C)</f>
        <v>1.3646408839779005</v>
      </c>
      <c r="U1000" s="5">
        <f>Table3[[#This Row],[Stock_on_hand]]/Table3[[#This Row],[ADS_Rate]]</f>
        <v>189.06072874493927</v>
      </c>
      <c r="V1000" s="16">
        <f>_xlfn.XLOOKUP(F1000,Pivot!E:E,Pivot!H:H)</f>
        <v>226.45655870445347</v>
      </c>
      <c r="W1000" s="3">
        <f>IF(Table3[[#This Row],[Stock_on_hand]]&gt;Table3[[#This Row],[Reorder_point]],(Table3[[#This Row],[Stock_on_hand]]-Table3[[#This Row],[Reorder_point]])*Table3[[#This Row],[AverageCostPerUnit]],0)</f>
        <v>23325.025546558707</v>
      </c>
    </row>
    <row r="1001" spans="1:23" x14ac:dyDescent="0.3">
      <c r="A1001" s="1">
        <v>45780</v>
      </c>
      <c r="B1001" t="str">
        <f>TEXT(Table3[[#This Row],[date]],"mmm")</f>
        <v>May</v>
      </c>
      <c r="C1001" t="str">
        <f>TEXT(Table3[[#This Row],[date]],"ddd")</f>
        <v>Sat</v>
      </c>
      <c r="D1001" s="2" t="s">
        <v>17</v>
      </c>
      <c r="E1001" s="2" t="s">
        <v>280</v>
      </c>
      <c r="F1001" s="2" t="s">
        <v>212</v>
      </c>
      <c r="G1001" s="2" t="s">
        <v>213</v>
      </c>
      <c r="H1001" s="2" t="s">
        <v>60</v>
      </c>
      <c r="I1001" s="3">
        <v>496.13</v>
      </c>
      <c r="J1001" s="5">
        <v>28</v>
      </c>
      <c r="K1001" s="3">
        <v>13891.64</v>
      </c>
      <c r="L1001" s="3">
        <v>8123.49</v>
      </c>
      <c r="M1001" s="3">
        <v>5768.15</v>
      </c>
      <c r="N1001" s="10">
        <f>Table3[[#This Row],[profit]]/Table3[[#This Row],[revenue]]</f>
        <v>0.41522455232067629</v>
      </c>
      <c r="O1001" s="2" t="s">
        <v>20</v>
      </c>
      <c r="P1001" s="2" t="str">
        <f>_xlfn.XLOOKUP(O1001,Sales_reps!A:A,Sales_reps!B:B)</f>
        <v>Rep 8</v>
      </c>
      <c r="Q1001" s="5">
        <f>_xlfn.XLOOKUP(F1001,Inventory!A:A,Inventory!E:E)</f>
        <v>20</v>
      </c>
      <c r="R1001" s="5">
        <f>_xlfn.XLOOKUP(F1001,Inventory!A:A,Inventory!F:F)</f>
        <v>123</v>
      </c>
      <c r="S1001" t="str">
        <f>IF(Table3[[#This Row],[Reorder_point]]&gt;=Table3[[#This Row],[Stock_on_hand]],"Reorder","Sufficient Stock")</f>
        <v>Reorder</v>
      </c>
      <c r="T1001" s="4">
        <f>_xlfn.XLOOKUP(F1001,Pivot!A:A,Pivot!C:C)</f>
        <v>1.0994475138121547</v>
      </c>
      <c r="U1001" s="5">
        <f>Table3[[#This Row],[Stock_on_hand]]/Table3[[#This Row],[ADS_Rate]]</f>
        <v>18.190954773869347</v>
      </c>
      <c r="V1001" s="16">
        <f>_xlfn.XLOOKUP(F1001,Pivot!E:E,Pivot!H:H)</f>
        <v>163.90492462311559</v>
      </c>
      <c r="W1001" s="3">
        <f>IF(Table3[[#This Row],[Stock_on_hand]]&gt;Table3[[#This Row],[Reorder_point]],(Table3[[#This Row],[Stock_on_hand]]-Table3[[#This Row],[Reorder_point]])*Table3[[#This Row],[AverageCostPerUnit]],0)</f>
        <v>0</v>
      </c>
    </row>
    <row r="1002" spans="1:23" x14ac:dyDescent="0.3">
      <c r="A1002" s="1">
        <v>45780</v>
      </c>
      <c r="B1002" t="str">
        <f>TEXT(Table3[[#This Row],[date]],"mmm")</f>
        <v>May</v>
      </c>
      <c r="C1002" t="str">
        <f>TEXT(Table3[[#This Row],[date]],"ddd")</f>
        <v>Sat</v>
      </c>
      <c r="D1002" s="2" t="s">
        <v>17</v>
      </c>
      <c r="E1002" s="2" t="s">
        <v>272</v>
      </c>
      <c r="F1002" s="2" t="s">
        <v>104</v>
      </c>
      <c r="G1002" s="2" t="s">
        <v>105</v>
      </c>
      <c r="H1002" s="2" t="s">
        <v>73</v>
      </c>
      <c r="I1002" s="3">
        <v>447.42</v>
      </c>
      <c r="J1002" s="5">
        <v>9</v>
      </c>
      <c r="K1002" s="3">
        <v>4026.78</v>
      </c>
      <c r="L1002" s="3">
        <v>2736.78</v>
      </c>
      <c r="M1002" s="3">
        <v>1290</v>
      </c>
      <c r="N1002" s="10">
        <f>Table3[[#This Row],[profit]]/Table3[[#This Row],[revenue]]</f>
        <v>0.32035522179011516</v>
      </c>
      <c r="O1002" s="2" t="s">
        <v>42</v>
      </c>
      <c r="P1002" s="2" t="str">
        <f>_xlfn.XLOOKUP(O1002,Sales_reps!A:A,Sales_reps!B:B)</f>
        <v>Rep 18</v>
      </c>
      <c r="Q1002" s="5">
        <f>_xlfn.XLOOKUP(F1002,Inventory!A:A,Inventory!E:E)</f>
        <v>239</v>
      </c>
      <c r="R1002" s="5">
        <f>_xlfn.XLOOKUP(F1002,Inventory!A:A,Inventory!F:F)</f>
        <v>143</v>
      </c>
      <c r="S1002" t="str">
        <f>IF(Table3[[#This Row],[Reorder_point]]&gt;=Table3[[#This Row],[Stock_on_hand]],"Reorder","Sufficient Stock")</f>
        <v>Sufficient Stock</v>
      </c>
      <c r="T1002" s="4">
        <f>_xlfn.XLOOKUP(F1002,Pivot!A:A,Pivot!C:C)</f>
        <v>1.7071823204419889</v>
      </c>
      <c r="U1002" s="5">
        <f>Table3[[#This Row],[Stock_on_hand]]/Table3[[#This Row],[ADS_Rate]]</f>
        <v>139.9967637540453</v>
      </c>
      <c r="V1002" s="16">
        <f>_xlfn.XLOOKUP(F1002,Pivot!E:E,Pivot!H:H)</f>
        <v>194.15064724919091</v>
      </c>
      <c r="W1002" s="3">
        <f>IF(Table3[[#This Row],[Stock_on_hand]]&gt;Table3[[#This Row],[Reorder_point]],(Table3[[#This Row],[Stock_on_hand]]-Table3[[#This Row],[Reorder_point]])*Table3[[#This Row],[AverageCostPerUnit]],0)</f>
        <v>18638.462135922327</v>
      </c>
    </row>
    <row r="1003" spans="1:23" x14ac:dyDescent="0.3">
      <c r="A1003" s="1">
        <v>45780</v>
      </c>
      <c r="B1003" t="str">
        <f>TEXT(Table3[[#This Row],[date]],"mmm")</f>
        <v>May</v>
      </c>
      <c r="C1003" t="str">
        <f>TEXT(Table3[[#This Row],[date]],"ddd")</f>
        <v>Sat</v>
      </c>
      <c r="D1003" s="2" t="s">
        <v>27</v>
      </c>
      <c r="E1003" s="2" t="s">
        <v>283</v>
      </c>
      <c r="F1003" s="2" t="s">
        <v>118</v>
      </c>
      <c r="G1003" s="2" t="s">
        <v>119</v>
      </c>
      <c r="H1003" s="2" t="s">
        <v>73</v>
      </c>
      <c r="I1003" s="3">
        <v>400.39</v>
      </c>
      <c r="J1003" s="5">
        <v>9</v>
      </c>
      <c r="K1003" s="3">
        <v>3603.51</v>
      </c>
      <c r="L1003" s="3">
        <v>2964.95</v>
      </c>
      <c r="M1003" s="3">
        <v>638.55999999999995</v>
      </c>
      <c r="N1003" s="10">
        <f>Table3[[#This Row],[profit]]/Table3[[#This Row],[revenue]]</f>
        <v>0.17720500289995031</v>
      </c>
      <c r="O1003" s="2" t="s">
        <v>44</v>
      </c>
      <c r="P1003" s="2" t="str">
        <f>_xlfn.XLOOKUP(O1003,Sales_reps!A:A,Sales_reps!B:B)</f>
        <v>Rep 19</v>
      </c>
      <c r="Q1003" s="5">
        <f>_xlfn.XLOOKUP(F1003,Inventory!A:A,Inventory!E:E)</f>
        <v>365</v>
      </c>
      <c r="R1003" s="5">
        <f>_xlfn.XLOOKUP(F1003,Inventory!A:A,Inventory!F:F)</f>
        <v>53</v>
      </c>
      <c r="S1003" t="str">
        <f>IF(Table3[[#This Row],[Reorder_point]]&gt;=Table3[[#This Row],[Stock_on_hand]],"Reorder","Sufficient Stock")</f>
        <v>Sufficient Stock</v>
      </c>
      <c r="T1003" s="4">
        <f>_xlfn.XLOOKUP(F1003,Pivot!A:A,Pivot!C:C)</f>
        <v>1.3922651933701657</v>
      </c>
      <c r="U1003" s="5">
        <f>Table3[[#This Row],[Stock_on_hand]]/Table3[[#This Row],[ADS_Rate]]</f>
        <v>262.16269841269843</v>
      </c>
      <c r="V1003" s="16">
        <f>_xlfn.XLOOKUP(F1003,Pivot!E:E,Pivot!H:H)</f>
        <v>124.21837301587303</v>
      </c>
      <c r="W1003" s="3">
        <f>IF(Table3[[#This Row],[Stock_on_hand]]&gt;Table3[[#This Row],[Reorder_point]],(Table3[[#This Row],[Stock_on_hand]]-Table3[[#This Row],[Reorder_point]])*Table3[[#This Row],[AverageCostPerUnit]],0)</f>
        <v>38756.132380952382</v>
      </c>
    </row>
    <row r="1004" spans="1:23" x14ac:dyDescent="0.3">
      <c r="A1004" s="1">
        <v>45780</v>
      </c>
      <c r="B1004" t="str">
        <f>TEXT(Table3[[#This Row],[date]],"mmm")</f>
        <v>May</v>
      </c>
      <c r="C1004" t="str">
        <f>TEXT(Table3[[#This Row],[date]],"ddd")</f>
        <v>Sat</v>
      </c>
      <c r="D1004" s="2" t="s">
        <v>17</v>
      </c>
      <c r="E1004" s="2" t="s">
        <v>281</v>
      </c>
      <c r="F1004" s="2" t="s">
        <v>200</v>
      </c>
      <c r="G1004" s="2" t="s">
        <v>201</v>
      </c>
      <c r="H1004" s="2" t="s">
        <v>56</v>
      </c>
      <c r="I1004" s="3">
        <v>104.01</v>
      </c>
      <c r="J1004" s="5">
        <v>2</v>
      </c>
      <c r="K1004" s="3">
        <v>208.02</v>
      </c>
      <c r="L1004" s="3">
        <v>106.48</v>
      </c>
      <c r="M1004" s="3">
        <v>101.54</v>
      </c>
      <c r="N1004" s="10">
        <f>Table3[[#This Row],[profit]]/Table3[[#This Row],[revenue]]</f>
        <v>0.48812614171714258</v>
      </c>
      <c r="O1004" s="2" t="s">
        <v>30</v>
      </c>
      <c r="P1004" s="2" t="str">
        <f>_xlfn.XLOOKUP(O1004,Sales_reps!A:A,Sales_reps!B:B)</f>
        <v>Rep 12</v>
      </c>
      <c r="Q1004" s="5">
        <f>_xlfn.XLOOKUP(F1004,Inventory!A:A,Inventory!E:E)</f>
        <v>168</v>
      </c>
      <c r="R1004" s="5">
        <f>_xlfn.XLOOKUP(F1004,Inventory!A:A,Inventory!F:F)</f>
        <v>59</v>
      </c>
      <c r="S1004" t="str">
        <f>IF(Table3[[#This Row],[Reorder_point]]&gt;=Table3[[#This Row],[Stock_on_hand]],"Reorder","Sufficient Stock")</f>
        <v>Sufficient Stock</v>
      </c>
      <c r="T1004" s="4">
        <f>_xlfn.XLOOKUP(F1004,Pivot!A:A,Pivot!C:C)</f>
        <v>1.6519337016574585</v>
      </c>
      <c r="U1004" s="5">
        <f>Table3[[#This Row],[Stock_on_hand]]/Table3[[#This Row],[ADS_Rate]]</f>
        <v>101.6989966555184</v>
      </c>
      <c r="V1004" s="16">
        <f>_xlfn.XLOOKUP(F1004,Pivot!E:E,Pivot!H:H)</f>
        <v>99.711739130434793</v>
      </c>
      <c r="W1004" s="3">
        <f>IF(Table3[[#This Row],[Stock_on_hand]]&gt;Table3[[#This Row],[Reorder_point]],(Table3[[#This Row],[Stock_on_hand]]-Table3[[#This Row],[Reorder_point]])*Table3[[#This Row],[AverageCostPerUnit]],0)</f>
        <v>10868.579565217393</v>
      </c>
    </row>
    <row r="1005" spans="1:23" x14ac:dyDescent="0.3">
      <c r="A1005" s="1">
        <v>45780</v>
      </c>
      <c r="B1005" t="str">
        <f>TEXT(Table3[[#This Row],[date]],"mmm")</f>
        <v>May</v>
      </c>
      <c r="C1005" t="str">
        <f>TEXT(Table3[[#This Row],[date]],"ddd")</f>
        <v>Sat</v>
      </c>
      <c r="D1005" s="2" t="s">
        <v>27</v>
      </c>
      <c r="E1005" s="2" t="s">
        <v>275</v>
      </c>
      <c r="F1005" s="2" t="s">
        <v>104</v>
      </c>
      <c r="G1005" s="2" t="s">
        <v>105</v>
      </c>
      <c r="H1005" s="2" t="s">
        <v>73</v>
      </c>
      <c r="I1005" s="3">
        <v>473.26</v>
      </c>
      <c r="J1005" s="5">
        <v>38</v>
      </c>
      <c r="K1005" s="3">
        <v>17983.88</v>
      </c>
      <c r="L1005" s="3">
        <v>14390.2</v>
      </c>
      <c r="M1005" s="3">
        <v>3593.68</v>
      </c>
      <c r="N1005" s="10">
        <f>Table3[[#This Row],[profit]]/Table3[[#This Row],[revenue]]</f>
        <v>0.19982784582637336</v>
      </c>
      <c r="O1005" s="2" t="s">
        <v>40</v>
      </c>
      <c r="P1005" s="2" t="str">
        <f>_xlfn.XLOOKUP(O1005,Sales_reps!A:A,Sales_reps!B:B)</f>
        <v>Rep 17</v>
      </c>
      <c r="Q1005" s="5">
        <f>_xlfn.XLOOKUP(F1005,Inventory!A:A,Inventory!E:E)</f>
        <v>239</v>
      </c>
      <c r="R1005" s="5">
        <f>_xlfn.XLOOKUP(F1005,Inventory!A:A,Inventory!F:F)</f>
        <v>143</v>
      </c>
      <c r="S1005" t="str">
        <f>IF(Table3[[#This Row],[Reorder_point]]&gt;=Table3[[#This Row],[Stock_on_hand]],"Reorder","Sufficient Stock")</f>
        <v>Sufficient Stock</v>
      </c>
      <c r="T1005" s="4">
        <f>_xlfn.XLOOKUP(F1005,Pivot!A:A,Pivot!C:C)</f>
        <v>1.7071823204419889</v>
      </c>
      <c r="U1005" s="5">
        <f>Table3[[#This Row],[Stock_on_hand]]/Table3[[#This Row],[ADS_Rate]]</f>
        <v>139.9967637540453</v>
      </c>
      <c r="V1005" s="16">
        <f>_xlfn.XLOOKUP(F1005,Pivot!E:E,Pivot!H:H)</f>
        <v>194.15064724919091</v>
      </c>
      <c r="W1005" s="3">
        <f>IF(Table3[[#This Row],[Stock_on_hand]]&gt;Table3[[#This Row],[Reorder_point]],(Table3[[#This Row],[Stock_on_hand]]-Table3[[#This Row],[Reorder_point]])*Table3[[#This Row],[AverageCostPerUnit]],0)</f>
        <v>18638.462135922327</v>
      </c>
    </row>
    <row r="1006" spans="1:23" x14ac:dyDescent="0.3">
      <c r="A1006" s="1">
        <v>45780</v>
      </c>
      <c r="B1006" t="str">
        <f>TEXT(Table3[[#This Row],[date]],"mmm")</f>
        <v>May</v>
      </c>
      <c r="C1006" t="str">
        <f>TEXT(Table3[[#This Row],[date]],"ddd")</f>
        <v>Sat</v>
      </c>
      <c r="D1006" s="2" t="s">
        <v>27</v>
      </c>
      <c r="E1006" s="2" t="s">
        <v>280</v>
      </c>
      <c r="F1006" s="2" t="s">
        <v>154</v>
      </c>
      <c r="G1006" s="2" t="s">
        <v>155</v>
      </c>
      <c r="H1006" s="2" t="s">
        <v>101</v>
      </c>
      <c r="I1006" s="3">
        <v>143.97999999999999</v>
      </c>
      <c r="J1006" s="5">
        <v>35</v>
      </c>
      <c r="K1006" s="3">
        <v>5039.3</v>
      </c>
      <c r="L1006" s="3">
        <v>3875.19</v>
      </c>
      <c r="M1006" s="3">
        <v>1164.1099999999999</v>
      </c>
      <c r="N1006" s="10">
        <f>Table3[[#This Row],[profit]]/Table3[[#This Row],[revenue]]</f>
        <v>0.23100629055622801</v>
      </c>
      <c r="O1006" s="2" t="s">
        <v>40</v>
      </c>
      <c r="P1006" s="2" t="str">
        <f>_xlfn.XLOOKUP(O1006,Sales_reps!A:A,Sales_reps!B:B)</f>
        <v>Rep 17</v>
      </c>
      <c r="Q1006" s="5">
        <f>_xlfn.XLOOKUP(F1006,Inventory!A:A,Inventory!E:E)</f>
        <v>444</v>
      </c>
      <c r="R1006" s="5">
        <f>_xlfn.XLOOKUP(F1006,Inventory!A:A,Inventory!F:F)</f>
        <v>53</v>
      </c>
      <c r="S1006" t="str">
        <f>IF(Table3[[#This Row],[Reorder_point]]&gt;=Table3[[#This Row],[Stock_on_hand]],"Reorder","Sufficient Stock")</f>
        <v>Sufficient Stock</v>
      </c>
      <c r="T1006" s="4">
        <f>_xlfn.XLOOKUP(F1006,Pivot!A:A,Pivot!C:C)</f>
        <v>2.0552486187845305</v>
      </c>
      <c r="U1006" s="5">
        <f>Table3[[#This Row],[Stock_on_hand]]/Table3[[#This Row],[ADS_Rate]]</f>
        <v>216.03225806451613</v>
      </c>
      <c r="V1006" s="16">
        <f>_xlfn.XLOOKUP(F1006,Pivot!E:E,Pivot!H:H)</f>
        <v>142.85685483870967</v>
      </c>
      <c r="W1006" s="3">
        <f>IF(Table3[[#This Row],[Stock_on_hand]]&gt;Table3[[#This Row],[Reorder_point]],(Table3[[#This Row],[Stock_on_hand]]-Table3[[#This Row],[Reorder_point]])*Table3[[#This Row],[AverageCostPerUnit]],0)</f>
        <v>55857.030241935478</v>
      </c>
    </row>
    <row r="1007" spans="1:23" x14ac:dyDescent="0.3">
      <c r="A1007" s="1">
        <v>45780</v>
      </c>
      <c r="B1007" t="str">
        <f>TEXT(Table3[[#This Row],[date]],"mmm")</f>
        <v>May</v>
      </c>
      <c r="C1007" t="str">
        <f>TEXT(Table3[[#This Row],[date]],"ddd")</f>
        <v>Sat</v>
      </c>
      <c r="D1007" s="2" t="s">
        <v>5</v>
      </c>
      <c r="E1007" s="2" t="s">
        <v>274</v>
      </c>
      <c r="F1007" s="2" t="s">
        <v>192</v>
      </c>
      <c r="G1007" s="2" t="s">
        <v>193</v>
      </c>
      <c r="H1007" s="2" t="s">
        <v>73</v>
      </c>
      <c r="I1007" s="3">
        <v>342.79</v>
      </c>
      <c r="J1007" s="5">
        <v>13</v>
      </c>
      <c r="K1007" s="3">
        <v>4456.2700000000004</v>
      </c>
      <c r="L1007" s="3">
        <v>3094.23</v>
      </c>
      <c r="M1007" s="3">
        <v>1362.04</v>
      </c>
      <c r="N1007" s="10">
        <f>Table3[[#This Row],[profit]]/Table3[[#This Row],[revenue]]</f>
        <v>0.30564575306253883</v>
      </c>
      <c r="O1007" s="2" t="s">
        <v>6</v>
      </c>
      <c r="P1007" s="2" t="str">
        <f>_xlfn.XLOOKUP(O1007,Sales_reps!A:A,Sales_reps!B:B)</f>
        <v>Rep 2</v>
      </c>
      <c r="Q1007" s="5">
        <f>_xlfn.XLOOKUP(F1007,Inventory!A:A,Inventory!E:E)</f>
        <v>321</v>
      </c>
      <c r="R1007" s="5">
        <f>_xlfn.XLOOKUP(F1007,Inventory!A:A,Inventory!F:F)</f>
        <v>186</v>
      </c>
      <c r="S1007" t="str">
        <f>IF(Table3[[#This Row],[Reorder_point]]&gt;=Table3[[#This Row],[Stock_on_hand]],"Reorder","Sufficient Stock")</f>
        <v>Sufficient Stock</v>
      </c>
      <c r="T1007" s="4">
        <f>_xlfn.XLOOKUP(F1007,Pivot!A:A,Pivot!C:C)</f>
        <v>2.2541436464088398</v>
      </c>
      <c r="U1007" s="5">
        <f>Table3[[#This Row],[Stock_on_hand]]/Table3[[#This Row],[ADS_Rate]]</f>
        <v>142.40441176470588</v>
      </c>
      <c r="V1007" s="16">
        <f>_xlfn.XLOOKUP(F1007,Pivot!E:E,Pivot!H:H)</f>
        <v>218.83095588235298</v>
      </c>
      <c r="W1007" s="3">
        <f>IF(Table3[[#This Row],[Stock_on_hand]]&gt;Table3[[#This Row],[Reorder_point]],(Table3[[#This Row],[Stock_on_hand]]-Table3[[#This Row],[Reorder_point]])*Table3[[#This Row],[AverageCostPerUnit]],0)</f>
        <v>29542.179044117653</v>
      </c>
    </row>
    <row r="1008" spans="1:23" x14ac:dyDescent="0.3">
      <c r="A1008" s="1">
        <v>45780</v>
      </c>
      <c r="B1008" t="str">
        <f>TEXT(Table3[[#This Row],[date]],"mmm")</f>
        <v>May</v>
      </c>
      <c r="C1008" t="str">
        <f>TEXT(Table3[[#This Row],[date]],"ddd")</f>
        <v>Sat</v>
      </c>
      <c r="D1008" s="2" t="s">
        <v>27</v>
      </c>
      <c r="E1008" s="2" t="s">
        <v>277</v>
      </c>
      <c r="F1008" s="2" t="s">
        <v>172</v>
      </c>
      <c r="G1008" s="2" t="s">
        <v>173</v>
      </c>
      <c r="H1008" s="2" t="s">
        <v>64</v>
      </c>
      <c r="I1008" s="3">
        <v>414.72</v>
      </c>
      <c r="J1008" s="5">
        <v>36</v>
      </c>
      <c r="K1008" s="3">
        <v>14929.92</v>
      </c>
      <c r="L1008" s="3">
        <v>9676.43</v>
      </c>
      <c r="M1008" s="3">
        <v>5253.49</v>
      </c>
      <c r="N1008" s="10">
        <f>Table3[[#This Row],[profit]]/Table3[[#This Row],[revenue]]</f>
        <v>0.35187663430212618</v>
      </c>
      <c r="O1008" s="2" t="s">
        <v>34</v>
      </c>
      <c r="P1008" s="2" t="str">
        <f>_xlfn.XLOOKUP(O1008,Sales_reps!A:A,Sales_reps!B:B)</f>
        <v>Rep 14</v>
      </c>
      <c r="Q1008" s="5">
        <f>_xlfn.XLOOKUP(F1008,Inventory!A:A,Inventory!E:E)</f>
        <v>111</v>
      </c>
      <c r="R1008" s="5">
        <f>_xlfn.XLOOKUP(F1008,Inventory!A:A,Inventory!F:F)</f>
        <v>194</v>
      </c>
      <c r="S1008" t="str">
        <f>IF(Table3[[#This Row],[Reorder_point]]&gt;=Table3[[#This Row],[Stock_on_hand]],"Reorder","Sufficient Stock")</f>
        <v>Reorder</v>
      </c>
      <c r="T1008" s="4">
        <f>_xlfn.XLOOKUP(F1008,Pivot!A:A,Pivot!C:C)</f>
        <v>3.5635359116022101</v>
      </c>
      <c r="U1008" s="5">
        <f>Table3[[#This Row],[Stock_on_hand]]/Table3[[#This Row],[ADS_Rate]]</f>
        <v>31.148837209302325</v>
      </c>
      <c r="V1008" s="16">
        <f>_xlfn.XLOOKUP(F1008,Pivot!E:E,Pivot!H:H)</f>
        <v>147.48975193798449</v>
      </c>
      <c r="W1008" s="3">
        <f>IF(Table3[[#This Row],[Stock_on_hand]]&gt;Table3[[#This Row],[Reorder_point]],(Table3[[#This Row],[Stock_on_hand]]-Table3[[#This Row],[Reorder_point]])*Table3[[#This Row],[AverageCostPerUnit]],0)</f>
        <v>0</v>
      </c>
    </row>
    <row r="1009" spans="1:23" x14ac:dyDescent="0.3">
      <c r="A1009" s="1">
        <v>45780</v>
      </c>
      <c r="B1009" t="str">
        <f>TEXT(Table3[[#This Row],[date]],"mmm")</f>
        <v>May</v>
      </c>
      <c r="C1009" t="str">
        <f>TEXT(Table3[[#This Row],[date]],"ddd")</f>
        <v>Sat</v>
      </c>
      <c r="D1009" s="2" t="s">
        <v>12</v>
      </c>
      <c r="E1009" s="2" t="s">
        <v>281</v>
      </c>
      <c r="F1009" s="2" t="s">
        <v>126</v>
      </c>
      <c r="G1009" s="2" t="s">
        <v>127</v>
      </c>
      <c r="H1009" s="2" t="s">
        <v>56</v>
      </c>
      <c r="I1009" s="3">
        <v>119.29</v>
      </c>
      <c r="J1009" s="5">
        <v>29</v>
      </c>
      <c r="K1009" s="3">
        <v>3459.41</v>
      </c>
      <c r="L1009" s="3">
        <v>2221.5100000000002</v>
      </c>
      <c r="M1009" s="3">
        <v>1237.9000000000001</v>
      </c>
      <c r="N1009" s="10">
        <f>Table3[[#This Row],[profit]]/Table3[[#This Row],[revenue]]</f>
        <v>0.35783558468062476</v>
      </c>
      <c r="O1009" s="2" t="s">
        <v>15</v>
      </c>
      <c r="P1009" s="2" t="str">
        <f>_xlfn.XLOOKUP(O1009,Sales_reps!A:A,Sales_reps!B:B)</f>
        <v>Rep 6</v>
      </c>
      <c r="Q1009" s="5">
        <f>_xlfn.XLOOKUP(F1009,Inventory!A:A,Inventory!E:E)</f>
        <v>76</v>
      </c>
      <c r="R1009" s="5">
        <f>_xlfn.XLOOKUP(F1009,Inventory!A:A,Inventory!F:F)</f>
        <v>136</v>
      </c>
      <c r="S1009" t="str">
        <f>IF(Table3[[#This Row],[Reorder_point]]&gt;=Table3[[#This Row],[Stock_on_hand]],"Reorder","Sufficient Stock")</f>
        <v>Reorder</v>
      </c>
      <c r="T1009" s="4">
        <f>_xlfn.XLOOKUP(F1009,Pivot!A:A,Pivot!C:C)</f>
        <v>2.3591160220994474</v>
      </c>
      <c r="U1009" s="5">
        <f>Table3[[#This Row],[Stock_on_hand]]/Table3[[#This Row],[ADS_Rate]]</f>
        <v>32.215456674473067</v>
      </c>
      <c r="V1009" s="16">
        <f>_xlfn.XLOOKUP(F1009,Pivot!E:E,Pivot!H:H)</f>
        <v>164.18552693208429</v>
      </c>
      <c r="W1009" s="3">
        <f>IF(Table3[[#This Row],[Stock_on_hand]]&gt;Table3[[#This Row],[Reorder_point]],(Table3[[#This Row],[Stock_on_hand]]-Table3[[#This Row],[Reorder_point]])*Table3[[#This Row],[AverageCostPerUnit]],0)</f>
        <v>0</v>
      </c>
    </row>
    <row r="1010" spans="1:23" x14ac:dyDescent="0.3">
      <c r="A1010" s="1">
        <v>45781</v>
      </c>
      <c r="B1010" t="str">
        <f>TEXT(Table3[[#This Row],[date]],"mmm")</f>
        <v>May</v>
      </c>
      <c r="C1010" t="str">
        <f>TEXT(Table3[[#This Row],[date]],"ddd")</f>
        <v>Sun</v>
      </c>
      <c r="D1010" s="2" t="s">
        <v>17</v>
      </c>
      <c r="E1010" s="2" t="s">
        <v>283</v>
      </c>
      <c r="F1010" s="2" t="s">
        <v>166</v>
      </c>
      <c r="G1010" s="2" t="s">
        <v>167</v>
      </c>
      <c r="H1010" s="2" t="s">
        <v>56</v>
      </c>
      <c r="I1010" s="3">
        <v>9.16</v>
      </c>
      <c r="J1010" s="5">
        <v>5</v>
      </c>
      <c r="K1010" s="3">
        <v>45.8</v>
      </c>
      <c r="L1010" s="3">
        <v>29.4</v>
      </c>
      <c r="M1010" s="3">
        <v>16.399999999999999</v>
      </c>
      <c r="N1010" s="10">
        <f>Table3[[#This Row],[profit]]/Table3[[#This Row],[revenue]]</f>
        <v>0.35807860262008734</v>
      </c>
      <c r="O1010" s="2" t="s">
        <v>6</v>
      </c>
      <c r="P1010" s="2" t="str">
        <f>_xlfn.XLOOKUP(O1010,Sales_reps!A:A,Sales_reps!B:B)</f>
        <v>Rep 2</v>
      </c>
      <c r="Q1010" s="5">
        <f>_xlfn.XLOOKUP(F1010,Inventory!A:A,Inventory!E:E)</f>
        <v>359</v>
      </c>
      <c r="R1010" s="5">
        <f>_xlfn.XLOOKUP(F1010,Inventory!A:A,Inventory!F:F)</f>
        <v>83</v>
      </c>
      <c r="S1010" t="str">
        <f>IF(Table3[[#This Row],[Reorder_point]]&gt;=Table3[[#This Row],[Stock_on_hand]],"Reorder","Sufficient Stock")</f>
        <v>Sufficient Stock</v>
      </c>
      <c r="T1010" s="4">
        <f>_xlfn.XLOOKUP(F1010,Pivot!A:A,Pivot!C:C)</f>
        <v>2.4198895027624308</v>
      </c>
      <c r="U1010" s="5">
        <f>Table3[[#This Row],[Stock_on_hand]]/Table3[[#This Row],[ADS_Rate]]</f>
        <v>148.35388127853884</v>
      </c>
      <c r="V1010" s="16">
        <f>_xlfn.XLOOKUP(F1010,Pivot!E:E,Pivot!H:H)</f>
        <v>157.05917808219178</v>
      </c>
      <c r="W1010" s="3">
        <f>IF(Table3[[#This Row],[Stock_on_hand]]&gt;Table3[[#This Row],[Reorder_point]],(Table3[[#This Row],[Stock_on_hand]]-Table3[[#This Row],[Reorder_point]])*Table3[[#This Row],[AverageCostPerUnit]],0)</f>
        <v>43348.333150684928</v>
      </c>
    </row>
    <row r="1011" spans="1:23" x14ac:dyDescent="0.3">
      <c r="A1011" s="1">
        <v>45781</v>
      </c>
      <c r="B1011" t="str">
        <f>TEXT(Table3[[#This Row],[date]],"mmm")</f>
        <v>May</v>
      </c>
      <c r="C1011" t="str">
        <f>TEXT(Table3[[#This Row],[date]],"ddd")</f>
        <v>Sun</v>
      </c>
      <c r="D1011" s="2" t="s">
        <v>27</v>
      </c>
      <c r="E1011" s="2" t="s">
        <v>279</v>
      </c>
      <c r="F1011" s="2" t="s">
        <v>178</v>
      </c>
      <c r="G1011" s="2" t="s">
        <v>179</v>
      </c>
      <c r="H1011" s="2" t="s">
        <v>73</v>
      </c>
      <c r="I1011" s="3">
        <v>198.16</v>
      </c>
      <c r="J1011" s="5">
        <v>10</v>
      </c>
      <c r="K1011" s="3">
        <v>1981.6</v>
      </c>
      <c r="L1011" s="3">
        <v>1531.25</v>
      </c>
      <c r="M1011" s="3">
        <v>450.35</v>
      </c>
      <c r="N1011" s="10">
        <f>Table3[[#This Row],[profit]]/Table3[[#This Row],[revenue]]</f>
        <v>0.22726584578118694</v>
      </c>
      <c r="O1011" s="2" t="s">
        <v>20</v>
      </c>
      <c r="P1011" s="2" t="str">
        <f>_xlfn.XLOOKUP(O1011,Sales_reps!A:A,Sales_reps!B:B)</f>
        <v>Rep 8</v>
      </c>
      <c r="Q1011" s="5">
        <f>_xlfn.XLOOKUP(F1011,Inventory!A:A,Inventory!E:E)</f>
        <v>214</v>
      </c>
      <c r="R1011" s="5">
        <f>_xlfn.XLOOKUP(F1011,Inventory!A:A,Inventory!F:F)</f>
        <v>101</v>
      </c>
      <c r="S1011" t="str">
        <f>IF(Table3[[#This Row],[Reorder_point]]&gt;=Table3[[#This Row],[Stock_on_hand]],"Reorder","Sufficient Stock")</f>
        <v>Sufficient Stock</v>
      </c>
      <c r="T1011" s="4">
        <f>_xlfn.XLOOKUP(F1011,Pivot!A:A,Pivot!C:C)</f>
        <v>1.8342541436464088</v>
      </c>
      <c r="U1011" s="5">
        <f>Table3[[#This Row],[Stock_on_hand]]/Table3[[#This Row],[ADS_Rate]]</f>
        <v>116.66867469879519</v>
      </c>
      <c r="V1011" s="16">
        <f>_xlfn.XLOOKUP(F1011,Pivot!E:E,Pivot!H:H)</f>
        <v>232.51328313253009</v>
      </c>
      <c r="W1011" s="3">
        <f>IF(Table3[[#This Row],[Stock_on_hand]]&gt;Table3[[#This Row],[Reorder_point]],(Table3[[#This Row],[Stock_on_hand]]-Table3[[#This Row],[Reorder_point]])*Table3[[#This Row],[AverageCostPerUnit]],0)</f>
        <v>26274.0009939759</v>
      </c>
    </row>
    <row r="1012" spans="1:23" x14ac:dyDescent="0.3">
      <c r="A1012" s="1">
        <v>45781</v>
      </c>
      <c r="B1012" t="str">
        <f>TEXT(Table3[[#This Row],[date]],"mmm")</f>
        <v>May</v>
      </c>
      <c r="C1012" t="str">
        <f>TEXT(Table3[[#This Row],[date]],"ddd")</f>
        <v>Sun</v>
      </c>
      <c r="D1012" s="2" t="s">
        <v>5</v>
      </c>
      <c r="E1012" s="2" t="s">
        <v>280</v>
      </c>
      <c r="F1012" s="2" t="s">
        <v>83</v>
      </c>
      <c r="G1012" s="2" t="s">
        <v>84</v>
      </c>
      <c r="H1012" s="2" t="s">
        <v>56</v>
      </c>
      <c r="I1012" s="3">
        <v>74.05</v>
      </c>
      <c r="J1012" s="5">
        <v>33</v>
      </c>
      <c r="K1012" s="3">
        <v>2443.65</v>
      </c>
      <c r="L1012" s="3">
        <v>1396.36</v>
      </c>
      <c r="M1012" s="3">
        <v>1047.29</v>
      </c>
      <c r="N1012" s="10">
        <f>Table3[[#This Row],[profit]]/Table3[[#This Row],[revenue]]</f>
        <v>0.42857610541607838</v>
      </c>
      <c r="O1012" s="2" t="s">
        <v>8</v>
      </c>
      <c r="P1012" s="2" t="str">
        <f>_xlfn.XLOOKUP(O1012,Sales_reps!A:A,Sales_reps!B:B)</f>
        <v>Rep 3</v>
      </c>
      <c r="Q1012" s="5">
        <f>_xlfn.XLOOKUP(F1012,Inventory!A:A,Inventory!E:E)</f>
        <v>227</v>
      </c>
      <c r="R1012" s="5">
        <f>_xlfn.XLOOKUP(F1012,Inventory!A:A,Inventory!F:F)</f>
        <v>124</v>
      </c>
      <c r="S1012" t="str">
        <f>IF(Table3[[#This Row],[Reorder_point]]&gt;=Table3[[#This Row],[Stock_on_hand]],"Reorder","Sufficient Stock")</f>
        <v>Sufficient Stock</v>
      </c>
      <c r="T1012" s="4">
        <f>_xlfn.XLOOKUP(F1012,Pivot!A:A,Pivot!C:C)</f>
        <v>2.0883977900552488</v>
      </c>
      <c r="U1012" s="5">
        <f>Table3[[#This Row],[Stock_on_hand]]/Table3[[#This Row],[ADS_Rate]]</f>
        <v>108.69576719576719</v>
      </c>
      <c r="V1012" s="16">
        <f>_xlfn.XLOOKUP(F1012,Pivot!E:E,Pivot!H:H)</f>
        <v>176.40235449735448</v>
      </c>
      <c r="W1012" s="3">
        <f>IF(Table3[[#This Row],[Stock_on_hand]]&gt;Table3[[#This Row],[Reorder_point]],(Table3[[#This Row],[Stock_on_hand]]-Table3[[#This Row],[Reorder_point]])*Table3[[#This Row],[AverageCostPerUnit]],0)</f>
        <v>18169.44251322751</v>
      </c>
    </row>
    <row r="1013" spans="1:23" x14ac:dyDescent="0.3">
      <c r="A1013" s="1">
        <v>45781</v>
      </c>
      <c r="B1013" t="str">
        <f>TEXT(Table3[[#This Row],[date]],"mmm")</f>
        <v>May</v>
      </c>
      <c r="C1013" t="str">
        <f>TEXT(Table3[[#This Row],[date]],"ddd")</f>
        <v>Sun</v>
      </c>
      <c r="D1013" s="2" t="s">
        <v>5</v>
      </c>
      <c r="E1013" s="2" t="s">
        <v>280</v>
      </c>
      <c r="F1013" s="2" t="s">
        <v>136</v>
      </c>
      <c r="G1013" s="2" t="s">
        <v>137</v>
      </c>
      <c r="H1013" s="2" t="s">
        <v>64</v>
      </c>
      <c r="I1013" s="3">
        <v>34.76</v>
      </c>
      <c r="J1013" s="5">
        <v>47</v>
      </c>
      <c r="K1013" s="3">
        <v>1633.72</v>
      </c>
      <c r="L1013" s="3">
        <v>1357.27</v>
      </c>
      <c r="M1013" s="3">
        <v>276.45</v>
      </c>
      <c r="N1013" s="10">
        <f>Table3[[#This Row],[profit]]/Table3[[#This Row],[revenue]]</f>
        <v>0.16921504296941947</v>
      </c>
      <c r="O1013" s="2" t="s">
        <v>36</v>
      </c>
      <c r="P1013" s="2" t="str">
        <f>_xlfn.XLOOKUP(O1013,Sales_reps!A:A,Sales_reps!B:B)</f>
        <v>Rep 15</v>
      </c>
      <c r="Q1013" s="5">
        <f>_xlfn.XLOOKUP(F1013,Inventory!A:A,Inventory!E:E)</f>
        <v>6</v>
      </c>
      <c r="R1013" s="5">
        <f>_xlfn.XLOOKUP(F1013,Inventory!A:A,Inventory!F:F)</f>
        <v>81</v>
      </c>
      <c r="S1013" t="str">
        <f>IF(Table3[[#This Row],[Reorder_point]]&gt;=Table3[[#This Row],[Stock_on_hand]],"Reorder","Sufficient Stock")</f>
        <v>Reorder</v>
      </c>
      <c r="T1013" s="4">
        <f>_xlfn.XLOOKUP(F1013,Pivot!A:A,Pivot!C:C)</f>
        <v>2.3204419889502761</v>
      </c>
      <c r="U1013" s="5">
        <f>Table3[[#This Row],[Stock_on_hand]]/Table3[[#This Row],[ADS_Rate]]</f>
        <v>2.5857142857142859</v>
      </c>
      <c r="V1013" s="16">
        <f>_xlfn.XLOOKUP(F1013,Pivot!E:E,Pivot!H:H)</f>
        <v>171.29180952380952</v>
      </c>
      <c r="W1013" s="3">
        <f>IF(Table3[[#This Row],[Stock_on_hand]]&gt;Table3[[#This Row],[Reorder_point]],(Table3[[#This Row],[Stock_on_hand]]-Table3[[#This Row],[Reorder_point]])*Table3[[#This Row],[AverageCostPerUnit]],0)</f>
        <v>0</v>
      </c>
    </row>
    <row r="1014" spans="1:23" x14ac:dyDescent="0.3">
      <c r="A1014" s="1">
        <v>45781</v>
      </c>
      <c r="B1014" t="str">
        <f>TEXT(Table3[[#This Row],[date]],"mmm")</f>
        <v>May</v>
      </c>
      <c r="C1014" t="str">
        <f>TEXT(Table3[[#This Row],[date]],"ddd")</f>
        <v>Sun</v>
      </c>
      <c r="D1014" s="2" t="s">
        <v>24</v>
      </c>
      <c r="E1014" s="2" t="s">
        <v>282</v>
      </c>
      <c r="F1014" s="2" t="s">
        <v>124</v>
      </c>
      <c r="G1014" s="2" t="s">
        <v>125</v>
      </c>
      <c r="H1014" s="2" t="s">
        <v>64</v>
      </c>
      <c r="I1014" s="3">
        <v>452.54</v>
      </c>
      <c r="J1014" s="5">
        <v>48</v>
      </c>
      <c r="K1014" s="3">
        <v>21721.919999999998</v>
      </c>
      <c r="L1014" s="3">
        <v>12181.62</v>
      </c>
      <c r="M1014" s="3">
        <v>9540.2999999999993</v>
      </c>
      <c r="N1014" s="10">
        <f>Table3[[#This Row],[profit]]/Table3[[#This Row],[revenue]]</f>
        <v>0.43920150704910066</v>
      </c>
      <c r="O1014" s="2" t="s">
        <v>25</v>
      </c>
      <c r="P1014" s="2" t="str">
        <f>_xlfn.XLOOKUP(O1014,Sales_reps!A:A,Sales_reps!B:B)</f>
        <v>Rep 10</v>
      </c>
      <c r="Q1014" s="5">
        <f>_xlfn.XLOOKUP(F1014,Inventory!A:A,Inventory!E:E)</f>
        <v>7</v>
      </c>
      <c r="R1014" s="5">
        <f>_xlfn.XLOOKUP(F1014,Inventory!A:A,Inventory!F:F)</f>
        <v>182</v>
      </c>
      <c r="S1014" t="str">
        <f>IF(Table3[[#This Row],[Reorder_point]]&gt;=Table3[[#This Row],[Stock_on_hand]],"Reorder","Sufficient Stock")</f>
        <v>Reorder</v>
      </c>
      <c r="T1014" s="4">
        <f>_xlfn.XLOOKUP(F1014,Pivot!A:A,Pivot!C:C)</f>
        <v>1.8729281767955801</v>
      </c>
      <c r="U1014" s="5">
        <f>Table3[[#This Row],[Stock_on_hand]]/Table3[[#This Row],[ADS_Rate]]</f>
        <v>3.7374631268436578</v>
      </c>
      <c r="V1014" s="16">
        <f>_xlfn.XLOOKUP(F1014,Pivot!E:E,Pivot!H:H)</f>
        <v>201.74427728613568</v>
      </c>
      <c r="W1014" s="3">
        <f>IF(Table3[[#This Row],[Stock_on_hand]]&gt;Table3[[#This Row],[Reorder_point]],(Table3[[#This Row],[Stock_on_hand]]-Table3[[#This Row],[Reorder_point]])*Table3[[#This Row],[AverageCostPerUnit]],0)</f>
        <v>0</v>
      </c>
    </row>
    <row r="1015" spans="1:23" x14ac:dyDescent="0.3">
      <c r="A1015" s="1">
        <v>45781</v>
      </c>
      <c r="B1015" t="str">
        <f>TEXT(Table3[[#This Row],[date]],"mmm")</f>
        <v>May</v>
      </c>
      <c r="C1015" t="str">
        <f>TEXT(Table3[[#This Row],[date]],"ddd")</f>
        <v>Sun</v>
      </c>
      <c r="D1015" s="2" t="s">
        <v>24</v>
      </c>
      <c r="E1015" s="2" t="s">
        <v>281</v>
      </c>
      <c r="F1015" s="2" t="s">
        <v>108</v>
      </c>
      <c r="G1015" s="2" t="s">
        <v>109</v>
      </c>
      <c r="H1015" s="2" t="s">
        <v>56</v>
      </c>
      <c r="I1015" s="3">
        <v>492.29</v>
      </c>
      <c r="J1015" s="5">
        <v>4</v>
      </c>
      <c r="K1015" s="3">
        <v>1969.16</v>
      </c>
      <c r="L1015" s="3">
        <v>1404.11</v>
      </c>
      <c r="M1015" s="3">
        <v>565.04999999999995</v>
      </c>
      <c r="N1015" s="10">
        <f>Table3[[#This Row],[profit]]/Table3[[#This Row],[revenue]]</f>
        <v>0.28694976538219341</v>
      </c>
      <c r="O1015" s="2" t="s">
        <v>6</v>
      </c>
      <c r="P1015" s="2" t="str">
        <f>_xlfn.XLOOKUP(O1015,Sales_reps!A:A,Sales_reps!B:B)</f>
        <v>Rep 2</v>
      </c>
      <c r="Q1015" s="5">
        <f>_xlfn.XLOOKUP(F1015,Inventory!A:A,Inventory!E:E)</f>
        <v>188</v>
      </c>
      <c r="R1015" s="5">
        <f>_xlfn.XLOOKUP(F1015,Inventory!A:A,Inventory!F:F)</f>
        <v>173</v>
      </c>
      <c r="S1015" t="str">
        <f>IF(Table3[[#This Row],[Reorder_point]]&gt;=Table3[[#This Row],[Stock_on_hand]],"Reorder","Sufficient Stock")</f>
        <v>Sufficient Stock</v>
      </c>
      <c r="T1015" s="4">
        <f>_xlfn.XLOOKUP(F1015,Pivot!A:A,Pivot!C:C)</f>
        <v>2.1491712707182322</v>
      </c>
      <c r="U1015" s="5">
        <f>Table3[[#This Row],[Stock_on_hand]]/Table3[[#This Row],[ADS_Rate]]</f>
        <v>87.47557840616966</v>
      </c>
      <c r="V1015" s="16">
        <f>_xlfn.XLOOKUP(F1015,Pivot!E:E,Pivot!H:H)</f>
        <v>187.86791773778924</v>
      </c>
      <c r="W1015" s="3">
        <f>IF(Table3[[#This Row],[Stock_on_hand]]&gt;Table3[[#This Row],[Reorder_point]],(Table3[[#This Row],[Stock_on_hand]]-Table3[[#This Row],[Reorder_point]])*Table3[[#This Row],[AverageCostPerUnit]],0)</f>
        <v>2818.0187660668385</v>
      </c>
    </row>
    <row r="1016" spans="1:23" x14ac:dyDescent="0.3">
      <c r="A1016" s="1">
        <v>45781</v>
      </c>
      <c r="B1016" t="str">
        <f>TEXT(Table3[[#This Row],[date]],"mmm")</f>
        <v>May</v>
      </c>
      <c r="C1016" t="str">
        <f>TEXT(Table3[[#This Row],[date]],"ddd")</f>
        <v>Sun</v>
      </c>
      <c r="D1016" s="2" t="s">
        <v>12</v>
      </c>
      <c r="E1016" s="2" t="s">
        <v>271</v>
      </c>
      <c r="F1016" s="2" t="s">
        <v>186</v>
      </c>
      <c r="G1016" s="2" t="s">
        <v>187</v>
      </c>
      <c r="H1016" s="2" t="s">
        <v>56</v>
      </c>
      <c r="I1016" s="3">
        <v>295.02999999999997</v>
      </c>
      <c r="J1016" s="5">
        <v>26</v>
      </c>
      <c r="K1016" s="3">
        <v>7670.78</v>
      </c>
      <c r="L1016" s="3">
        <v>5886.4</v>
      </c>
      <c r="M1016" s="3">
        <v>1784.38</v>
      </c>
      <c r="N1016" s="10">
        <f>Table3[[#This Row],[profit]]/Table3[[#This Row],[revenue]]</f>
        <v>0.23262041148357795</v>
      </c>
      <c r="O1016" s="2" t="s">
        <v>18</v>
      </c>
      <c r="P1016" s="2" t="str">
        <f>_xlfn.XLOOKUP(O1016,Sales_reps!A:A,Sales_reps!B:B)</f>
        <v>Rep 7</v>
      </c>
      <c r="Q1016" s="5">
        <f>_xlfn.XLOOKUP(F1016,Inventory!A:A,Inventory!E:E)</f>
        <v>269</v>
      </c>
      <c r="R1016" s="5">
        <f>_xlfn.XLOOKUP(F1016,Inventory!A:A,Inventory!F:F)</f>
        <v>137</v>
      </c>
      <c r="S1016" t="str">
        <f>IF(Table3[[#This Row],[Reorder_point]]&gt;=Table3[[#This Row],[Stock_on_hand]],"Reorder","Sufficient Stock")</f>
        <v>Sufficient Stock</v>
      </c>
      <c r="T1016" s="4">
        <f>_xlfn.XLOOKUP(F1016,Pivot!A:A,Pivot!C:C)</f>
        <v>3.3149171270718232</v>
      </c>
      <c r="U1016" s="5">
        <f>Table3[[#This Row],[Stock_on_hand]]/Table3[[#This Row],[ADS_Rate]]</f>
        <v>81.148333333333341</v>
      </c>
      <c r="V1016" s="16">
        <f>_xlfn.XLOOKUP(F1016,Pivot!E:E,Pivot!H:H)</f>
        <v>202.9247</v>
      </c>
      <c r="W1016" s="3">
        <f>IF(Table3[[#This Row],[Stock_on_hand]]&gt;Table3[[#This Row],[Reorder_point]],(Table3[[#This Row],[Stock_on_hand]]-Table3[[#This Row],[Reorder_point]])*Table3[[#This Row],[AverageCostPerUnit]],0)</f>
        <v>26786.060399999998</v>
      </c>
    </row>
    <row r="1017" spans="1:23" x14ac:dyDescent="0.3">
      <c r="A1017" s="1">
        <v>45781</v>
      </c>
      <c r="B1017" t="str">
        <f>TEXT(Table3[[#This Row],[date]],"mmm")</f>
        <v>May</v>
      </c>
      <c r="C1017" t="str">
        <f>TEXT(Table3[[#This Row],[date]],"ddd")</f>
        <v>Sun</v>
      </c>
      <c r="D1017" s="2" t="s">
        <v>27</v>
      </c>
      <c r="E1017" s="2" t="s">
        <v>273</v>
      </c>
      <c r="F1017" s="2" t="s">
        <v>110</v>
      </c>
      <c r="G1017" s="2" t="s">
        <v>111</v>
      </c>
      <c r="H1017" s="2" t="s">
        <v>101</v>
      </c>
      <c r="I1017" s="3">
        <v>342.35</v>
      </c>
      <c r="J1017" s="5">
        <v>16</v>
      </c>
      <c r="K1017" s="3">
        <v>5477.6</v>
      </c>
      <c r="L1017" s="3">
        <v>3244.92</v>
      </c>
      <c r="M1017" s="3">
        <v>2232.6799999999998</v>
      </c>
      <c r="N1017" s="10">
        <f>Table3[[#This Row],[profit]]/Table3[[#This Row],[revenue]]</f>
        <v>0.40760186943186794</v>
      </c>
      <c r="O1017" s="2" t="s">
        <v>30</v>
      </c>
      <c r="P1017" s="2" t="str">
        <f>_xlfn.XLOOKUP(O1017,Sales_reps!A:A,Sales_reps!B:B)</f>
        <v>Rep 12</v>
      </c>
      <c r="Q1017" s="5">
        <f>_xlfn.XLOOKUP(F1017,Inventory!A:A,Inventory!E:E)</f>
        <v>306</v>
      </c>
      <c r="R1017" s="5">
        <f>_xlfn.XLOOKUP(F1017,Inventory!A:A,Inventory!F:F)</f>
        <v>197</v>
      </c>
      <c r="S1017" t="str">
        <f>IF(Table3[[#This Row],[Reorder_point]]&gt;=Table3[[#This Row],[Stock_on_hand]],"Reorder","Sufficient Stock")</f>
        <v>Sufficient Stock</v>
      </c>
      <c r="T1017" s="4">
        <f>_xlfn.XLOOKUP(F1017,Pivot!A:A,Pivot!C:C)</f>
        <v>2.298342541436464</v>
      </c>
      <c r="U1017" s="5">
        <f>Table3[[#This Row],[Stock_on_hand]]/Table3[[#This Row],[ADS_Rate]]</f>
        <v>133.13942307692309</v>
      </c>
      <c r="V1017" s="16">
        <f>_xlfn.XLOOKUP(F1017,Pivot!E:E,Pivot!H:H)</f>
        <v>144.58235576923079</v>
      </c>
      <c r="W1017" s="3">
        <f>IF(Table3[[#This Row],[Stock_on_hand]]&gt;Table3[[#This Row],[Reorder_point]],(Table3[[#This Row],[Stock_on_hand]]-Table3[[#This Row],[Reorder_point]])*Table3[[#This Row],[AverageCostPerUnit]],0)</f>
        <v>15759.476778846156</v>
      </c>
    </row>
    <row r="1018" spans="1:23" x14ac:dyDescent="0.3">
      <c r="A1018" s="1">
        <v>45781</v>
      </c>
      <c r="B1018" t="str">
        <f>TEXT(Table3[[#This Row],[date]],"mmm")</f>
        <v>May</v>
      </c>
      <c r="C1018" t="str">
        <f>TEXT(Table3[[#This Row],[date]],"ddd")</f>
        <v>Sun</v>
      </c>
      <c r="D1018" s="2" t="s">
        <v>5</v>
      </c>
      <c r="E1018" s="2" t="s">
        <v>278</v>
      </c>
      <c r="F1018" s="2" t="s">
        <v>76</v>
      </c>
      <c r="G1018" s="2" t="s">
        <v>77</v>
      </c>
      <c r="H1018" s="2" t="s">
        <v>64</v>
      </c>
      <c r="I1018" s="3">
        <v>108.43</v>
      </c>
      <c r="J1018" s="5">
        <v>25</v>
      </c>
      <c r="K1018" s="3">
        <v>2710.75</v>
      </c>
      <c r="L1018" s="3">
        <v>2035.49</v>
      </c>
      <c r="M1018" s="3">
        <v>675.26</v>
      </c>
      <c r="N1018" s="10">
        <f>Table3[[#This Row],[profit]]/Table3[[#This Row],[revenue]]</f>
        <v>0.2491044913769252</v>
      </c>
      <c r="O1018" s="2" t="s">
        <v>38</v>
      </c>
      <c r="P1018" s="2" t="str">
        <f>_xlfn.XLOOKUP(O1018,Sales_reps!A:A,Sales_reps!B:B)</f>
        <v>Rep 16</v>
      </c>
      <c r="Q1018" s="5">
        <f>_xlfn.XLOOKUP(F1018,Inventory!A:A,Inventory!E:E)</f>
        <v>477</v>
      </c>
      <c r="R1018" s="5">
        <f>_xlfn.XLOOKUP(F1018,Inventory!A:A,Inventory!F:F)</f>
        <v>124</v>
      </c>
      <c r="S1018" t="str">
        <f>IF(Table3[[#This Row],[Reorder_point]]&gt;=Table3[[#This Row],[Stock_on_hand]],"Reorder","Sufficient Stock")</f>
        <v>Sufficient Stock</v>
      </c>
      <c r="T1018" s="4">
        <f>_xlfn.XLOOKUP(F1018,Pivot!A:A,Pivot!C:C)</f>
        <v>2.7734806629834252</v>
      </c>
      <c r="U1018" s="5">
        <f>Table3[[#This Row],[Stock_on_hand]]/Table3[[#This Row],[ADS_Rate]]</f>
        <v>171.98605577689244</v>
      </c>
      <c r="V1018" s="16">
        <f>_xlfn.XLOOKUP(F1018,Pivot!E:E,Pivot!H:H)</f>
        <v>146.86141434262947</v>
      </c>
      <c r="W1018" s="3">
        <f>IF(Table3[[#This Row],[Stock_on_hand]]&gt;Table3[[#This Row],[Reorder_point]],(Table3[[#This Row],[Stock_on_hand]]-Table3[[#This Row],[Reorder_point]])*Table3[[#This Row],[AverageCostPerUnit]],0)</f>
        <v>51842.079262948202</v>
      </c>
    </row>
    <row r="1019" spans="1:23" x14ac:dyDescent="0.3">
      <c r="A1019" s="1">
        <v>45781</v>
      </c>
      <c r="B1019" t="str">
        <f>TEXT(Table3[[#This Row],[date]],"mmm")</f>
        <v>May</v>
      </c>
      <c r="C1019" t="str">
        <f>TEXT(Table3[[#This Row],[date]],"ddd")</f>
        <v>Sun</v>
      </c>
      <c r="D1019" s="2" t="s">
        <v>5</v>
      </c>
      <c r="E1019" s="2" t="s">
        <v>281</v>
      </c>
      <c r="F1019" s="2" t="s">
        <v>222</v>
      </c>
      <c r="G1019" s="2" t="s">
        <v>223</v>
      </c>
      <c r="H1019" s="2" t="s">
        <v>56</v>
      </c>
      <c r="I1019" s="3">
        <v>492.18</v>
      </c>
      <c r="J1019" s="5">
        <v>10</v>
      </c>
      <c r="K1019" s="3">
        <v>4921.8</v>
      </c>
      <c r="L1019" s="3">
        <v>3064.75</v>
      </c>
      <c r="M1019" s="3">
        <v>1857.05</v>
      </c>
      <c r="N1019" s="10">
        <f>Table3[[#This Row],[profit]]/Table3[[#This Row],[revenue]]</f>
        <v>0.37731114632857893</v>
      </c>
      <c r="O1019" s="2" t="s">
        <v>44</v>
      </c>
      <c r="P1019" s="2" t="str">
        <f>_xlfn.XLOOKUP(O1019,Sales_reps!A:A,Sales_reps!B:B)</f>
        <v>Rep 19</v>
      </c>
      <c r="Q1019" s="5">
        <f>_xlfn.XLOOKUP(F1019,Inventory!A:A,Inventory!E:E)</f>
        <v>429</v>
      </c>
      <c r="R1019" s="5">
        <f>_xlfn.XLOOKUP(F1019,Inventory!A:A,Inventory!F:F)</f>
        <v>117</v>
      </c>
      <c r="S1019" t="str">
        <f>IF(Table3[[#This Row],[Reorder_point]]&gt;=Table3[[#This Row],[Stock_on_hand]],"Reorder","Sufficient Stock")</f>
        <v>Sufficient Stock</v>
      </c>
      <c r="T1019" s="4">
        <f>_xlfn.XLOOKUP(F1019,Pivot!A:A,Pivot!C:C)</f>
        <v>1.7403314917127073</v>
      </c>
      <c r="U1019" s="5">
        <f>Table3[[#This Row],[Stock_on_hand]]/Table3[[#This Row],[ADS_Rate]]</f>
        <v>246.50476190476189</v>
      </c>
      <c r="V1019" s="16">
        <f>_xlfn.XLOOKUP(F1019,Pivot!E:E,Pivot!H:H)</f>
        <v>227.47676190476187</v>
      </c>
      <c r="W1019" s="3">
        <f>IF(Table3[[#This Row],[Stock_on_hand]]&gt;Table3[[#This Row],[Reorder_point]],(Table3[[#This Row],[Stock_on_hand]]-Table3[[#This Row],[Reorder_point]])*Table3[[#This Row],[AverageCostPerUnit]],0)</f>
        <v>70972.749714285703</v>
      </c>
    </row>
    <row r="1020" spans="1:23" x14ac:dyDescent="0.3">
      <c r="A1020" s="1">
        <v>45782</v>
      </c>
      <c r="B1020" t="str">
        <f>TEXT(Table3[[#This Row],[date]],"mmm")</f>
        <v>May</v>
      </c>
      <c r="C1020" t="str">
        <f>TEXT(Table3[[#This Row],[date]],"ddd")</f>
        <v>Mon</v>
      </c>
      <c r="D1020" s="2" t="s">
        <v>12</v>
      </c>
      <c r="E1020" s="2" t="s">
        <v>271</v>
      </c>
      <c r="F1020" s="2" t="s">
        <v>192</v>
      </c>
      <c r="G1020" s="2" t="s">
        <v>193</v>
      </c>
      <c r="H1020" s="2" t="s">
        <v>73</v>
      </c>
      <c r="I1020" s="3">
        <v>430.13</v>
      </c>
      <c r="J1020" s="5">
        <v>18</v>
      </c>
      <c r="K1020" s="3">
        <v>7742.34</v>
      </c>
      <c r="L1020" s="3">
        <v>6356.42</v>
      </c>
      <c r="M1020" s="3">
        <v>1385.92</v>
      </c>
      <c r="N1020" s="10">
        <f>Table3[[#This Row],[profit]]/Table3[[#This Row],[revenue]]</f>
        <v>0.17900531363902902</v>
      </c>
      <c r="O1020" s="2" t="s">
        <v>42</v>
      </c>
      <c r="P1020" s="2" t="str">
        <f>_xlfn.XLOOKUP(O1020,Sales_reps!A:A,Sales_reps!B:B)</f>
        <v>Rep 18</v>
      </c>
      <c r="Q1020" s="5">
        <f>_xlfn.XLOOKUP(F1020,Inventory!A:A,Inventory!E:E)</f>
        <v>321</v>
      </c>
      <c r="R1020" s="5">
        <f>_xlfn.XLOOKUP(F1020,Inventory!A:A,Inventory!F:F)</f>
        <v>186</v>
      </c>
      <c r="S1020" t="str">
        <f>IF(Table3[[#This Row],[Reorder_point]]&gt;=Table3[[#This Row],[Stock_on_hand]],"Reorder","Sufficient Stock")</f>
        <v>Sufficient Stock</v>
      </c>
      <c r="T1020" s="4">
        <f>_xlfn.XLOOKUP(F1020,Pivot!A:A,Pivot!C:C)</f>
        <v>2.2541436464088398</v>
      </c>
      <c r="U1020" s="5">
        <f>Table3[[#This Row],[Stock_on_hand]]/Table3[[#This Row],[ADS_Rate]]</f>
        <v>142.40441176470588</v>
      </c>
      <c r="V1020" s="16">
        <f>_xlfn.XLOOKUP(F1020,Pivot!E:E,Pivot!H:H)</f>
        <v>218.83095588235298</v>
      </c>
      <c r="W1020" s="3">
        <f>IF(Table3[[#This Row],[Stock_on_hand]]&gt;Table3[[#This Row],[Reorder_point]],(Table3[[#This Row],[Stock_on_hand]]-Table3[[#This Row],[Reorder_point]])*Table3[[#This Row],[AverageCostPerUnit]],0)</f>
        <v>29542.179044117653</v>
      </c>
    </row>
    <row r="1021" spans="1:23" x14ac:dyDescent="0.3">
      <c r="A1021" s="1">
        <v>45782</v>
      </c>
      <c r="B1021" t="str">
        <f>TEXT(Table3[[#This Row],[date]],"mmm")</f>
        <v>May</v>
      </c>
      <c r="C1021" t="str">
        <f>TEXT(Table3[[#This Row],[date]],"ddd")</f>
        <v>Mon</v>
      </c>
      <c r="D1021" s="2" t="s">
        <v>27</v>
      </c>
      <c r="E1021" s="2" t="s">
        <v>284</v>
      </c>
      <c r="F1021" s="2" t="s">
        <v>262</v>
      </c>
      <c r="G1021" s="2" t="s">
        <v>263</v>
      </c>
      <c r="H1021" s="2" t="s">
        <v>101</v>
      </c>
      <c r="I1021" s="3">
        <v>177.22</v>
      </c>
      <c r="J1021" s="5">
        <v>25</v>
      </c>
      <c r="K1021" s="3">
        <v>4430.5</v>
      </c>
      <c r="L1021" s="3">
        <v>2700.82</v>
      </c>
      <c r="M1021" s="3">
        <v>1729.68</v>
      </c>
      <c r="N1021" s="10">
        <f>Table3[[#This Row],[profit]]/Table3[[#This Row],[revenue]]</f>
        <v>0.39040288906443971</v>
      </c>
      <c r="O1021" s="2" t="s">
        <v>34</v>
      </c>
      <c r="P1021" s="2" t="str">
        <f>_xlfn.XLOOKUP(O1021,Sales_reps!A:A,Sales_reps!B:B)</f>
        <v>Rep 14</v>
      </c>
      <c r="Q1021" s="5">
        <f>_xlfn.XLOOKUP(F1021,Inventory!A:A,Inventory!E:E)</f>
        <v>69</v>
      </c>
      <c r="R1021" s="5">
        <f>_xlfn.XLOOKUP(F1021,Inventory!A:A,Inventory!F:F)</f>
        <v>189</v>
      </c>
      <c r="S1021" t="str">
        <f>IF(Table3[[#This Row],[Reorder_point]]&gt;=Table3[[#This Row],[Stock_on_hand]],"Reorder","Sufficient Stock")</f>
        <v>Reorder</v>
      </c>
      <c r="T1021" s="4">
        <f>_xlfn.XLOOKUP(F1021,Pivot!A:A,Pivot!C:C)</f>
        <v>1.9337016574585635</v>
      </c>
      <c r="U1021" s="5">
        <f>Table3[[#This Row],[Stock_on_hand]]/Table3[[#This Row],[ADS_Rate]]</f>
        <v>35.682857142857145</v>
      </c>
      <c r="V1021" s="16">
        <f>_xlfn.XLOOKUP(F1021,Pivot!E:E,Pivot!H:H)</f>
        <v>151.44962857142858</v>
      </c>
      <c r="W1021" s="3">
        <f>IF(Table3[[#This Row],[Stock_on_hand]]&gt;Table3[[#This Row],[Reorder_point]],(Table3[[#This Row],[Stock_on_hand]]-Table3[[#This Row],[Reorder_point]])*Table3[[#This Row],[AverageCostPerUnit]],0)</f>
        <v>0</v>
      </c>
    </row>
    <row r="1022" spans="1:23" x14ac:dyDescent="0.3">
      <c r="A1022" s="1">
        <v>45782</v>
      </c>
      <c r="B1022" t="str">
        <f>TEXT(Table3[[#This Row],[date]],"mmm")</f>
        <v>May</v>
      </c>
      <c r="C1022" t="str">
        <f>TEXT(Table3[[#This Row],[date]],"ddd")</f>
        <v>Mon</v>
      </c>
      <c r="D1022" s="2" t="s">
        <v>5</v>
      </c>
      <c r="E1022" s="2" t="s">
        <v>276</v>
      </c>
      <c r="F1022" s="2" t="s">
        <v>186</v>
      </c>
      <c r="G1022" s="2" t="s">
        <v>187</v>
      </c>
      <c r="H1022" s="2" t="s">
        <v>56</v>
      </c>
      <c r="I1022" s="3">
        <v>129.86000000000001</v>
      </c>
      <c r="J1022" s="5">
        <v>4</v>
      </c>
      <c r="K1022" s="3">
        <v>519.44000000000005</v>
      </c>
      <c r="L1022" s="3">
        <v>269.68</v>
      </c>
      <c r="M1022" s="3">
        <v>249.76</v>
      </c>
      <c r="N1022" s="10">
        <f>Table3[[#This Row],[profit]]/Table3[[#This Row],[revenue]]</f>
        <v>0.4808255043893423</v>
      </c>
      <c r="O1022" s="2" t="s">
        <v>20</v>
      </c>
      <c r="P1022" s="2" t="str">
        <f>_xlfn.XLOOKUP(O1022,Sales_reps!A:A,Sales_reps!B:B)</f>
        <v>Rep 8</v>
      </c>
      <c r="Q1022" s="5">
        <f>_xlfn.XLOOKUP(F1022,Inventory!A:A,Inventory!E:E)</f>
        <v>269</v>
      </c>
      <c r="R1022" s="5">
        <f>_xlfn.XLOOKUP(F1022,Inventory!A:A,Inventory!F:F)</f>
        <v>137</v>
      </c>
      <c r="S1022" t="str">
        <f>IF(Table3[[#This Row],[Reorder_point]]&gt;=Table3[[#This Row],[Stock_on_hand]],"Reorder","Sufficient Stock")</f>
        <v>Sufficient Stock</v>
      </c>
      <c r="T1022" s="4">
        <f>_xlfn.XLOOKUP(F1022,Pivot!A:A,Pivot!C:C)</f>
        <v>3.3149171270718232</v>
      </c>
      <c r="U1022" s="5">
        <f>Table3[[#This Row],[Stock_on_hand]]/Table3[[#This Row],[ADS_Rate]]</f>
        <v>81.148333333333341</v>
      </c>
      <c r="V1022" s="16">
        <f>_xlfn.XLOOKUP(F1022,Pivot!E:E,Pivot!H:H)</f>
        <v>202.9247</v>
      </c>
      <c r="W1022" s="3">
        <f>IF(Table3[[#This Row],[Stock_on_hand]]&gt;Table3[[#This Row],[Reorder_point]],(Table3[[#This Row],[Stock_on_hand]]-Table3[[#This Row],[Reorder_point]])*Table3[[#This Row],[AverageCostPerUnit]],0)</f>
        <v>26786.060399999998</v>
      </c>
    </row>
    <row r="1023" spans="1:23" x14ac:dyDescent="0.3">
      <c r="A1023" s="1">
        <v>45782</v>
      </c>
      <c r="B1023" t="str">
        <f>TEXT(Table3[[#This Row],[date]],"mmm")</f>
        <v>May</v>
      </c>
      <c r="C1023" t="str">
        <f>TEXT(Table3[[#This Row],[date]],"ddd")</f>
        <v>Mon</v>
      </c>
      <c r="D1023" s="2" t="s">
        <v>5</v>
      </c>
      <c r="E1023" s="2" t="s">
        <v>277</v>
      </c>
      <c r="F1023" s="2" t="s">
        <v>74</v>
      </c>
      <c r="G1023" s="2" t="s">
        <v>75</v>
      </c>
      <c r="H1023" s="2" t="s">
        <v>64</v>
      </c>
      <c r="I1023" s="3">
        <v>448.92</v>
      </c>
      <c r="J1023" s="5">
        <v>6</v>
      </c>
      <c r="K1023" s="3">
        <v>2693.52</v>
      </c>
      <c r="L1023" s="3">
        <v>2040.44</v>
      </c>
      <c r="M1023" s="3">
        <v>653.08000000000004</v>
      </c>
      <c r="N1023" s="10">
        <f>Table3[[#This Row],[profit]]/Table3[[#This Row],[revenue]]</f>
        <v>0.24246339362618435</v>
      </c>
      <c r="O1023" s="2" t="s">
        <v>13</v>
      </c>
      <c r="P1023" s="2" t="str">
        <f>_xlfn.XLOOKUP(O1023,Sales_reps!A:A,Sales_reps!B:B)</f>
        <v>Rep 5</v>
      </c>
      <c r="Q1023" s="5">
        <f>_xlfn.XLOOKUP(F1023,Inventory!A:A,Inventory!E:E)</f>
        <v>415</v>
      </c>
      <c r="R1023" s="5">
        <f>_xlfn.XLOOKUP(F1023,Inventory!A:A,Inventory!F:F)</f>
        <v>67</v>
      </c>
      <c r="S1023" t="str">
        <f>IF(Table3[[#This Row],[Reorder_point]]&gt;=Table3[[#This Row],[Stock_on_hand]],"Reorder","Sufficient Stock")</f>
        <v>Sufficient Stock</v>
      </c>
      <c r="T1023" s="4">
        <f>_xlfn.XLOOKUP(F1023,Pivot!A:A,Pivot!C:C)</f>
        <v>3.3093922651933703</v>
      </c>
      <c r="U1023" s="5">
        <f>Table3[[#This Row],[Stock_on_hand]]/Table3[[#This Row],[ADS_Rate]]</f>
        <v>125.40066777963271</v>
      </c>
      <c r="V1023" s="16">
        <f>_xlfn.XLOOKUP(F1023,Pivot!E:E,Pivot!H:H)</f>
        <v>142.83464106844738</v>
      </c>
      <c r="W1023" s="3">
        <f>IF(Table3[[#This Row],[Stock_on_hand]]&gt;Table3[[#This Row],[Reorder_point]],(Table3[[#This Row],[Stock_on_hand]]-Table3[[#This Row],[Reorder_point]])*Table3[[#This Row],[AverageCostPerUnit]],0)</f>
        <v>49706.455091819691</v>
      </c>
    </row>
    <row r="1024" spans="1:23" x14ac:dyDescent="0.3">
      <c r="A1024" s="1">
        <v>45782</v>
      </c>
      <c r="B1024" t="str">
        <f>TEXT(Table3[[#This Row],[date]],"mmm")</f>
        <v>May</v>
      </c>
      <c r="C1024" t="str">
        <f>TEXT(Table3[[#This Row],[date]],"ddd")</f>
        <v>Mon</v>
      </c>
      <c r="D1024" s="2" t="s">
        <v>24</v>
      </c>
      <c r="E1024" s="2" t="s">
        <v>271</v>
      </c>
      <c r="F1024" s="2" t="s">
        <v>172</v>
      </c>
      <c r="G1024" s="2" t="s">
        <v>173</v>
      </c>
      <c r="H1024" s="2" t="s">
        <v>64</v>
      </c>
      <c r="I1024" s="3">
        <v>410.61</v>
      </c>
      <c r="J1024" s="5">
        <v>43</v>
      </c>
      <c r="K1024" s="3">
        <v>17656.23</v>
      </c>
      <c r="L1024" s="3">
        <v>11603.88</v>
      </c>
      <c r="M1024" s="3">
        <v>6052.35</v>
      </c>
      <c r="N1024" s="10">
        <f>Table3[[#This Row],[profit]]/Table3[[#This Row],[revenue]]</f>
        <v>0.34278835289300152</v>
      </c>
      <c r="O1024" s="2" t="s">
        <v>44</v>
      </c>
      <c r="P1024" s="2" t="str">
        <f>_xlfn.XLOOKUP(O1024,Sales_reps!A:A,Sales_reps!B:B)</f>
        <v>Rep 19</v>
      </c>
      <c r="Q1024" s="5">
        <f>_xlfn.XLOOKUP(F1024,Inventory!A:A,Inventory!E:E)</f>
        <v>111</v>
      </c>
      <c r="R1024" s="5">
        <f>_xlfn.XLOOKUP(F1024,Inventory!A:A,Inventory!F:F)</f>
        <v>194</v>
      </c>
      <c r="S1024" t="str">
        <f>IF(Table3[[#This Row],[Reorder_point]]&gt;=Table3[[#This Row],[Stock_on_hand]],"Reorder","Sufficient Stock")</f>
        <v>Reorder</v>
      </c>
      <c r="T1024" s="4">
        <f>_xlfn.XLOOKUP(F1024,Pivot!A:A,Pivot!C:C)</f>
        <v>3.5635359116022101</v>
      </c>
      <c r="U1024" s="5">
        <f>Table3[[#This Row],[Stock_on_hand]]/Table3[[#This Row],[ADS_Rate]]</f>
        <v>31.148837209302325</v>
      </c>
      <c r="V1024" s="16">
        <f>_xlfn.XLOOKUP(F1024,Pivot!E:E,Pivot!H:H)</f>
        <v>147.48975193798449</v>
      </c>
      <c r="W1024" s="3">
        <f>IF(Table3[[#This Row],[Stock_on_hand]]&gt;Table3[[#This Row],[Reorder_point]],(Table3[[#This Row],[Stock_on_hand]]-Table3[[#This Row],[Reorder_point]])*Table3[[#This Row],[AverageCostPerUnit]],0)</f>
        <v>0</v>
      </c>
    </row>
    <row r="1025" spans="1:23" x14ac:dyDescent="0.3">
      <c r="A1025" s="1">
        <v>45782</v>
      </c>
      <c r="B1025" t="str">
        <f>TEXT(Table3[[#This Row],[date]],"mmm")</f>
        <v>May</v>
      </c>
      <c r="C1025" t="str">
        <f>TEXT(Table3[[#This Row],[date]],"ddd")</f>
        <v>Mon</v>
      </c>
      <c r="D1025" s="2" t="s">
        <v>12</v>
      </c>
      <c r="E1025" s="2" t="s">
        <v>283</v>
      </c>
      <c r="F1025" s="2" t="s">
        <v>158</v>
      </c>
      <c r="G1025" s="2" t="s">
        <v>159</v>
      </c>
      <c r="H1025" s="2" t="s">
        <v>60</v>
      </c>
      <c r="I1025" s="3">
        <v>356.37</v>
      </c>
      <c r="J1025" s="5">
        <v>36</v>
      </c>
      <c r="K1025" s="3">
        <v>12829.32</v>
      </c>
      <c r="L1025" s="3">
        <v>6616.32</v>
      </c>
      <c r="M1025" s="3">
        <v>6213</v>
      </c>
      <c r="N1025" s="10">
        <f>Table3[[#This Row],[profit]]/Table3[[#This Row],[revenue]]</f>
        <v>0.48428131810571412</v>
      </c>
      <c r="O1025" s="2" t="s">
        <v>46</v>
      </c>
      <c r="P1025" s="2" t="str">
        <f>_xlfn.XLOOKUP(O1025,Sales_reps!A:A,Sales_reps!B:B)</f>
        <v>Rep 20</v>
      </c>
      <c r="Q1025" s="5">
        <f>_xlfn.XLOOKUP(F1025,Inventory!A:A,Inventory!E:E)</f>
        <v>315</v>
      </c>
      <c r="R1025" s="5">
        <f>_xlfn.XLOOKUP(F1025,Inventory!A:A,Inventory!F:F)</f>
        <v>149</v>
      </c>
      <c r="S1025" t="str">
        <f>IF(Table3[[#This Row],[Reorder_point]]&gt;=Table3[[#This Row],[Stock_on_hand]],"Reorder","Sufficient Stock")</f>
        <v>Sufficient Stock</v>
      </c>
      <c r="T1025" s="4">
        <f>_xlfn.XLOOKUP(F1025,Pivot!A:A,Pivot!C:C)</f>
        <v>2.5193370165745854</v>
      </c>
      <c r="U1025" s="5">
        <f>Table3[[#This Row],[Stock_on_hand]]/Table3[[#This Row],[ADS_Rate]]</f>
        <v>125.03289473684211</v>
      </c>
      <c r="V1025" s="16">
        <f>_xlfn.XLOOKUP(F1025,Pivot!E:E,Pivot!H:H)</f>
        <v>200.06271929824564</v>
      </c>
      <c r="W1025" s="3">
        <f>IF(Table3[[#This Row],[Stock_on_hand]]&gt;Table3[[#This Row],[Reorder_point]],(Table3[[#This Row],[Stock_on_hand]]-Table3[[#This Row],[Reorder_point]])*Table3[[#This Row],[AverageCostPerUnit]],0)</f>
        <v>33210.411403508777</v>
      </c>
    </row>
    <row r="1026" spans="1:23" x14ac:dyDescent="0.3">
      <c r="A1026" s="1">
        <v>45782</v>
      </c>
      <c r="B1026" t="str">
        <f>TEXT(Table3[[#This Row],[date]],"mmm")</f>
        <v>May</v>
      </c>
      <c r="C1026" t="str">
        <f>TEXT(Table3[[#This Row],[date]],"ddd")</f>
        <v>Mon</v>
      </c>
      <c r="D1026" s="2" t="s">
        <v>27</v>
      </c>
      <c r="E1026" s="2" t="s">
        <v>282</v>
      </c>
      <c r="F1026" s="2" t="s">
        <v>114</v>
      </c>
      <c r="G1026" s="2" t="s">
        <v>115</v>
      </c>
      <c r="H1026" s="2" t="s">
        <v>64</v>
      </c>
      <c r="I1026" s="3">
        <v>60.81</v>
      </c>
      <c r="J1026" s="5">
        <v>42</v>
      </c>
      <c r="K1026" s="3">
        <v>2554.02</v>
      </c>
      <c r="L1026" s="3">
        <v>1870.62</v>
      </c>
      <c r="M1026" s="3">
        <v>683.4</v>
      </c>
      <c r="N1026" s="10">
        <f>Table3[[#This Row],[profit]]/Table3[[#This Row],[revenue]]</f>
        <v>0.26757817088354829</v>
      </c>
      <c r="O1026" s="2" t="s">
        <v>32</v>
      </c>
      <c r="P1026" s="2" t="str">
        <f>_xlfn.XLOOKUP(O1026,Sales_reps!A:A,Sales_reps!B:B)</f>
        <v>Rep 13</v>
      </c>
      <c r="Q1026" s="5">
        <f>_xlfn.XLOOKUP(F1026,Inventory!A:A,Inventory!E:E)</f>
        <v>385</v>
      </c>
      <c r="R1026" s="5">
        <f>_xlfn.XLOOKUP(F1026,Inventory!A:A,Inventory!F:F)</f>
        <v>55</v>
      </c>
      <c r="S1026" t="str">
        <f>IF(Table3[[#This Row],[Reorder_point]]&gt;=Table3[[#This Row],[Stock_on_hand]],"Reorder","Sufficient Stock")</f>
        <v>Sufficient Stock</v>
      </c>
      <c r="T1026" s="4">
        <f>_xlfn.XLOOKUP(F1026,Pivot!A:A,Pivot!C:C)</f>
        <v>1.9447513812154695</v>
      </c>
      <c r="U1026" s="5">
        <f>Table3[[#This Row],[Stock_on_hand]]/Table3[[#This Row],[ADS_Rate]]</f>
        <v>197.96875</v>
      </c>
      <c r="V1026" s="16">
        <f>_xlfn.XLOOKUP(F1026,Pivot!E:E,Pivot!H:H)</f>
        <v>186.62428977272728</v>
      </c>
      <c r="W1026" s="3">
        <f>IF(Table3[[#This Row],[Stock_on_hand]]&gt;Table3[[#This Row],[Reorder_point]],(Table3[[#This Row],[Stock_on_hand]]-Table3[[#This Row],[Reorder_point]])*Table3[[#This Row],[AverageCostPerUnit]],0)</f>
        <v>61586.015625</v>
      </c>
    </row>
    <row r="1027" spans="1:23" x14ac:dyDescent="0.3">
      <c r="A1027" s="1">
        <v>45782</v>
      </c>
      <c r="B1027" t="str">
        <f>TEXT(Table3[[#This Row],[date]],"mmm")</f>
        <v>May</v>
      </c>
      <c r="C1027" t="str">
        <f>TEXT(Table3[[#This Row],[date]],"ddd")</f>
        <v>Mon</v>
      </c>
      <c r="D1027" s="2" t="s">
        <v>24</v>
      </c>
      <c r="E1027" s="2" t="s">
        <v>271</v>
      </c>
      <c r="F1027" s="2" t="s">
        <v>188</v>
      </c>
      <c r="G1027" s="2" t="s">
        <v>189</v>
      </c>
      <c r="H1027" s="2" t="s">
        <v>60</v>
      </c>
      <c r="I1027" s="3">
        <v>284.52999999999997</v>
      </c>
      <c r="J1027" s="5">
        <v>30</v>
      </c>
      <c r="K1027" s="3">
        <v>8535.9</v>
      </c>
      <c r="L1027" s="3">
        <v>7169.52</v>
      </c>
      <c r="M1027" s="3">
        <v>1366.38</v>
      </c>
      <c r="N1027" s="10">
        <f>Table3[[#This Row],[profit]]/Table3[[#This Row],[revenue]]</f>
        <v>0.16007450883913824</v>
      </c>
      <c r="O1027" s="2" t="s">
        <v>46</v>
      </c>
      <c r="P1027" s="2" t="str">
        <f>_xlfn.XLOOKUP(O1027,Sales_reps!A:A,Sales_reps!B:B)</f>
        <v>Rep 20</v>
      </c>
      <c r="Q1027" s="5">
        <f>_xlfn.XLOOKUP(F1027,Inventory!A:A,Inventory!E:E)</f>
        <v>232</v>
      </c>
      <c r="R1027" s="5">
        <f>_xlfn.XLOOKUP(F1027,Inventory!A:A,Inventory!F:F)</f>
        <v>63</v>
      </c>
      <c r="S1027" t="str">
        <f>IF(Table3[[#This Row],[Reorder_point]]&gt;=Table3[[#This Row],[Stock_on_hand]],"Reorder","Sufficient Stock")</f>
        <v>Sufficient Stock</v>
      </c>
      <c r="T1027" s="4">
        <f>_xlfn.XLOOKUP(F1027,Pivot!A:A,Pivot!C:C)</f>
        <v>2.4917127071823204</v>
      </c>
      <c r="U1027" s="5">
        <f>Table3[[#This Row],[Stock_on_hand]]/Table3[[#This Row],[ADS_Rate]]</f>
        <v>93.108647450110865</v>
      </c>
      <c r="V1027" s="16">
        <f>_xlfn.XLOOKUP(F1027,Pivot!E:E,Pivot!H:H)</f>
        <v>147.25665188470066</v>
      </c>
      <c r="W1027" s="3">
        <f>IF(Table3[[#This Row],[Stock_on_hand]]&gt;Table3[[#This Row],[Reorder_point]],(Table3[[#This Row],[Stock_on_hand]]-Table3[[#This Row],[Reorder_point]])*Table3[[#This Row],[AverageCostPerUnit]],0)</f>
        <v>24886.374168514412</v>
      </c>
    </row>
    <row r="1028" spans="1:23" x14ac:dyDescent="0.3">
      <c r="A1028" s="1">
        <v>45783</v>
      </c>
      <c r="B1028" t="str">
        <f>TEXT(Table3[[#This Row],[date]],"mmm")</f>
        <v>May</v>
      </c>
      <c r="C1028" t="str">
        <f>TEXT(Table3[[#This Row],[date]],"ddd")</f>
        <v>Tue</v>
      </c>
      <c r="D1028" s="2" t="s">
        <v>17</v>
      </c>
      <c r="E1028" s="2" t="s">
        <v>275</v>
      </c>
      <c r="F1028" s="2" t="s">
        <v>102</v>
      </c>
      <c r="G1028" s="2" t="s">
        <v>103</v>
      </c>
      <c r="H1028" s="2" t="s">
        <v>56</v>
      </c>
      <c r="I1028" s="3">
        <v>170.65</v>
      </c>
      <c r="J1028" s="5">
        <v>5</v>
      </c>
      <c r="K1028" s="3">
        <v>853.25</v>
      </c>
      <c r="L1028" s="3">
        <v>522.51</v>
      </c>
      <c r="M1028" s="3">
        <v>330.74</v>
      </c>
      <c r="N1028" s="10">
        <f>Table3[[#This Row],[profit]]/Table3[[#This Row],[revenue]]</f>
        <v>0.38762379138587755</v>
      </c>
      <c r="O1028" s="2" t="s">
        <v>36</v>
      </c>
      <c r="P1028" s="2" t="str">
        <f>_xlfn.XLOOKUP(O1028,Sales_reps!A:A,Sales_reps!B:B)</f>
        <v>Rep 15</v>
      </c>
      <c r="Q1028" s="5">
        <f>_xlfn.XLOOKUP(F1028,Inventory!A:A,Inventory!E:E)</f>
        <v>258</v>
      </c>
      <c r="R1028" s="5">
        <f>_xlfn.XLOOKUP(F1028,Inventory!A:A,Inventory!F:F)</f>
        <v>155</v>
      </c>
      <c r="S1028" t="str">
        <f>IF(Table3[[#This Row],[Reorder_point]]&gt;=Table3[[#This Row],[Stock_on_hand]],"Reorder","Sufficient Stock")</f>
        <v>Sufficient Stock</v>
      </c>
      <c r="T1028" s="4">
        <f>_xlfn.XLOOKUP(F1028,Pivot!A:A,Pivot!C:C)</f>
        <v>1.3646408839779005</v>
      </c>
      <c r="U1028" s="5">
        <f>Table3[[#This Row],[Stock_on_hand]]/Table3[[#This Row],[ADS_Rate]]</f>
        <v>189.06072874493927</v>
      </c>
      <c r="V1028" s="16">
        <f>_xlfn.XLOOKUP(F1028,Pivot!E:E,Pivot!H:H)</f>
        <v>226.45655870445347</v>
      </c>
      <c r="W1028" s="3">
        <f>IF(Table3[[#This Row],[Stock_on_hand]]&gt;Table3[[#This Row],[Reorder_point]],(Table3[[#This Row],[Stock_on_hand]]-Table3[[#This Row],[Reorder_point]])*Table3[[#This Row],[AverageCostPerUnit]],0)</f>
        <v>23325.025546558707</v>
      </c>
    </row>
    <row r="1029" spans="1:23" x14ac:dyDescent="0.3">
      <c r="A1029" s="1">
        <v>45783</v>
      </c>
      <c r="B1029" t="str">
        <f>TEXT(Table3[[#This Row],[date]],"mmm")</f>
        <v>May</v>
      </c>
      <c r="C1029" t="str">
        <f>TEXT(Table3[[#This Row],[date]],"ddd")</f>
        <v>Tue</v>
      </c>
      <c r="D1029" s="2" t="s">
        <v>27</v>
      </c>
      <c r="E1029" s="2" t="s">
        <v>280</v>
      </c>
      <c r="F1029" s="2" t="s">
        <v>69</v>
      </c>
      <c r="G1029" s="2" t="s">
        <v>70</v>
      </c>
      <c r="H1029" s="2" t="s">
        <v>60</v>
      </c>
      <c r="I1029" s="3">
        <v>94.49</v>
      </c>
      <c r="J1029" s="5">
        <v>34</v>
      </c>
      <c r="K1029" s="3">
        <v>3212.66</v>
      </c>
      <c r="L1029" s="3">
        <v>1810.05</v>
      </c>
      <c r="M1029" s="3">
        <v>1402.61</v>
      </c>
      <c r="N1029" s="10">
        <f>Table3[[#This Row],[profit]]/Table3[[#This Row],[revenue]]</f>
        <v>0.43658837225227692</v>
      </c>
      <c r="O1029" s="2" t="s">
        <v>20</v>
      </c>
      <c r="P1029" s="2" t="str">
        <f>_xlfn.XLOOKUP(O1029,Sales_reps!A:A,Sales_reps!B:B)</f>
        <v>Rep 8</v>
      </c>
      <c r="Q1029" s="5">
        <f>_xlfn.XLOOKUP(F1029,Inventory!A:A,Inventory!E:E)</f>
        <v>350</v>
      </c>
      <c r="R1029" s="5">
        <f>_xlfn.XLOOKUP(F1029,Inventory!A:A,Inventory!F:F)</f>
        <v>160</v>
      </c>
      <c r="S1029" t="str">
        <f>IF(Table3[[#This Row],[Reorder_point]]&gt;=Table3[[#This Row],[Stock_on_hand]],"Reorder","Sufficient Stock")</f>
        <v>Sufficient Stock</v>
      </c>
      <c r="T1029" s="4">
        <f>_xlfn.XLOOKUP(F1029,Pivot!A:A,Pivot!C:C)</f>
        <v>2.2651933701657461</v>
      </c>
      <c r="U1029" s="5">
        <f>Table3[[#This Row],[Stock_on_hand]]/Table3[[#This Row],[ADS_Rate]]</f>
        <v>154.51219512195121</v>
      </c>
      <c r="V1029" s="16">
        <f>_xlfn.XLOOKUP(F1029,Pivot!E:E,Pivot!H:H)</f>
        <v>169.51268292682926</v>
      </c>
      <c r="W1029" s="3">
        <f>IF(Table3[[#This Row],[Stock_on_hand]]&gt;Table3[[#This Row],[Reorder_point]],(Table3[[#This Row],[Stock_on_hand]]-Table3[[#This Row],[Reorder_point]])*Table3[[#This Row],[AverageCostPerUnit]],0)</f>
        <v>32207.409756097557</v>
      </c>
    </row>
    <row r="1030" spans="1:23" x14ac:dyDescent="0.3">
      <c r="A1030" s="1">
        <v>45783</v>
      </c>
      <c r="B1030" t="str">
        <f>TEXT(Table3[[#This Row],[date]],"mmm")</f>
        <v>May</v>
      </c>
      <c r="C1030" t="str">
        <f>TEXT(Table3[[#This Row],[date]],"ddd")</f>
        <v>Tue</v>
      </c>
      <c r="D1030" s="2" t="s">
        <v>17</v>
      </c>
      <c r="E1030" s="2" t="s">
        <v>271</v>
      </c>
      <c r="F1030" s="2" t="s">
        <v>202</v>
      </c>
      <c r="G1030" s="2" t="s">
        <v>203</v>
      </c>
      <c r="H1030" s="2" t="s">
        <v>56</v>
      </c>
      <c r="I1030" s="3">
        <v>319.45</v>
      </c>
      <c r="J1030" s="5">
        <v>18</v>
      </c>
      <c r="K1030" s="3">
        <v>5750.1</v>
      </c>
      <c r="L1030" s="3">
        <v>4577.29</v>
      </c>
      <c r="M1030" s="3">
        <v>1172.81</v>
      </c>
      <c r="N1030" s="10">
        <f>Table3[[#This Row],[profit]]/Table3[[#This Row],[revenue]]</f>
        <v>0.2039634093320116</v>
      </c>
      <c r="O1030" s="2" t="s">
        <v>38</v>
      </c>
      <c r="P1030" s="2" t="str">
        <f>_xlfn.XLOOKUP(O1030,Sales_reps!A:A,Sales_reps!B:B)</f>
        <v>Rep 16</v>
      </c>
      <c r="Q1030" s="5">
        <f>_xlfn.XLOOKUP(F1030,Inventory!A:A,Inventory!E:E)</f>
        <v>457</v>
      </c>
      <c r="R1030" s="5">
        <f>_xlfn.XLOOKUP(F1030,Inventory!A:A,Inventory!F:F)</f>
        <v>195</v>
      </c>
      <c r="S1030" t="str">
        <f>IF(Table3[[#This Row],[Reorder_point]]&gt;=Table3[[#This Row],[Stock_on_hand]],"Reorder","Sufficient Stock")</f>
        <v>Sufficient Stock</v>
      </c>
      <c r="T1030" s="4">
        <f>_xlfn.XLOOKUP(F1030,Pivot!A:A,Pivot!C:C)</f>
        <v>2.0441988950276242</v>
      </c>
      <c r="U1030" s="5">
        <f>Table3[[#This Row],[Stock_on_hand]]/Table3[[#This Row],[ADS_Rate]]</f>
        <v>223.55945945945948</v>
      </c>
      <c r="V1030" s="16">
        <f>_xlfn.XLOOKUP(F1030,Pivot!E:E,Pivot!H:H)</f>
        <v>148.73581081081082</v>
      </c>
      <c r="W1030" s="3">
        <f>IF(Table3[[#This Row],[Stock_on_hand]]&gt;Table3[[#This Row],[Reorder_point]],(Table3[[#This Row],[Stock_on_hand]]-Table3[[#This Row],[Reorder_point]])*Table3[[#This Row],[AverageCostPerUnit]],0)</f>
        <v>38968.782432432432</v>
      </c>
    </row>
    <row r="1031" spans="1:23" x14ac:dyDescent="0.3">
      <c r="A1031" s="1">
        <v>45783</v>
      </c>
      <c r="B1031" t="str">
        <f>TEXT(Table3[[#This Row],[date]],"mmm")</f>
        <v>May</v>
      </c>
      <c r="C1031" t="str">
        <f>TEXT(Table3[[#This Row],[date]],"ddd")</f>
        <v>Tue</v>
      </c>
      <c r="D1031" s="2" t="s">
        <v>5</v>
      </c>
      <c r="E1031" s="2" t="s">
        <v>284</v>
      </c>
      <c r="F1031" s="2" t="s">
        <v>83</v>
      </c>
      <c r="G1031" s="2" t="s">
        <v>84</v>
      </c>
      <c r="H1031" s="2" t="s">
        <v>56</v>
      </c>
      <c r="I1031" s="3">
        <v>340.82</v>
      </c>
      <c r="J1031" s="5">
        <v>6</v>
      </c>
      <c r="K1031" s="3">
        <v>2044.92</v>
      </c>
      <c r="L1031" s="3">
        <v>1658.58</v>
      </c>
      <c r="M1031" s="3">
        <v>386.34</v>
      </c>
      <c r="N1031" s="10">
        <f>Table3[[#This Row],[profit]]/Table3[[#This Row],[revenue]]</f>
        <v>0.18892670617921481</v>
      </c>
      <c r="O1031" s="2" t="s">
        <v>42</v>
      </c>
      <c r="P1031" s="2" t="str">
        <f>_xlfn.XLOOKUP(O1031,Sales_reps!A:A,Sales_reps!B:B)</f>
        <v>Rep 18</v>
      </c>
      <c r="Q1031" s="5">
        <f>_xlfn.XLOOKUP(F1031,Inventory!A:A,Inventory!E:E)</f>
        <v>227</v>
      </c>
      <c r="R1031" s="5">
        <f>_xlfn.XLOOKUP(F1031,Inventory!A:A,Inventory!F:F)</f>
        <v>124</v>
      </c>
      <c r="S1031" t="str">
        <f>IF(Table3[[#This Row],[Reorder_point]]&gt;=Table3[[#This Row],[Stock_on_hand]],"Reorder","Sufficient Stock")</f>
        <v>Sufficient Stock</v>
      </c>
      <c r="T1031" s="4">
        <f>_xlfn.XLOOKUP(F1031,Pivot!A:A,Pivot!C:C)</f>
        <v>2.0883977900552488</v>
      </c>
      <c r="U1031" s="5">
        <f>Table3[[#This Row],[Stock_on_hand]]/Table3[[#This Row],[ADS_Rate]]</f>
        <v>108.69576719576719</v>
      </c>
      <c r="V1031" s="16">
        <f>_xlfn.XLOOKUP(F1031,Pivot!E:E,Pivot!H:H)</f>
        <v>176.40235449735448</v>
      </c>
      <c r="W1031" s="3">
        <f>IF(Table3[[#This Row],[Stock_on_hand]]&gt;Table3[[#This Row],[Reorder_point]],(Table3[[#This Row],[Stock_on_hand]]-Table3[[#This Row],[Reorder_point]])*Table3[[#This Row],[AverageCostPerUnit]],0)</f>
        <v>18169.44251322751</v>
      </c>
    </row>
    <row r="1032" spans="1:23" x14ac:dyDescent="0.3">
      <c r="A1032" s="1">
        <v>45783</v>
      </c>
      <c r="B1032" t="str">
        <f>TEXT(Table3[[#This Row],[date]],"mmm")</f>
        <v>May</v>
      </c>
      <c r="C1032" t="str">
        <f>TEXT(Table3[[#This Row],[date]],"ddd")</f>
        <v>Tue</v>
      </c>
      <c r="D1032" s="2" t="s">
        <v>24</v>
      </c>
      <c r="E1032" s="2" t="s">
        <v>283</v>
      </c>
      <c r="F1032" s="2" t="s">
        <v>110</v>
      </c>
      <c r="G1032" s="2" t="s">
        <v>111</v>
      </c>
      <c r="H1032" s="2" t="s">
        <v>101</v>
      </c>
      <c r="I1032" s="3">
        <v>427.51</v>
      </c>
      <c r="J1032" s="5">
        <v>24</v>
      </c>
      <c r="K1032" s="3">
        <v>10260.24</v>
      </c>
      <c r="L1032" s="3">
        <v>6522.3</v>
      </c>
      <c r="M1032" s="3">
        <v>3737.94</v>
      </c>
      <c r="N1032" s="10">
        <f>Table3[[#This Row],[profit]]/Table3[[#This Row],[revenue]]</f>
        <v>0.36431311548267881</v>
      </c>
      <c r="O1032" s="2" t="s">
        <v>36</v>
      </c>
      <c r="P1032" s="2" t="str">
        <f>_xlfn.XLOOKUP(O1032,Sales_reps!A:A,Sales_reps!B:B)</f>
        <v>Rep 15</v>
      </c>
      <c r="Q1032" s="5">
        <f>_xlfn.XLOOKUP(F1032,Inventory!A:A,Inventory!E:E)</f>
        <v>306</v>
      </c>
      <c r="R1032" s="5">
        <f>_xlfn.XLOOKUP(F1032,Inventory!A:A,Inventory!F:F)</f>
        <v>197</v>
      </c>
      <c r="S1032" t="str">
        <f>IF(Table3[[#This Row],[Reorder_point]]&gt;=Table3[[#This Row],[Stock_on_hand]],"Reorder","Sufficient Stock")</f>
        <v>Sufficient Stock</v>
      </c>
      <c r="T1032" s="4">
        <f>_xlfn.XLOOKUP(F1032,Pivot!A:A,Pivot!C:C)</f>
        <v>2.298342541436464</v>
      </c>
      <c r="U1032" s="5">
        <f>Table3[[#This Row],[Stock_on_hand]]/Table3[[#This Row],[ADS_Rate]]</f>
        <v>133.13942307692309</v>
      </c>
      <c r="V1032" s="16">
        <f>_xlfn.XLOOKUP(F1032,Pivot!E:E,Pivot!H:H)</f>
        <v>144.58235576923079</v>
      </c>
      <c r="W1032" s="3">
        <f>IF(Table3[[#This Row],[Stock_on_hand]]&gt;Table3[[#This Row],[Reorder_point]],(Table3[[#This Row],[Stock_on_hand]]-Table3[[#This Row],[Reorder_point]])*Table3[[#This Row],[AverageCostPerUnit]],0)</f>
        <v>15759.476778846156</v>
      </c>
    </row>
    <row r="1033" spans="1:23" x14ac:dyDescent="0.3">
      <c r="A1033" s="1">
        <v>45783</v>
      </c>
      <c r="B1033" t="str">
        <f>TEXT(Table3[[#This Row],[date]],"mmm")</f>
        <v>May</v>
      </c>
      <c r="C1033" t="str">
        <f>TEXT(Table3[[#This Row],[date]],"ddd")</f>
        <v>Tue</v>
      </c>
      <c r="D1033" s="2" t="s">
        <v>5</v>
      </c>
      <c r="E1033" s="2" t="s">
        <v>278</v>
      </c>
      <c r="F1033" s="2" t="s">
        <v>206</v>
      </c>
      <c r="G1033" s="2" t="s">
        <v>207</v>
      </c>
      <c r="H1033" s="2" t="s">
        <v>60</v>
      </c>
      <c r="I1033" s="3">
        <v>336.58</v>
      </c>
      <c r="J1033" s="5">
        <v>9</v>
      </c>
      <c r="K1033" s="3">
        <v>3029.22</v>
      </c>
      <c r="L1033" s="3">
        <v>2195.9299999999998</v>
      </c>
      <c r="M1033" s="3">
        <v>833.29</v>
      </c>
      <c r="N1033" s="10">
        <f>Table3[[#This Row],[profit]]/Table3[[#This Row],[revenue]]</f>
        <v>0.27508401502697066</v>
      </c>
      <c r="O1033" s="2" t="s">
        <v>36</v>
      </c>
      <c r="P1033" s="2" t="str">
        <f>_xlfn.XLOOKUP(O1033,Sales_reps!A:A,Sales_reps!B:B)</f>
        <v>Rep 15</v>
      </c>
      <c r="Q1033" s="5">
        <f>_xlfn.XLOOKUP(F1033,Inventory!A:A,Inventory!E:E)</f>
        <v>234</v>
      </c>
      <c r="R1033" s="5">
        <f>_xlfn.XLOOKUP(F1033,Inventory!A:A,Inventory!F:F)</f>
        <v>135</v>
      </c>
      <c r="S1033" t="str">
        <f>IF(Table3[[#This Row],[Reorder_point]]&gt;=Table3[[#This Row],[Stock_on_hand]],"Reorder","Sufficient Stock")</f>
        <v>Sufficient Stock</v>
      </c>
      <c r="T1033" s="4">
        <f>_xlfn.XLOOKUP(F1033,Pivot!A:A,Pivot!C:C)</f>
        <v>2.1823204419889501</v>
      </c>
      <c r="U1033" s="5">
        <f>Table3[[#This Row],[Stock_on_hand]]/Table3[[#This Row],[ADS_Rate]]</f>
        <v>107.2253164556962</v>
      </c>
      <c r="V1033" s="16">
        <f>_xlfn.XLOOKUP(F1033,Pivot!E:E,Pivot!H:H)</f>
        <v>159.33501265822784</v>
      </c>
      <c r="W1033" s="3">
        <f>IF(Table3[[#This Row],[Stock_on_hand]]&gt;Table3[[#This Row],[Reorder_point]],(Table3[[#This Row],[Stock_on_hand]]-Table3[[#This Row],[Reorder_point]])*Table3[[#This Row],[AverageCostPerUnit]],0)</f>
        <v>15774.166253164556</v>
      </c>
    </row>
    <row r="1034" spans="1:23" x14ac:dyDescent="0.3">
      <c r="A1034" s="1">
        <v>45783</v>
      </c>
      <c r="B1034" t="str">
        <f>TEXT(Table3[[#This Row],[date]],"mmm")</f>
        <v>May</v>
      </c>
      <c r="C1034" t="str">
        <f>TEXT(Table3[[#This Row],[date]],"ddd")</f>
        <v>Tue</v>
      </c>
      <c r="D1034" s="2" t="s">
        <v>24</v>
      </c>
      <c r="E1034" s="2" t="s">
        <v>272</v>
      </c>
      <c r="F1034" s="2" t="s">
        <v>190</v>
      </c>
      <c r="G1034" s="2" t="s">
        <v>191</v>
      </c>
      <c r="H1034" s="2" t="s">
        <v>73</v>
      </c>
      <c r="I1034" s="3">
        <v>240.13</v>
      </c>
      <c r="J1034" s="5">
        <v>45</v>
      </c>
      <c r="K1034" s="3">
        <v>10805.85</v>
      </c>
      <c r="L1034" s="3">
        <v>7376.59</v>
      </c>
      <c r="M1034" s="3">
        <v>3429.26</v>
      </c>
      <c r="N1034" s="10">
        <f>Table3[[#This Row],[profit]]/Table3[[#This Row],[revenue]]</f>
        <v>0.31735217497929363</v>
      </c>
      <c r="O1034" s="2" t="s">
        <v>8</v>
      </c>
      <c r="P1034" s="2" t="str">
        <f>_xlfn.XLOOKUP(O1034,Sales_reps!A:A,Sales_reps!B:B)</f>
        <v>Rep 3</v>
      </c>
      <c r="Q1034" s="5">
        <f>_xlfn.XLOOKUP(F1034,Inventory!A:A,Inventory!E:E)</f>
        <v>255</v>
      </c>
      <c r="R1034" s="5">
        <f>_xlfn.XLOOKUP(F1034,Inventory!A:A,Inventory!F:F)</f>
        <v>61</v>
      </c>
      <c r="S1034" t="str">
        <f>IF(Table3[[#This Row],[Reorder_point]]&gt;=Table3[[#This Row],[Stock_on_hand]],"Reorder","Sufficient Stock")</f>
        <v>Sufficient Stock</v>
      </c>
      <c r="T1034" s="4">
        <f>_xlfn.XLOOKUP(F1034,Pivot!A:A,Pivot!C:C)</f>
        <v>1.8121546961325967</v>
      </c>
      <c r="U1034" s="5">
        <f>Table3[[#This Row],[Stock_on_hand]]/Table3[[#This Row],[ADS_Rate]]</f>
        <v>140.71646341463415</v>
      </c>
      <c r="V1034" s="16">
        <f>_xlfn.XLOOKUP(F1034,Pivot!E:E,Pivot!H:H)</f>
        <v>130.25945121951221</v>
      </c>
      <c r="W1034" s="3">
        <f>IF(Table3[[#This Row],[Stock_on_hand]]&gt;Table3[[#This Row],[Reorder_point]],(Table3[[#This Row],[Stock_on_hand]]-Table3[[#This Row],[Reorder_point]])*Table3[[#This Row],[AverageCostPerUnit]],0)</f>
        <v>25270.333536585371</v>
      </c>
    </row>
    <row r="1035" spans="1:23" x14ac:dyDescent="0.3">
      <c r="A1035" s="1">
        <v>45783</v>
      </c>
      <c r="B1035" t="str">
        <f>TEXT(Table3[[#This Row],[date]],"mmm")</f>
        <v>May</v>
      </c>
      <c r="C1035" t="str">
        <f>TEXT(Table3[[#This Row],[date]],"ddd")</f>
        <v>Tue</v>
      </c>
      <c r="D1035" s="2" t="s">
        <v>27</v>
      </c>
      <c r="E1035" s="2" t="s">
        <v>276</v>
      </c>
      <c r="F1035" s="2" t="s">
        <v>232</v>
      </c>
      <c r="G1035" s="2" t="s">
        <v>233</v>
      </c>
      <c r="H1035" s="2" t="s">
        <v>101</v>
      </c>
      <c r="I1035" s="3">
        <v>422.53</v>
      </c>
      <c r="J1035" s="5">
        <v>11</v>
      </c>
      <c r="K1035" s="3">
        <v>4647.83</v>
      </c>
      <c r="L1035" s="3">
        <v>3734.21</v>
      </c>
      <c r="M1035" s="3">
        <v>913.62</v>
      </c>
      <c r="N1035" s="10">
        <f>Table3[[#This Row],[profit]]/Table3[[#This Row],[revenue]]</f>
        <v>0.19656915162559732</v>
      </c>
      <c r="O1035" s="2" t="s">
        <v>22</v>
      </c>
      <c r="P1035" s="2" t="str">
        <f>_xlfn.XLOOKUP(O1035,Sales_reps!A:A,Sales_reps!B:B)</f>
        <v>Rep 9</v>
      </c>
      <c r="Q1035" s="5">
        <f>_xlfn.XLOOKUP(F1035,Inventory!A:A,Inventory!E:E)</f>
        <v>255</v>
      </c>
      <c r="R1035" s="5">
        <f>_xlfn.XLOOKUP(F1035,Inventory!A:A,Inventory!F:F)</f>
        <v>78</v>
      </c>
      <c r="S1035" t="str">
        <f>IF(Table3[[#This Row],[Reorder_point]]&gt;=Table3[[#This Row],[Stock_on_hand]],"Reorder","Sufficient Stock")</f>
        <v>Sufficient Stock</v>
      </c>
      <c r="T1035" s="4">
        <f>_xlfn.XLOOKUP(F1035,Pivot!A:A,Pivot!C:C)</f>
        <v>2.6353591160220993</v>
      </c>
      <c r="U1035" s="5">
        <f>Table3[[#This Row],[Stock_on_hand]]/Table3[[#This Row],[ADS_Rate]]</f>
        <v>96.761006289308185</v>
      </c>
      <c r="V1035" s="16">
        <f>_xlfn.XLOOKUP(F1035,Pivot!E:E,Pivot!H:H)</f>
        <v>146.7044025157233</v>
      </c>
      <c r="W1035" s="3">
        <f>IF(Table3[[#This Row],[Stock_on_hand]]&gt;Table3[[#This Row],[Reorder_point]],(Table3[[#This Row],[Stock_on_hand]]-Table3[[#This Row],[Reorder_point]])*Table3[[#This Row],[AverageCostPerUnit]],0)</f>
        <v>25966.679245283023</v>
      </c>
    </row>
    <row r="1036" spans="1:23" x14ac:dyDescent="0.3">
      <c r="A1036" s="1">
        <v>45783</v>
      </c>
      <c r="B1036" t="str">
        <f>TEXT(Table3[[#This Row],[date]],"mmm")</f>
        <v>May</v>
      </c>
      <c r="C1036" t="str">
        <f>TEXT(Table3[[#This Row],[date]],"ddd")</f>
        <v>Tue</v>
      </c>
      <c r="D1036" s="2" t="s">
        <v>12</v>
      </c>
      <c r="E1036" s="2" t="s">
        <v>280</v>
      </c>
      <c r="F1036" s="2" t="s">
        <v>144</v>
      </c>
      <c r="G1036" s="2" t="s">
        <v>145</v>
      </c>
      <c r="H1036" s="2" t="s">
        <v>56</v>
      </c>
      <c r="I1036" s="3">
        <v>118.01</v>
      </c>
      <c r="J1036" s="5">
        <v>45</v>
      </c>
      <c r="K1036" s="3">
        <v>5310.45</v>
      </c>
      <c r="L1036" s="3">
        <v>2739.36</v>
      </c>
      <c r="M1036" s="3">
        <v>2571.09</v>
      </c>
      <c r="N1036" s="10">
        <f>Table3[[#This Row],[profit]]/Table3[[#This Row],[revenue]]</f>
        <v>0.48415670988334325</v>
      </c>
      <c r="O1036" s="2" t="s">
        <v>28</v>
      </c>
      <c r="P1036" s="2" t="str">
        <f>_xlfn.XLOOKUP(O1036,Sales_reps!A:A,Sales_reps!B:B)</f>
        <v>Rep 11</v>
      </c>
      <c r="Q1036" s="5">
        <f>_xlfn.XLOOKUP(F1036,Inventory!A:A,Inventory!E:E)</f>
        <v>112</v>
      </c>
      <c r="R1036" s="5">
        <f>_xlfn.XLOOKUP(F1036,Inventory!A:A,Inventory!F:F)</f>
        <v>60</v>
      </c>
      <c r="S1036" t="str">
        <f>IF(Table3[[#This Row],[Reorder_point]]&gt;=Table3[[#This Row],[Stock_on_hand]],"Reorder","Sufficient Stock")</f>
        <v>Sufficient Stock</v>
      </c>
      <c r="T1036" s="4">
        <f>_xlfn.XLOOKUP(F1036,Pivot!A:A,Pivot!C:C)</f>
        <v>2.0883977900552488</v>
      </c>
      <c r="U1036" s="5">
        <f>Table3[[#This Row],[Stock_on_hand]]/Table3[[#This Row],[ADS_Rate]]</f>
        <v>53.629629629629626</v>
      </c>
      <c r="V1036" s="16">
        <f>_xlfn.XLOOKUP(F1036,Pivot!E:E,Pivot!H:H)</f>
        <v>99.967328042328063</v>
      </c>
      <c r="W1036" s="3">
        <f>IF(Table3[[#This Row],[Stock_on_hand]]&gt;Table3[[#This Row],[Reorder_point]],(Table3[[#This Row],[Stock_on_hand]]-Table3[[#This Row],[Reorder_point]])*Table3[[#This Row],[AverageCostPerUnit]],0)</f>
        <v>5198.3010582010593</v>
      </c>
    </row>
    <row r="1037" spans="1:23" x14ac:dyDescent="0.3">
      <c r="A1037" s="1">
        <v>45783</v>
      </c>
      <c r="B1037" t="str">
        <f>TEXT(Table3[[#This Row],[date]],"mmm")</f>
        <v>May</v>
      </c>
      <c r="C1037" t="str">
        <f>TEXT(Table3[[#This Row],[date]],"ddd")</f>
        <v>Tue</v>
      </c>
      <c r="D1037" s="2" t="s">
        <v>17</v>
      </c>
      <c r="E1037" s="2" t="s">
        <v>278</v>
      </c>
      <c r="F1037" s="2" t="s">
        <v>234</v>
      </c>
      <c r="G1037" s="2" t="s">
        <v>235</v>
      </c>
      <c r="H1037" s="2" t="s">
        <v>101</v>
      </c>
      <c r="I1037" s="3">
        <v>186.8</v>
      </c>
      <c r="J1037" s="5">
        <v>14</v>
      </c>
      <c r="K1037" s="3">
        <v>2615.1999999999998</v>
      </c>
      <c r="L1037" s="3">
        <v>2132.71</v>
      </c>
      <c r="M1037" s="3">
        <v>482.49</v>
      </c>
      <c r="N1037" s="10">
        <f>Table3[[#This Row],[profit]]/Table3[[#This Row],[revenue]]</f>
        <v>0.18449449372896912</v>
      </c>
      <c r="O1037" s="2" t="s">
        <v>3</v>
      </c>
      <c r="P1037" s="2" t="str">
        <f>_xlfn.XLOOKUP(O1037,Sales_reps!A:A,Sales_reps!B:B)</f>
        <v>Rep 1</v>
      </c>
      <c r="Q1037" s="5">
        <f>_xlfn.XLOOKUP(F1037,Inventory!A:A,Inventory!E:E)</f>
        <v>438</v>
      </c>
      <c r="R1037" s="5">
        <f>_xlfn.XLOOKUP(F1037,Inventory!A:A,Inventory!F:F)</f>
        <v>119</v>
      </c>
      <c r="S1037" t="str">
        <f>IF(Table3[[#This Row],[Reorder_point]]&gt;=Table3[[#This Row],[Stock_on_hand]],"Reorder","Sufficient Stock")</f>
        <v>Sufficient Stock</v>
      </c>
      <c r="T1037" s="4">
        <f>_xlfn.XLOOKUP(F1037,Pivot!A:A,Pivot!C:C)</f>
        <v>2.3370165745856353</v>
      </c>
      <c r="U1037" s="5">
        <f>Table3[[#This Row],[Stock_on_hand]]/Table3[[#This Row],[ADS_Rate]]</f>
        <v>187.41843971631207</v>
      </c>
      <c r="V1037" s="16">
        <f>_xlfn.XLOOKUP(F1037,Pivot!E:E,Pivot!H:H)</f>
        <v>151.53120567375885</v>
      </c>
      <c r="W1037" s="3">
        <f>IF(Table3[[#This Row],[Stock_on_hand]]&gt;Table3[[#This Row],[Reorder_point]],(Table3[[#This Row],[Stock_on_hand]]-Table3[[#This Row],[Reorder_point]])*Table3[[#This Row],[AverageCostPerUnit]],0)</f>
        <v>48338.454609929075</v>
      </c>
    </row>
    <row r="1038" spans="1:23" x14ac:dyDescent="0.3">
      <c r="A1038" s="1">
        <v>45783</v>
      </c>
      <c r="B1038" t="str">
        <f>TEXT(Table3[[#This Row],[date]],"mmm")</f>
        <v>May</v>
      </c>
      <c r="C1038" t="str">
        <f>TEXT(Table3[[#This Row],[date]],"ddd")</f>
        <v>Tue</v>
      </c>
      <c r="D1038" s="2" t="s">
        <v>27</v>
      </c>
      <c r="E1038" s="2" t="s">
        <v>277</v>
      </c>
      <c r="F1038" s="2" t="s">
        <v>134</v>
      </c>
      <c r="G1038" s="2" t="s">
        <v>135</v>
      </c>
      <c r="H1038" s="2" t="s">
        <v>60</v>
      </c>
      <c r="I1038" s="3">
        <v>128.12</v>
      </c>
      <c r="J1038" s="5">
        <v>9</v>
      </c>
      <c r="K1038" s="3">
        <v>1153.08</v>
      </c>
      <c r="L1038" s="3">
        <v>901.79</v>
      </c>
      <c r="M1038" s="3">
        <v>251.29</v>
      </c>
      <c r="N1038" s="10">
        <f>Table3[[#This Row],[profit]]/Table3[[#This Row],[revenue]]</f>
        <v>0.21792937176952162</v>
      </c>
      <c r="O1038" s="2" t="s">
        <v>18</v>
      </c>
      <c r="P1038" s="2" t="str">
        <f>_xlfn.XLOOKUP(O1038,Sales_reps!A:A,Sales_reps!B:B)</f>
        <v>Rep 7</v>
      </c>
      <c r="Q1038" s="5">
        <f>_xlfn.XLOOKUP(F1038,Inventory!A:A,Inventory!E:E)</f>
        <v>424</v>
      </c>
      <c r="R1038" s="5">
        <f>_xlfn.XLOOKUP(F1038,Inventory!A:A,Inventory!F:F)</f>
        <v>156</v>
      </c>
      <c r="S1038" t="str">
        <f>IF(Table3[[#This Row],[Reorder_point]]&gt;=Table3[[#This Row],[Stock_on_hand]],"Reorder","Sufficient Stock")</f>
        <v>Sufficient Stock</v>
      </c>
      <c r="T1038" s="4">
        <f>_xlfn.XLOOKUP(F1038,Pivot!A:A,Pivot!C:C)</f>
        <v>2.458563535911602</v>
      </c>
      <c r="U1038" s="5">
        <f>Table3[[#This Row],[Stock_on_hand]]/Table3[[#This Row],[ADS_Rate]]</f>
        <v>172.45842696629214</v>
      </c>
      <c r="V1038" s="16">
        <f>_xlfn.XLOOKUP(F1038,Pivot!E:E,Pivot!H:H)</f>
        <v>179.92377528089884</v>
      </c>
      <c r="W1038" s="3">
        <f>IF(Table3[[#This Row],[Stock_on_hand]]&gt;Table3[[#This Row],[Reorder_point]],(Table3[[#This Row],[Stock_on_hand]]-Table3[[#This Row],[Reorder_point]])*Table3[[#This Row],[AverageCostPerUnit]],0)</f>
        <v>48219.571775280885</v>
      </c>
    </row>
    <row r="1039" spans="1:23" x14ac:dyDescent="0.3">
      <c r="A1039" s="1">
        <v>45783</v>
      </c>
      <c r="B1039" t="str">
        <f>TEXT(Table3[[#This Row],[date]],"mmm")</f>
        <v>May</v>
      </c>
      <c r="C1039" t="str">
        <f>TEXT(Table3[[#This Row],[date]],"ddd")</f>
        <v>Tue</v>
      </c>
      <c r="D1039" s="2" t="s">
        <v>24</v>
      </c>
      <c r="E1039" s="2" t="s">
        <v>277</v>
      </c>
      <c r="F1039" s="2" t="s">
        <v>116</v>
      </c>
      <c r="G1039" s="2" t="s">
        <v>117</v>
      </c>
      <c r="H1039" s="2" t="s">
        <v>64</v>
      </c>
      <c r="I1039" s="3">
        <v>487.01</v>
      </c>
      <c r="J1039" s="5">
        <v>37</v>
      </c>
      <c r="K1039" s="3">
        <v>18019.37</v>
      </c>
      <c r="L1039" s="3">
        <v>14721.28</v>
      </c>
      <c r="M1039" s="3">
        <v>3298.09</v>
      </c>
      <c r="N1039" s="10">
        <f>Table3[[#This Row],[profit]]/Table3[[#This Row],[revenue]]</f>
        <v>0.18303026132434155</v>
      </c>
      <c r="O1039" s="2" t="s">
        <v>20</v>
      </c>
      <c r="P1039" s="2" t="str">
        <f>_xlfn.XLOOKUP(O1039,Sales_reps!A:A,Sales_reps!B:B)</f>
        <v>Rep 8</v>
      </c>
      <c r="Q1039" s="5">
        <f>_xlfn.XLOOKUP(F1039,Inventory!A:A,Inventory!E:E)</f>
        <v>230</v>
      </c>
      <c r="R1039" s="5">
        <f>_xlfn.XLOOKUP(F1039,Inventory!A:A,Inventory!F:F)</f>
        <v>70</v>
      </c>
      <c r="S1039" t="str">
        <f>IF(Table3[[#This Row],[Reorder_point]]&gt;=Table3[[#This Row],[Stock_on_hand]],"Reorder","Sufficient Stock")</f>
        <v>Sufficient Stock</v>
      </c>
      <c r="T1039" s="4">
        <f>_xlfn.XLOOKUP(F1039,Pivot!A:A,Pivot!C:C)</f>
        <v>1.4419889502762431</v>
      </c>
      <c r="U1039" s="5">
        <f>Table3[[#This Row],[Stock_on_hand]]/Table3[[#This Row],[ADS_Rate]]</f>
        <v>159.50191570881228</v>
      </c>
      <c r="V1039" s="16">
        <f>_xlfn.XLOOKUP(F1039,Pivot!E:E,Pivot!H:H)</f>
        <v>196.03318007662833</v>
      </c>
      <c r="W1039" s="3">
        <f>IF(Table3[[#This Row],[Stock_on_hand]]&gt;Table3[[#This Row],[Reorder_point]],(Table3[[#This Row],[Stock_on_hand]]-Table3[[#This Row],[Reorder_point]])*Table3[[#This Row],[AverageCostPerUnit]],0)</f>
        <v>31365.308812260533</v>
      </c>
    </row>
    <row r="1040" spans="1:23" x14ac:dyDescent="0.3">
      <c r="A1040" s="1">
        <v>45783</v>
      </c>
      <c r="B1040" t="str">
        <f>TEXT(Table3[[#This Row],[date]],"mmm")</f>
        <v>May</v>
      </c>
      <c r="C1040" t="str">
        <f>TEXT(Table3[[#This Row],[date]],"ddd")</f>
        <v>Tue</v>
      </c>
      <c r="D1040" s="2" t="s">
        <v>27</v>
      </c>
      <c r="E1040" s="2" t="s">
        <v>283</v>
      </c>
      <c r="F1040" s="2" t="s">
        <v>230</v>
      </c>
      <c r="G1040" s="2" t="s">
        <v>231</v>
      </c>
      <c r="H1040" s="2" t="s">
        <v>60</v>
      </c>
      <c r="I1040" s="3">
        <v>447.71</v>
      </c>
      <c r="J1040" s="5">
        <v>16</v>
      </c>
      <c r="K1040" s="3">
        <v>7163.36</v>
      </c>
      <c r="L1040" s="3">
        <v>3748.27</v>
      </c>
      <c r="M1040" s="3">
        <v>3415.09</v>
      </c>
      <c r="N1040" s="10">
        <f>Table3[[#This Row],[profit]]/Table3[[#This Row],[revenue]]</f>
        <v>0.47674415358155953</v>
      </c>
      <c r="O1040" s="2" t="s">
        <v>44</v>
      </c>
      <c r="P1040" s="2" t="str">
        <f>_xlfn.XLOOKUP(O1040,Sales_reps!A:A,Sales_reps!B:B)</f>
        <v>Rep 19</v>
      </c>
      <c r="Q1040" s="5">
        <f>_xlfn.XLOOKUP(F1040,Inventory!A:A,Inventory!E:E)</f>
        <v>12</v>
      </c>
      <c r="R1040" s="5">
        <f>_xlfn.XLOOKUP(F1040,Inventory!A:A,Inventory!F:F)</f>
        <v>166</v>
      </c>
      <c r="S1040" t="str">
        <f>IF(Table3[[#This Row],[Reorder_point]]&gt;=Table3[[#This Row],[Stock_on_hand]],"Reorder","Sufficient Stock")</f>
        <v>Reorder</v>
      </c>
      <c r="T1040" s="4">
        <f>_xlfn.XLOOKUP(F1040,Pivot!A:A,Pivot!C:C)</f>
        <v>2.0386740331491713</v>
      </c>
      <c r="U1040" s="5">
        <f>Table3[[#This Row],[Stock_on_hand]]/Table3[[#This Row],[ADS_Rate]]</f>
        <v>5.8861788617886175</v>
      </c>
      <c r="V1040" s="16">
        <f>_xlfn.XLOOKUP(F1040,Pivot!E:E,Pivot!H:H)</f>
        <v>205.93330623306232</v>
      </c>
      <c r="W1040" s="3">
        <f>IF(Table3[[#This Row],[Stock_on_hand]]&gt;Table3[[#This Row],[Reorder_point]],(Table3[[#This Row],[Stock_on_hand]]-Table3[[#This Row],[Reorder_point]])*Table3[[#This Row],[AverageCostPerUnit]],0)</f>
        <v>0</v>
      </c>
    </row>
    <row r="1041" spans="1:23" x14ac:dyDescent="0.3">
      <c r="A1041" s="1">
        <v>45784</v>
      </c>
      <c r="B1041" t="str">
        <f>TEXT(Table3[[#This Row],[date]],"mmm")</f>
        <v>May</v>
      </c>
      <c r="C1041" t="str">
        <f>TEXT(Table3[[#This Row],[date]],"ddd")</f>
        <v>Wed</v>
      </c>
      <c r="D1041" s="2" t="s">
        <v>17</v>
      </c>
      <c r="E1041" s="2" t="s">
        <v>274</v>
      </c>
      <c r="F1041" s="2" t="s">
        <v>178</v>
      </c>
      <c r="G1041" s="2" t="s">
        <v>179</v>
      </c>
      <c r="H1041" s="2" t="s">
        <v>73</v>
      </c>
      <c r="I1041" s="3">
        <v>362.73</v>
      </c>
      <c r="J1041" s="5">
        <v>44</v>
      </c>
      <c r="K1041" s="3">
        <v>15960.12</v>
      </c>
      <c r="L1041" s="3">
        <v>9202.33</v>
      </c>
      <c r="M1041" s="3">
        <v>6757.79</v>
      </c>
      <c r="N1041" s="10">
        <f>Table3[[#This Row],[profit]]/Table3[[#This Row],[revenue]]</f>
        <v>0.42341724247687357</v>
      </c>
      <c r="O1041" s="2" t="s">
        <v>32</v>
      </c>
      <c r="P1041" s="2" t="str">
        <f>_xlfn.XLOOKUP(O1041,Sales_reps!A:A,Sales_reps!B:B)</f>
        <v>Rep 13</v>
      </c>
      <c r="Q1041" s="5">
        <f>_xlfn.XLOOKUP(F1041,Inventory!A:A,Inventory!E:E)</f>
        <v>214</v>
      </c>
      <c r="R1041" s="5">
        <f>_xlfn.XLOOKUP(F1041,Inventory!A:A,Inventory!F:F)</f>
        <v>101</v>
      </c>
      <c r="S1041" t="str">
        <f>IF(Table3[[#This Row],[Reorder_point]]&gt;=Table3[[#This Row],[Stock_on_hand]],"Reorder","Sufficient Stock")</f>
        <v>Sufficient Stock</v>
      </c>
      <c r="T1041" s="4">
        <f>_xlfn.XLOOKUP(F1041,Pivot!A:A,Pivot!C:C)</f>
        <v>1.8342541436464088</v>
      </c>
      <c r="U1041" s="5">
        <f>Table3[[#This Row],[Stock_on_hand]]/Table3[[#This Row],[ADS_Rate]]</f>
        <v>116.66867469879519</v>
      </c>
      <c r="V1041" s="16">
        <f>_xlfn.XLOOKUP(F1041,Pivot!E:E,Pivot!H:H)</f>
        <v>232.51328313253009</v>
      </c>
      <c r="W1041" s="3">
        <f>IF(Table3[[#This Row],[Stock_on_hand]]&gt;Table3[[#This Row],[Reorder_point]],(Table3[[#This Row],[Stock_on_hand]]-Table3[[#This Row],[Reorder_point]])*Table3[[#This Row],[AverageCostPerUnit]],0)</f>
        <v>26274.0009939759</v>
      </c>
    </row>
    <row r="1042" spans="1:23" x14ac:dyDescent="0.3">
      <c r="A1042" s="1">
        <v>45784</v>
      </c>
      <c r="B1042" t="str">
        <f>TEXT(Table3[[#This Row],[date]],"mmm")</f>
        <v>May</v>
      </c>
      <c r="C1042" t="str">
        <f>TEXT(Table3[[#This Row],[date]],"ddd")</f>
        <v>Wed</v>
      </c>
      <c r="D1042" s="2" t="s">
        <v>27</v>
      </c>
      <c r="E1042" s="2" t="s">
        <v>282</v>
      </c>
      <c r="F1042" s="2" t="s">
        <v>260</v>
      </c>
      <c r="G1042" s="2" t="s">
        <v>261</v>
      </c>
      <c r="H1042" s="2" t="s">
        <v>73</v>
      </c>
      <c r="I1042" s="3">
        <v>45.95</v>
      </c>
      <c r="J1042" s="5">
        <v>48</v>
      </c>
      <c r="K1042" s="3">
        <v>2205.6</v>
      </c>
      <c r="L1042" s="3">
        <v>1681.17</v>
      </c>
      <c r="M1042" s="3">
        <v>524.42999999999995</v>
      </c>
      <c r="N1042" s="10">
        <f>Table3[[#This Row],[profit]]/Table3[[#This Row],[revenue]]</f>
        <v>0.237772034820457</v>
      </c>
      <c r="O1042" s="2" t="s">
        <v>40</v>
      </c>
      <c r="P1042" s="2" t="str">
        <f>_xlfn.XLOOKUP(O1042,Sales_reps!A:A,Sales_reps!B:B)</f>
        <v>Rep 17</v>
      </c>
      <c r="Q1042" s="5">
        <f>_xlfn.XLOOKUP(F1042,Inventory!A:A,Inventory!E:E)</f>
        <v>159</v>
      </c>
      <c r="R1042" s="5">
        <f>_xlfn.XLOOKUP(F1042,Inventory!A:A,Inventory!F:F)</f>
        <v>87</v>
      </c>
      <c r="S1042" t="str">
        <f>IF(Table3[[#This Row],[Reorder_point]]&gt;=Table3[[#This Row],[Stock_on_hand]],"Reorder","Sufficient Stock")</f>
        <v>Sufficient Stock</v>
      </c>
      <c r="T1042" s="4">
        <f>_xlfn.XLOOKUP(F1042,Pivot!A:A,Pivot!C:C)</f>
        <v>3.3204419889502761</v>
      </c>
      <c r="U1042" s="5">
        <f>Table3[[#This Row],[Stock_on_hand]]/Table3[[#This Row],[ADS_Rate]]</f>
        <v>47.885191347753747</v>
      </c>
      <c r="V1042" s="16">
        <f>_xlfn.XLOOKUP(F1042,Pivot!E:E,Pivot!H:H)</f>
        <v>126.12717138103163</v>
      </c>
      <c r="W1042" s="3">
        <f>IF(Table3[[#This Row],[Stock_on_hand]]&gt;Table3[[#This Row],[Reorder_point]],(Table3[[#This Row],[Stock_on_hand]]-Table3[[#This Row],[Reorder_point]])*Table3[[#This Row],[AverageCostPerUnit]],0)</f>
        <v>9081.1563394342775</v>
      </c>
    </row>
    <row r="1043" spans="1:23" x14ac:dyDescent="0.3">
      <c r="A1043" s="1">
        <v>45784</v>
      </c>
      <c r="B1043" t="str">
        <f>TEXT(Table3[[#This Row],[date]],"mmm")</f>
        <v>May</v>
      </c>
      <c r="C1043" t="str">
        <f>TEXT(Table3[[#This Row],[date]],"ddd")</f>
        <v>Wed</v>
      </c>
      <c r="D1043" s="2" t="s">
        <v>12</v>
      </c>
      <c r="E1043" s="2" t="s">
        <v>282</v>
      </c>
      <c r="F1043" s="2" t="s">
        <v>200</v>
      </c>
      <c r="G1043" s="2" t="s">
        <v>201</v>
      </c>
      <c r="H1043" s="2" t="s">
        <v>56</v>
      </c>
      <c r="I1043" s="3">
        <v>194.75</v>
      </c>
      <c r="J1043" s="5">
        <v>14</v>
      </c>
      <c r="K1043" s="3">
        <v>2726.5</v>
      </c>
      <c r="L1043" s="3">
        <v>1574.57</v>
      </c>
      <c r="M1043" s="3">
        <v>1151.93</v>
      </c>
      <c r="N1043" s="10">
        <f>Table3[[#This Row],[profit]]/Table3[[#This Row],[revenue]]</f>
        <v>0.42249403997799378</v>
      </c>
      <c r="O1043" s="2" t="s">
        <v>38</v>
      </c>
      <c r="P1043" s="2" t="str">
        <f>_xlfn.XLOOKUP(O1043,Sales_reps!A:A,Sales_reps!B:B)</f>
        <v>Rep 16</v>
      </c>
      <c r="Q1043" s="5">
        <f>_xlfn.XLOOKUP(F1043,Inventory!A:A,Inventory!E:E)</f>
        <v>168</v>
      </c>
      <c r="R1043" s="5">
        <f>_xlfn.XLOOKUP(F1043,Inventory!A:A,Inventory!F:F)</f>
        <v>59</v>
      </c>
      <c r="S1043" t="str">
        <f>IF(Table3[[#This Row],[Reorder_point]]&gt;=Table3[[#This Row],[Stock_on_hand]],"Reorder","Sufficient Stock")</f>
        <v>Sufficient Stock</v>
      </c>
      <c r="T1043" s="4">
        <f>_xlfn.XLOOKUP(F1043,Pivot!A:A,Pivot!C:C)</f>
        <v>1.6519337016574585</v>
      </c>
      <c r="U1043" s="5">
        <f>Table3[[#This Row],[Stock_on_hand]]/Table3[[#This Row],[ADS_Rate]]</f>
        <v>101.6989966555184</v>
      </c>
      <c r="V1043" s="16">
        <f>_xlfn.XLOOKUP(F1043,Pivot!E:E,Pivot!H:H)</f>
        <v>99.711739130434793</v>
      </c>
      <c r="W1043" s="3">
        <f>IF(Table3[[#This Row],[Stock_on_hand]]&gt;Table3[[#This Row],[Reorder_point]],(Table3[[#This Row],[Stock_on_hand]]-Table3[[#This Row],[Reorder_point]])*Table3[[#This Row],[AverageCostPerUnit]],0)</f>
        <v>10868.579565217393</v>
      </c>
    </row>
    <row r="1044" spans="1:23" x14ac:dyDescent="0.3">
      <c r="A1044" s="1">
        <v>45784</v>
      </c>
      <c r="B1044" t="str">
        <f>TEXT(Table3[[#This Row],[date]],"mmm")</f>
        <v>May</v>
      </c>
      <c r="C1044" t="str">
        <f>TEXT(Table3[[#This Row],[date]],"ddd")</f>
        <v>Wed</v>
      </c>
      <c r="D1044" s="2" t="s">
        <v>27</v>
      </c>
      <c r="E1044" s="2" t="s">
        <v>273</v>
      </c>
      <c r="F1044" s="2" t="s">
        <v>97</v>
      </c>
      <c r="G1044" s="2" t="s">
        <v>98</v>
      </c>
      <c r="H1044" s="2" t="s">
        <v>60</v>
      </c>
      <c r="I1044" s="3">
        <v>171.96</v>
      </c>
      <c r="J1044" s="5">
        <v>11</v>
      </c>
      <c r="K1044" s="3">
        <v>1891.56</v>
      </c>
      <c r="L1044" s="3">
        <v>1465.65</v>
      </c>
      <c r="M1044" s="3">
        <v>425.91</v>
      </c>
      <c r="N1044" s="10">
        <f>Table3[[#This Row],[profit]]/Table3[[#This Row],[revenue]]</f>
        <v>0.22516335722895389</v>
      </c>
      <c r="O1044" s="2" t="s">
        <v>13</v>
      </c>
      <c r="P1044" s="2" t="str">
        <f>_xlfn.XLOOKUP(O1044,Sales_reps!A:A,Sales_reps!B:B)</f>
        <v>Rep 5</v>
      </c>
      <c r="Q1044" s="5">
        <f>_xlfn.XLOOKUP(F1044,Inventory!A:A,Inventory!E:E)</f>
        <v>404</v>
      </c>
      <c r="R1044" s="5">
        <f>_xlfn.XLOOKUP(F1044,Inventory!A:A,Inventory!F:F)</f>
        <v>57</v>
      </c>
      <c r="S1044" t="str">
        <f>IF(Table3[[#This Row],[Reorder_point]]&gt;=Table3[[#This Row],[Stock_on_hand]],"Reorder","Sufficient Stock")</f>
        <v>Sufficient Stock</v>
      </c>
      <c r="T1044" s="4">
        <f>_xlfn.XLOOKUP(F1044,Pivot!A:A,Pivot!C:C)</f>
        <v>1.5303867403314917</v>
      </c>
      <c r="U1044" s="5">
        <f>Table3[[#This Row],[Stock_on_hand]]/Table3[[#This Row],[ADS_Rate]]</f>
        <v>263.985559566787</v>
      </c>
      <c r="V1044" s="16">
        <f>_xlfn.XLOOKUP(F1044,Pivot!E:E,Pivot!H:H)</f>
        <v>112.46043321299639</v>
      </c>
      <c r="W1044" s="3">
        <f>IF(Table3[[#This Row],[Stock_on_hand]]&gt;Table3[[#This Row],[Reorder_point]],(Table3[[#This Row],[Stock_on_hand]]-Table3[[#This Row],[Reorder_point]])*Table3[[#This Row],[AverageCostPerUnit]],0)</f>
        <v>39023.770324909747</v>
      </c>
    </row>
    <row r="1045" spans="1:23" x14ac:dyDescent="0.3">
      <c r="A1045" s="1">
        <v>45784</v>
      </c>
      <c r="B1045" t="str">
        <f>TEXT(Table3[[#This Row],[date]],"mmm")</f>
        <v>May</v>
      </c>
      <c r="C1045" t="str">
        <f>TEXT(Table3[[#This Row],[date]],"ddd")</f>
        <v>Wed</v>
      </c>
      <c r="D1045" s="2" t="s">
        <v>17</v>
      </c>
      <c r="E1045" s="2" t="s">
        <v>281</v>
      </c>
      <c r="F1045" s="2" t="s">
        <v>182</v>
      </c>
      <c r="G1045" s="2" t="s">
        <v>183</v>
      </c>
      <c r="H1045" s="2" t="s">
        <v>73</v>
      </c>
      <c r="I1045" s="3">
        <v>330.08</v>
      </c>
      <c r="J1045" s="5">
        <v>1</v>
      </c>
      <c r="K1045" s="3">
        <v>330.08</v>
      </c>
      <c r="L1045" s="3">
        <v>254.4</v>
      </c>
      <c r="M1045" s="3">
        <v>75.680000000000007</v>
      </c>
      <c r="N1045" s="10">
        <f>Table3[[#This Row],[profit]]/Table3[[#This Row],[revenue]]</f>
        <v>0.22927775084827923</v>
      </c>
      <c r="O1045" s="2" t="s">
        <v>10</v>
      </c>
      <c r="P1045" s="2" t="str">
        <f>_xlfn.XLOOKUP(O1045,Sales_reps!A:A,Sales_reps!B:B)</f>
        <v>Rep 4</v>
      </c>
      <c r="Q1045" s="5">
        <f>_xlfn.XLOOKUP(F1045,Inventory!A:A,Inventory!E:E)</f>
        <v>280</v>
      </c>
      <c r="R1045" s="5">
        <f>_xlfn.XLOOKUP(F1045,Inventory!A:A,Inventory!F:F)</f>
        <v>97</v>
      </c>
      <c r="S1045" t="str">
        <f>IF(Table3[[#This Row],[Reorder_point]]&gt;=Table3[[#This Row],[Stock_on_hand]],"Reorder","Sufficient Stock")</f>
        <v>Sufficient Stock</v>
      </c>
      <c r="T1045" s="4">
        <f>_xlfn.XLOOKUP(F1045,Pivot!A:A,Pivot!C:C)</f>
        <v>1.1381215469613259</v>
      </c>
      <c r="U1045" s="5">
        <f>Table3[[#This Row],[Stock_on_hand]]/Table3[[#This Row],[ADS_Rate]]</f>
        <v>246.01941747572815</v>
      </c>
      <c r="V1045" s="16">
        <f>_xlfn.XLOOKUP(F1045,Pivot!E:E,Pivot!H:H)</f>
        <v>123.11640776699031</v>
      </c>
      <c r="W1045" s="3">
        <f>IF(Table3[[#This Row],[Stock_on_hand]]&gt;Table3[[#This Row],[Reorder_point]],(Table3[[#This Row],[Stock_on_hand]]-Table3[[#This Row],[Reorder_point]])*Table3[[#This Row],[AverageCostPerUnit]],0)</f>
        <v>22530.302621359227</v>
      </c>
    </row>
    <row r="1046" spans="1:23" x14ac:dyDescent="0.3">
      <c r="A1046" s="1">
        <v>45785</v>
      </c>
      <c r="B1046" t="str">
        <f>TEXT(Table3[[#This Row],[date]],"mmm")</f>
        <v>May</v>
      </c>
      <c r="C1046" t="str">
        <f>TEXT(Table3[[#This Row],[date]],"ddd")</f>
        <v>Thu</v>
      </c>
      <c r="D1046" s="2" t="s">
        <v>5</v>
      </c>
      <c r="E1046" s="2" t="s">
        <v>283</v>
      </c>
      <c r="F1046" s="2" t="s">
        <v>216</v>
      </c>
      <c r="G1046" s="2" t="s">
        <v>217</v>
      </c>
      <c r="H1046" s="2" t="s">
        <v>101</v>
      </c>
      <c r="I1046" s="3">
        <v>72.41</v>
      </c>
      <c r="J1046" s="5">
        <v>28</v>
      </c>
      <c r="K1046" s="3">
        <v>2027.48</v>
      </c>
      <c r="L1046" s="3">
        <v>1330.2</v>
      </c>
      <c r="M1046" s="3">
        <v>697.28</v>
      </c>
      <c r="N1046" s="10">
        <f>Table3[[#This Row],[profit]]/Table3[[#This Row],[revenue]]</f>
        <v>0.34391461321443367</v>
      </c>
      <c r="O1046" s="2" t="s">
        <v>20</v>
      </c>
      <c r="P1046" s="2" t="str">
        <f>_xlfn.XLOOKUP(O1046,Sales_reps!A:A,Sales_reps!B:B)</f>
        <v>Rep 8</v>
      </c>
      <c r="Q1046" s="5">
        <f>_xlfn.XLOOKUP(F1046,Inventory!A:A,Inventory!E:E)</f>
        <v>491</v>
      </c>
      <c r="R1046" s="5">
        <f>_xlfn.XLOOKUP(F1046,Inventory!A:A,Inventory!F:F)</f>
        <v>128</v>
      </c>
      <c r="S1046" t="str">
        <f>IF(Table3[[#This Row],[Reorder_point]]&gt;=Table3[[#This Row],[Stock_on_hand]],"Reorder","Sufficient Stock")</f>
        <v>Sufficient Stock</v>
      </c>
      <c r="T1046" s="4">
        <f>_xlfn.XLOOKUP(F1046,Pivot!A:A,Pivot!C:C)</f>
        <v>1.580110497237569</v>
      </c>
      <c r="U1046" s="5">
        <f>Table3[[#This Row],[Stock_on_hand]]/Table3[[#This Row],[ADS_Rate]]</f>
        <v>310.73776223776224</v>
      </c>
      <c r="V1046" s="16">
        <f>_xlfn.XLOOKUP(F1046,Pivot!E:E,Pivot!H:H)</f>
        <v>152.67353146853142</v>
      </c>
      <c r="W1046" s="3">
        <f>IF(Table3[[#This Row],[Stock_on_hand]]&gt;Table3[[#This Row],[Reorder_point]],(Table3[[#This Row],[Stock_on_hand]]-Table3[[#This Row],[Reorder_point]])*Table3[[#This Row],[AverageCostPerUnit]],0)</f>
        <v>55420.491923076908</v>
      </c>
    </row>
    <row r="1047" spans="1:23" x14ac:dyDescent="0.3">
      <c r="A1047" s="1">
        <v>45785</v>
      </c>
      <c r="B1047" t="str">
        <f>TEXT(Table3[[#This Row],[date]],"mmm")</f>
        <v>May</v>
      </c>
      <c r="C1047" t="str">
        <f>TEXT(Table3[[#This Row],[date]],"ddd")</f>
        <v>Thu</v>
      </c>
      <c r="D1047" s="2" t="s">
        <v>24</v>
      </c>
      <c r="E1047" s="2" t="s">
        <v>271</v>
      </c>
      <c r="F1047" s="2" t="s">
        <v>198</v>
      </c>
      <c r="G1047" s="2" t="s">
        <v>199</v>
      </c>
      <c r="H1047" s="2" t="s">
        <v>73</v>
      </c>
      <c r="I1047" s="3">
        <v>368.1</v>
      </c>
      <c r="J1047" s="5">
        <v>2</v>
      </c>
      <c r="K1047" s="3">
        <v>736.2</v>
      </c>
      <c r="L1047" s="3">
        <v>499.55</v>
      </c>
      <c r="M1047" s="3">
        <v>236.65</v>
      </c>
      <c r="N1047" s="10">
        <f>Table3[[#This Row],[profit]]/Table3[[#This Row],[revenue]]</f>
        <v>0.32144797609345288</v>
      </c>
      <c r="O1047" s="2" t="s">
        <v>6</v>
      </c>
      <c r="P1047" s="2" t="str">
        <f>_xlfn.XLOOKUP(O1047,Sales_reps!A:A,Sales_reps!B:B)</f>
        <v>Rep 2</v>
      </c>
      <c r="Q1047" s="5">
        <f>_xlfn.XLOOKUP(F1047,Inventory!A:A,Inventory!E:E)</f>
        <v>162</v>
      </c>
      <c r="R1047" s="5">
        <f>_xlfn.XLOOKUP(F1047,Inventory!A:A,Inventory!F:F)</f>
        <v>178</v>
      </c>
      <c r="S1047" t="str">
        <f>IF(Table3[[#This Row],[Reorder_point]]&gt;=Table3[[#This Row],[Stock_on_hand]],"Reorder","Sufficient Stock")</f>
        <v>Reorder</v>
      </c>
      <c r="T1047" s="4">
        <f>_xlfn.XLOOKUP(F1047,Pivot!A:A,Pivot!C:C)</f>
        <v>1.6408839779005524</v>
      </c>
      <c r="U1047" s="5">
        <f>Table3[[#This Row],[Stock_on_hand]]/Table3[[#This Row],[ADS_Rate]]</f>
        <v>98.727272727272734</v>
      </c>
      <c r="V1047" s="16">
        <f>_xlfn.XLOOKUP(F1047,Pivot!E:E,Pivot!H:H)</f>
        <v>127.32447811447813</v>
      </c>
      <c r="W1047" s="3">
        <f>IF(Table3[[#This Row],[Stock_on_hand]]&gt;Table3[[#This Row],[Reorder_point]],(Table3[[#This Row],[Stock_on_hand]]-Table3[[#This Row],[Reorder_point]])*Table3[[#This Row],[AverageCostPerUnit]],0)</f>
        <v>0</v>
      </c>
    </row>
    <row r="1048" spans="1:23" x14ac:dyDescent="0.3">
      <c r="A1048" s="1">
        <v>45785</v>
      </c>
      <c r="B1048" t="str">
        <f>TEXT(Table3[[#This Row],[date]],"mmm")</f>
        <v>May</v>
      </c>
      <c r="C1048" t="str">
        <f>TEXT(Table3[[#This Row],[date]],"ddd")</f>
        <v>Thu</v>
      </c>
      <c r="D1048" s="2" t="s">
        <v>5</v>
      </c>
      <c r="E1048" s="2" t="s">
        <v>284</v>
      </c>
      <c r="F1048" s="2" t="s">
        <v>110</v>
      </c>
      <c r="G1048" s="2" t="s">
        <v>111</v>
      </c>
      <c r="H1048" s="2" t="s">
        <v>101</v>
      </c>
      <c r="I1048" s="3">
        <v>292.56</v>
      </c>
      <c r="J1048" s="5">
        <v>12</v>
      </c>
      <c r="K1048" s="3">
        <v>3510.72</v>
      </c>
      <c r="L1048" s="3">
        <v>2610.89</v>
      </c>
      <c r="M1048" s="3">
        <v>899.83</v>
      </c>
      <c r="N1048" s="10">
        <f>Table3[[#This Row],[profit]]/Table3[[#This Row],[revenue]]</f>
        <v>0.25630924710600678</v>
      </c>
      <c r="O1048" s="2" t="s">
        <v>38</v>
      </c>
      <c r="P1048" s="2" t="str">
        <f>_xlfn.XLOOKUP(O1048,Sales_reps!A:A,Sales_reps!B:B)</f>
        <v>Rep 16</v>
      </c>
      <c r="Q1048" s="5">
        <f>_xlfn.XLOOKUP(F1048,Inventory!A:A,Inventory!E:E)</f>
        <v>306</v>
      </c>
      <c r="R1048" s="5">
        <f>_xlfn.XLOOKUP(F1048,Inventory!A:A,Inventory!F:F)</f>
        <v>197</v>
      </c>
      <c r="S1048" t="str">
        <f>IF(Table3[[#This Row],[Reorder_point]]&gt;=Table3[[#This Row],[Stock_on_hand]],"Reorder","Sufficient Stock")</f>
        <v>Sufficient Stock</v>
      </c>
      <c r="T1048" s="4">
        <f>_xlfn.XLOOKUP(F1048,Pivot!A:A,Pivot!C:C)</f>
        <v>2.298342541436464</v>
      </c>
      <c r="U1048" s="5">
        <f>Table3[[#This Row],[Stock_on_hand]]/Table3[[#This Row],[ADS_Rate]]</f>
        <v>133.13942307692309</v>
      </c>
      <c r="V1048" s="16">
        <f>_xlfn.XLOOKUP(F1048,Pivot!E:E,Pivot!H:H)</f>
        <v>144.58235576923079</v>
      </c>
      <c r="W1048" s="3">
        <f>IF(Table3[[#This Row],[Stock_on_hand]]&gt;Table3[[#This Row],[Reorder_point]],(Table3[[#This Row],[Stock_on_hand]]-Table3[[#This Row],[Reorder_point]])*Table3[[#This Row],[AverageCostPerUnit]],0)</f>
        <v>15759.476778846156</v>
      </c>
    </row>
    <row r="1049" spans="1:23" x14ac:dyDescent="0.3">
      <c r="A1049" s="1">
        <v>45785</v>
      </c>
      <c r="B1049" t="str">
        <f>TEXT(Table3[[#This Row],[date]],"mmm")</f>
        <v>May</v>
      </c>
      <c r="C1049" t="str">
        <f>TEXT(Table3[[#This Row],[date]],"ddd")</f>
        <v>Thu</v>
      </c>
      <c r="D1049" s="2" t="s">
        <v>5</v>
      </c>
      <c r="E1049" s="2" t="s">
        <v>283</v>
      </c>
      <c r="F1049" s="2" t="s">
        <v>252</v>
      </c>
      <c r="G1049" s="2" t="s">
        <v>253</v>
      </c>
      <c r="H1049" s="2" t="s">
        <v>101</v>
      </c>
      <c r="I1049" s="3">
        <v>51.95</v>
      </c>
      <c r="J1049" s="5">
        <v>46</v>
      </c>
      <c r="K1049" s="3">
        <v>2389.6999999999998</v>
      </c>
      <c r="L1049" s="3">
        <v>2017.36</v>
      </c>
      <c r="M1049" s="3">
        <v>372.34</v>
      </c>
      <c r="N1049" s="10">
        <f>Table3[[#This Row],[profit]]/Table3[[#This Row],[revenue]]</f>
        <v>0.15581035276394525</v>
      </c>
      <c r="O1049" s="2" t="s">
        <v>18</v>
      </c>
      <c r="P1049" s="2" t="str">
        <f>_xlfn.XLOOKUP(O1049,Sales_reps!A:A,Sales_reps!B:B)</f>
        <v>Rep 7</v>
      </c>
      <c r="Q1049" s="5">
        <f>_xlfn.XLOOKUP(F1049,Inventory!A:A,Inventory!E:E)</f>
        <v>487</v>
      </c>
      <c r="R1049" s="5">
        <f>_xlfn.XLOOKUP(F1049,Inventory!A:A,Inventory!F:F)</f>
        <v>182</v>
      </c>
      <c r="S1049" t="str">
        <f>IF(Table3[[#This Row],[Reorder_point]]&gt;=Table3[[#This Row],[Stock_on_hand]],"Reorder","Sufficient Stock")</f>
        <v>Sufficient Stock</v>
      </c>
      <c r="T1049" s="4">
        <f>_xlfn.XLOOKUP(F1049,Pivot!A:A,Pivot!C:C)</f>
        <v>2.0497237569060776</v>
      </c>
      <c r="U1049" s="5">
        <f>Table3[[#This Row],[Stock_on_hand]]/Table3[[#This Row],[ADS_Rate]]</f>
        <v>237.5929919137466</v>
      </c>
      <c r="V1049" s="16">
        <f>_xlfn.XLOOKUP(F1049,Pivot!E:E,Pivot!H:H)</f>
        <v>142.78312668463613</v>
      </c>
      <c r="W1049" s="3">
        <f>IF(Table3[[#This Row],[Stock_on_hand]]&gt;Table3[[#This Row],[Reorder_point]],(Table3[[#This Row],[Stock_on_hand]]-Table3[[#This Row],[Reorder_point]])*Table3[[#This Row],[AverageCostPerUnit]],0)</f>
        <v>43548.85363881402</v>
      </c>
    </row>
    <row r="1050" spans="1:23" x14ac:dyDescent="0.3">
      <c r="A1050" s="1">
        <v>45785</v>
      </c>
      <c r="B1050" t="str">
        <f>TEXT(Table3[[#This Row],[date]],"mmm")</f>
        <v>May</v>
      </c>
      <c r="C1050" t="str">
        <f>TEXT(Table3[[#This Row],[date]],"ddd")</f>
        <v>Thu</v>
      </c>
      <c r="D1050" s="2" t="s">
        <v>5</v>
      </c>
      <c r="E1050" s="2" t="s">
        <v>277</v>
      </c>
      <c r="F1050" s="2" t="s">
        <v>218</v>
      </c>
      <c r="G1050" s="2" t="s">
        <v>219</v>
      </c>
      <c r="H1050" s="2" t="s">
        <v>56</v>
      </c>
      <c r="I1050" s="3">
        <v>411.02</v>
      </c>
      <c r="J1050" s="5">
        <v>15</v>
      </c>
      <c r="K1050" s="3">
        <v>6165.3</v>
      </c>
      <c r="L1050" s="3">
        <v>4689.05</v>
      </c>
      <c r="M1050" s="3">
        <v>1476.25</v>
      </c>
      <c r="N1050" s="10">
        <f>Table3[[#This Row],[profit]]/Table3[[#This Row],[revenue]]</f>
        <v>0.23944495807178887</v>
      </c>
      <c r="O1050" s="2" t="s">
        <v>34</v>
      </c>
      <c r="P1050" s="2" t="str">
        <f>_xlfn.XLOOKUP(O1050,Sales_reps!A:A,Sales_reps!B:B)</f>
        <v>Rep 14</v>
      </c>
      <c r="Q1050" s="5">
        <f>_xlfn.XLOOKUP(F1050,Inventory!A:A,Inventory!E:E)</f>
        <v>45</v>
      </c>
      <c r="R1050" s="5">
        <f>_xlfn.XLOOKUP(F1050,Inventory!A:A,Inventory!F:F)</f>
        <v>143</v>
      </c>
      <c r="S1050" t="str">
        <f>IF(Table3[[#This Row],[Reorder_point]]&gt;=Table3[[#This Row],[Stock_on_hand]],"Reorder","Sufficient Stock")</f>
        <v>Reorder</v>
      </c>
      <c r="T1050" s="4">
        <f>_xlfn.XLOOKUP(F1050,Pivot!A:A,Pivot!C:C)</f>
        <v>1.3314917127071824</v>
      </c>
      <c r="U1050" s="5">
        <f>Table3[[#This Row],[Stock_on_hand]]/Table3[[#This Row],[ADS_Rate]]</f>
        <v>33.796680497925308</v>
      </c>
      <c r="V1050" s="16">
        <f>_xlfn.XLOOKUP(F1050,Pivot!E:E,Pivot!H:H)</f>
        <v>160.20572614107883</v>
      </c>
      <c r="W1050" s="3">
        <f>IF(Table3[[#This Row],[Stock_on_hand]]&gt;Table3[[#This Row],[Reorder_point]],(Table3[[#This Row],[Stock_on_hand]]-Table3[[#This Row],[Reorder_point]])*Table3[[#This Row],[AverageCostPerUnit]],0)</f>
        <v>0</v>
      </c>
    </row>
    <row r="1051" spans="1:23" x14ac:dyDescent="0.3">
      <c r="A1051" s="1">
        <v>45785</v>
      </c>
      <c r="B1051" t="str">
        <f>TEXT(Table3[[#This Row],[date]],"mmm")</f>
        <v>May</v>
      </c>
      <c r="C1051" t="str">
        <f>TEXT(Table3[[#This Row],[date]],"ddd")</f>
        <v>Thu</v>
      </c>
      <c r="D1051" s="2" t="s">
        <v>17</v>
      </c>
      <c r="E1051" s="2" t="s">
        <v>279</v>
      </c>
      <c r="F1051" s="2" t="s">
        <v>99</v>
      </c>
      <c r="G1051" s="2" t="s">
        <v>100</v>
      </c>
      <c r="H1051" s="2" t="s">
        <v>101</v>
      </c>
      <c r="I1051" s="3">
        <v>80.599999999999994</v>
      </c>
      <c r="J1051" s="5">
        <v>47</v>
      </c>
      <c r="K1051" s="3">
        <v>3788.2</v>
      </c>
      <c r="L1051" s="3">
        <v>1984.73</v>
      </c>
      <c r="M1051" s="3">
        <v>1803.47</v>
      </c>
      <c r="N1051" s="10">
        <f>Table3[[#This Row],[profit]]/Table3[[#This Row],[revenue]]</f>
        <v>0.47607570877989547</v>
      </c>
      <c r="O1051" s="2" t="s">
        <v>15</v>
      </c>
      <c r="P1051" s="2" t="str">
        <f>_xlfn.XLOOKUP(O1051,Sales_reps!A:A,Sales_reps!B:B)</f>
        <v>Rep 6</v>
      </c>
      <c r="Q1051" s="5">
        <f>_xlfn.XLOOKUP(F1051,Inventory!A:A,Inventory!E:E)</f>
        <v>380</v>
      </c>
      <c r="R1051" s="5">
        <f>_xlfn.XLOOKUP(F1051,Inventory!A:A,Inventory!F:F)</f>
        <v>192</v>
      </c>
      <c r="S1051" t="str">
        <f>IF(Table3[[#This Row],[Reorder_point]]&gt;=Table3[[#This Row],[Stock_on_hand]],"Reorder","Sufficient Stock")</f>
        <v>Sufficient Stock</v>
      </c>
      <c r="T1051" s="4">
        <f>_xlfn.XLOOKUP(F1051,Pivot!A:A,Pivot!C:C)</f>
        <v>1.5359116022099448</v>
      </c>
      <c r="U1051" s="5">
        <f>Table3[[#This Row],[Stock_on_hand]]/Table3[[#This Row],[ADS_Rate]]</f>
        <v>247.41007194244602</v>
      </c>
      <c r="V1051" s="16">
        <f>_xlfn.XLOOKUP(F1051,Pivot!E:E,Pivot!H:H)</f>
        <v>131.15615107913669</v>
      </c>
      <c r="W1051" s="3">
        <f>IF(Table3[[#This Row],[Stock_on_hand]]&gt;Table3[[#This Row],[Reorder_point]],(Table3[[#This Row],[Stock_on_hand]]-Table3[[#This Row],[Reorder_point]])*Table3[[#This Row],[AverageCostPerUnit]],0)</f>
        <v>24657.356402877696</v>
      </c>
    </row>
    <row r="1052" spans="1:23" x14ac:dyDescent="0.3">
      <c r="A1052" s="1">
        <v>45785</v>
      </c>
      <c r="B1052" t="str">
        <f>TEXT(Table3[[#This Row],[date]],"mmm")</f>
        <v>May</v>
      </c>
      <c r="C1052" t="str">
        <f>TEXT(Table3[[#This Row],[date]],"ddd")</f>
        <v>Thu</v>
      </c>
      <c r="D1052" s="2" t="s">
        <v>5</v>
      </c>
      <c r="E1052" s="2" t="s">
        <v>284</v>
      </c>
      <c r="F1052" s="2" t="s">
        <v>190</v>
      </c>
      <c r="G1052" s="2" t="s">
        <v>191</v>
      </c>
      <c r="H1052" s="2" t="s">
        <v>73</v>
      </c>
      <c r="I1052" s="3">
        <v>180.36</v>
      </c>
      <c r="J1052" s="5">
        <v>20</v>
      </c>
      <c r="K1052" s="3">
        <v>3607.2</v>
      </c>
      <c r="L1052" s="3">
        <v>2234.8000000000002</v>
      </c>
      <c r="M1052" s="3">
        <v>1372.4</v>
      </c>
      <c r="N1052" s="10">
        <f>Table3[[#This Row],[profit]]/Table3[[#This Row],[revenue]]</f>
        <v>0.38046129962297631</v>
      </c>
      <c r="O1052" s="2" t="s">
        <v>46</v>
      </c>
      <c r="P1052" s="2" t="str">
        <f>_xlfn.XLOOKUP(O1052,Sales_reps!A:A,Sales_reps!B:B)</f>
        <v>Rep 20</v>
      </c>
      <c r="Q1052" s="5">
        <f>_xlfn.XLOOKUP(F1052,Inventory!A:A,Inventory!E:E)</f>
        <v>255</v>
      </c>
      <c r="R1052" s="5">
        <f>_xlfn.XLOOKUP(F1052,Inventory!A:A,Inventory!F:F)</f>
        <v>61</v>
      </c>
      <c r="S1052" t="str">
        <f>IF(Table3[[#This Row],[Reorder_point]]&gt;=Table3[[#This Row],[Stock_on_hand]],"Reorder","Sufficient Stock")</f>
        <v>Sufficient Stock</v>
      </c>
      <c r="T1052" s="4">
        <f>_xlfn.XLOOKUP(F1052,Pivot!A:A,Pivot!C:C)</f>
        <v>1.8121546961325967</v>
      </c>
      <c r="U1052" s="5">
        <f>Table3[[#This Row],[Stock_on_hand]]/Table3[[#This Row],[ADS_Rate]]</f>
        <v>140.71646341463415</v>
      </c>
      <c r="V1052" s="16">
        <f>_xlfn.XLOOKUP(F1052,Pivot!E:E,Pivot!H:H)</f>
        <v>130.25945121951221</v>
      </c>
      <c r="W1052" s="3">
        <f>IF(Table3[[#This Row],[Stock_on_hand]]&gt;Table3[[#This Row],[Reorder_point]],(Table3[[#This Row],[Stock_on_hand]]-Table3[[#This Row],[Reorder_point]])*Table3[[#This Row],[AverageCostPerUnit]],0)</f>
        <v>25270.333536585371</v>
      </c>
    </row>
    <row r="1053" spans="1:23" x14ac:dyDescent="0.3">
      <c r="A1053" s="1">
        <v>45785</v>
      </c>
      <c r="B1053" t="str">
        <f>TEXT(Table3[[#This Row],[date]],"mmm")</f>
        <v>May</v>
      </c>
      <c r="C1053" t="str">
        <f>TEXT(Table3[[#This Row],[date]],"ddd")</f>
        <v>Thu</v>
      </c>
      <c r="D1053" s="2" t="s">
        <v>24</v>
      </c>
      <c r="E1053" s="2" t="s">
        <v>275</v>
      </c>
      <c r="F1053" s="2" t="s">
        <v>242</v>
      </c>
      <c r="G1053" s="2" t="s">
        <v>243</v>
      </c>
      <c r="H1053" s="2" t="s">
        <v>64</v>
      </c>
      <c r="I1053" s="3">
        <v>114.98</v>
      </c>
      <c r="J1053" s="5">
        <v>16</v>
      </c>
      <c r="K1053" s="3">
        <v>1839.68</v>
      </c>
      <c r="L1053" s="3">
        <v>1507</v>
      </c>
      <c r="M1053" s="3">
        <v>332.68</v>
      </c>
      <c r="N1053" s="10">
        <f>Table3[[#This Row],[profit]]/Table3[[#This Row],[revenue]]</f>
        <v>0.18083579753000523</v>
      </c>
      <c r="O1053" s="2" t="s">
        <v>10</v>
      </c>
      <c r="P1053" s="2" t="str">
        <f>_xlfn.XLOOKUP(O1053,Sales_reps!A:A,Sales_reps!B:B)</f>
        <v>Rep 4</v>
      </c>
      <c r="Q1053" s="5">
        <f>_xlfn.XLOOKUP(F1053,Inventory!A:A,Inventory!E:E)</f>
        <v>56</v>
      </c>
      <c r="R1053" s="5">
        <f>_xlfn.XLOOKUP(F1053,Inventory!A:A,Inventory!F:F)</f>
        <v>105</v>
      </c>
      <c r="S1053" t="str">
        <f>IF(Table3[[#This Row],[Reorder_point]]&gt;=Table3[[#This Row],[Stock_on_hand]],"Reorder","Sufficient Stock")</f>
        <v>Reorder</v>
      </c>
      <c r="T1053" s="4">
        <f>_xlfn.XLOOKUP(F1053,Pivot!A:A,Pivot!C:C)</f>
        <v>2</v>
      </c>
      <c r="U1053" s="5">
        <f>Table3[[#This Row],[Stock_on_hand]]/Table3[[#This Row],[ADS_Rate]]</f>
        <v>28</v>
      </c>
      <c r="V1053" s="16">
        <f>_xlfn.XLOOKUP(F1053,Pivot!E:E,Pivot!H:H)</f>
        <v>186.10955801104973</v>
      </c>
      <c r="W1053" s="3">
        <f>IF(Table3[[#This Row],[Stock_on_hand]]&gt;Table3[[#This Row],[Reorder_point]],(Table3[[#This Row],[Stock_on_hand]]-Table3[[#This Row],[Reorder_point]])*Table3[[#This Row],[AverageCostPerUnit]],0)</f>
        <v>0</v>
      </c>
    </row>
    <row r="1054" spans="1:23" x14ac:dyDescent="0.3">
      <c r="A1054" s="1">
        <v>45785</v>
      </c>
      <c r="B1054" t="str">
        <f>TEXT(Table3[[#This Row],[date]],"mmm")</f>
        <v>May</v>
      </c>
      <c r="C1054" t="str">
        <f>TEXT(Table3[[#This Row],[date]],"ddd")</f>
        <v>Thu</v>
      </c>
      <c r="D1054" s="2" t="s">
        <v>24</v>
      </c>
      <c r="E1054" s="2" t="s">
        <v>279</v>
      </c>
      <c r="F1054" s="2" t="s">
        <v>246</v>
      </c>
      <c r="G1054" s="2" t="s">
        <v>247</v>
      </c>
      <c r="H1054" s="2" t="s">
        <v>101</v>
      </c>
      <c r="I1054" s="3">
        <v>30.05</v>
      </c>
      <c r="J1054" s="5">
        <v>37</v>
      </c>
      <c r="K1054" s="3">
        <v>1111.8499999999999</v>
      </c>
      <c r="L1054" s="3">
        <v>933.87</v>
      </c>
      <c r="M1054" s="3">
        <v>177.98</v>
      </c>
      <c r="N1054" s="10">
        <f>Table3[[#This Row],[profit]]/Table3[[#This Row],[revenue]]</f>
        <v>0.16007554975940999</v>
      </c>
      <c r="O1054" s="2" t="s">
        <v>32</v>
      </c>
      <c r="P1054" s="2" t="str">
        <f>_xlfn.XLOOKUP(O1054,Sales_reps!A:A,Sales_reps!B:B)</f>
        <v>Rep 13</v>
      </c>
      <c r="Q1054" s="5">
        <f>_xlfn.XLOOKUP(F1054,Inventory!A:A,Inventory!E:E)</f>
        <v>431</v>
      </c>
      <c r="R1054" s="5">
        <f>_xlfn.XLOOKUP(F1054,Inventory!A:A,Inventory!F:F)</f>
        <v>97</v>
      </c>
      <c r="S1054" t="str">
        <f>IF(Table3[[#This Row],[Reorder_point]]&gt;=Table3[[#This Row],[Stock_on_hand]],"Reorder","Sufficient Stock")</f>
        <v>Sufficient Stock</v>
      </c>
      <c r="T1054" s="4">
        <f>_xlfn.XLOOKUP(F1054,Pivot!A:A,Pivot!C:C)</f>
        <v>2.7127071823204418</v>
      </c>
      <c r="U1054" s="5">
        <f>Table3[[#This Row],[Stock_on_hand]]/Table3[[#This Row],[ADS_Rate]]</f>
        <v>158.88187372708759</v>
      </c>
      <c r="V1054" s="16">
        <f>_xlfn.XLOOKUP(F1054,Pivot!E:E,Pivot!H:H)</f>
        <v>146.11568228105907</v>
      </c>
      <c r="W1054" s="3">
        <f>IF(Table3[[#This Row],[Stock_on_hand]]&gt;Table3[[#This Row],[Reorder_point]],(Table3[[#This Row],[Stock_on_hand]]-Table3[[#This Row],[Reorder_point]])*Table3[[#This Row],[AverageCostPerUnit]],0)</f>
        <v>48802.637881873728</v>
      </c>
    </row>
    <row r="1055" spans="1:23" x14ac:dyDescent="0.3">
      <c r="A1055" s="1">
        <v>45785</v>
      </c>
      <c r="B1055" t="str">
        <f>TEXT(Table3[[#This Row],[date]],"mmm")</f>
        <v>May</v>
      </c>
      <c r="C1055" t="str">
        <f>TEXT(Table3[[#This Row],[date]],"ddd")</f>
        <v>Thu</v>
      </c>
      <c r="D1055" s="2" t="s">
        <v>5</v>
      </c>
      <c r="E1055" s="2" t="s">
        <v>278</v>
      </c>
      <c r="F1055" s="2" t="s">
        <v>224</v>
      </c>
      <c r="G1055" s="2" t="s">
        <v>225</v>
      </c>
      <c r="H1055" s="2" t="s">
        <v>60</v>
      </c>
      <c r="I1055" s="3">
        <v>79.45</v>
      </c>
      <c r="J1055" s="5">
        <v>26</v>
      </c>
      <c r="K1055" s="3">
        <v>2065.6999999999998</v>
      </c>
      <c r="L1055" s="3">
        <v>1250.8599999999999</v>
      </c>
      <c r="M1055" s="3">
        <v>814.84</v>
      </c>
      <c r="N1055" s="10">
        <f>Table3[[#This Row],[profit]]/Table3[[#This Row],[revenue]]</f>
        <v>0.39446192573945882</v>
      </c>
      <c r="O1055" s="2" t="s">
        <v>38</v>
      </c>
      <c r="P1055" s="2" t="str">
        <f>_xlfn.XLOOKUP(O1055,Sales_reps!A:A,Sales_reps!B:B)</f>
        <v>Rep 16</v>
      </c>
      <c r="Q1055" s="5">
        <f>_xlfn.XLOOKUP(F1055,Inventory!A:A,Inventory!E:E)</f>
        <v>42</v>
      </c>
      <c r="R1055" s="5">
        <f>_xlfn.XLOOKUP(F1055,Inventory!A:A,Inventory!F:F)</f>
        <v>59</v>
      </c>
      <c r="S1055" t="str">
        <f>IF(Table3[[#This Row],[Reorder_point]]&gt;=Table3[[#This Row],[Stock_on_hand]],"Reorder","Sufficient Stock")</f>
        <v>Reorder</v>
      </c>
      <c r="T1055" s="4">
        <f>_xlfn.XLOOKUP(F1055,Pivot!A:A,Pivot!C:C)</f>
        <v>1.6906077348066297</v>
      </c>
      <c r="U1055" s="5">
        <f>Table3[[#This Row],[Stock_on_hand]]/Table3[[#This Row],[ADS_Rate]]</f>
        <v>24.843137254901961</v>
      </c>
      <c r="V1055" s="16">
        <f>_xlfn.XLOOKUP(F1055,Pivot!E:E,Pivot!H:H)</f>
        <v>182.07738562091507</v>
      </c>
      <c r="W1055" s="3">
        <f>IF(Table3[[#This Row],[Stock_on_hand]]&gt;Table3[[#This Row],[Reorder_point]],(Table3[[#This Row],[Stock_on_hand]]-Table3[[#This Row],[Reorder_point]])*Table3[[#This Row],[AverageCostPerUnit]],0)</f>
        <v>0</v>
      </c>
    </row>
    <row r="1056" spans="1:23" x14ac:dyDescent="0.3">
      <c r="A1056" s="1">
        <v>45785</v>
      </c>
      <c r="B1056" t="str">
        <f>TEXT(Table3[[#This Row],[date]],"mmm")</f>
        <v>May</v>
      </c>
      <c r="C1056" t="str">
        <f>TEXT(Table3[[#This Row],[date]],"ddd")</f>
        <v>Thu</v>
      </c>
      <c r="D1056" s="2" t="s">
        <v>24</v>
      </c>
      <c r="E1056" s="2" t="s">
        <v>276</v>
      </c>
      <c r="F1056" s="2" t="s">
        <v>254</v>
      </c>
      <c r="G1056" s="2" t="s">
        <v>255</v>
      </c>
      <c r="H1056" s="2" t="s">
        <v>64</v>
      </c>
      <c r="I1056" s="3">
        <v>402.21</v>
      </c>
      <c r="J1056" s="5">
        <v>8</v>
      </c>
      <c r="K1056" s="3">
        <v>3217.68</v>
      </c>
      <c r="L1056" s="3">
        <v>2181.9299999999998</v>
      </c>
      <c r="M1056" s="3">
        <v>1035.75</v>
      </c>
      <c r="N1056" s="10">
        <f>Table3[[#This Row],[profit]]/Table3[[#This Row],[revenue]]</f>
        <v>0.32189341388826737</v>
      </c>
      <c r="O1056" s="2" t="s">
        <v>38</v>
      </c>
      <c r="P1056" s="2" t="str">
        <f>_xlfn.XLOOKUP(O1056,Sales_reps!A:A,Sales_reps!B:B)</f>
        <v>Rep 16</v>
      </c>
      <c r="Q1056" s="5">
        <f>_xlfn.XLOOKUP(F1056,Inventory!A:A,Inventory!E:E)</f>
        <v>228</v>
      </c>
      <c r="R1056" s="5">
        <f>_xlfn.XLOOKUP(F1056,Inventory!A:A,Inventory!F:F)</f>
        <v>179</v>
      </c>
      <c r="S1056" t="str">
        <f>IF(Table3[[#This Row],[Reorder_point]]&gt;=Table3[[#This Row],[Stock_on_hand]],"Reorder","Sufficient Stock")</f>
        <v>Sufficient Stock</v>
      </c>
      <c r="T1056" s="4">
        <f>_xlfn.XLOOKUP(F1056,Pivot!A:A,Pivot!C:C)</f>
        <v>3.6353591160220993</v>
      </c>
      <c r="U1056" s="5">
        <f>Table3[[#This Row],[Stock_on_hand]]/Table3[[#This Row],[ADS_Rate]]</f>
        <v>62.717325227963528</v>
      </c>
      <c r="V1056" s="16">
        <f>_xlfn.XLOOKUP(F1056,Pivot!E:E,Pivot!H:H)</f>
        <v>194.48913373860182</v>
      </c>
      <c r="W1056" s="3">
        <f>IF(Table3[[#This Row],[Stock_on_hand]]&gt;Table3[[#This Row],[Reorder_point]],(Table3[[#This Row],[Stock_on_hand]]-Table3[[#This Row],[Reorder_point]])*Table3[[#This Row],[AverageCostPerUnit]],0)</f>
        <v>9529.9675531914891</v>
      </c>
    </row>
    <row r="1057" spans="1:23" x14ac:dyDescent="0.3">
      <c r="A1057" s="1">
        <v>45786</v>
      </c>
      <c r="B1057" t="str">
        <f>TEXT(Table3[[#This Row],[date]],"mmm")</f>
        <v>May</v>
      </c>
      <c r="C1057" t="str">
        <f>TEXT(Table3[[#This Row],[date]],"ddd")</f>
        <v>Fri</v>
      </c>
      <c r="D1057" s="2" t="s">
        <v>17</v>
      </c>
      <c r="E1057" s="2" t="s">
        <v>281</v>
      </c>
      <c r="F1057" s="2" t="s">
        <v>78</v>
      </c>
      <c r="G1057" s="2" t="s">
        <v>79</v>
      </c>
      <c r="H1057" s="2" t="s">
        <v>64</v>
      </c>
      <c r="I1057" s="3">
        <v>147.28</v>
      </c>
      <c r="J1057" s="5">
        <v>34</v>
      </c>
      <c r="K1057" s="3">
        <v>5007.5200000000004</v>
      </c>
      <c r="L1057" s="3">
        <v>3667.89</v>
      </c>
      <c r="M1057" s="3">
        <v>1339.63</v>
      </c>
      <c r="N1057" s="10">
        <f>Table3[[#This Row],[profit]]/Table3[[#This Row],[revenue]]</f>
        <v>0.26752364443876409</v>
      </c>
      <c r="O1057" s="2" t="s">
        <v>13</v>
      </c>
      <c r="P1057" s="2" t="str">
        <f>_xlfn.XLOOKUP(O1057,Sales_reps!A:A,Sales_reps!B:B)</f>
        <v>Rep 5</v>
      </c>
      <c r="Q1057" s="5">
        <f>_xlfn.XLOOKUP(F1057,Inventory!A:A,Inventory!E:E)</f>
        <v>486</v>
      </c>
      <c r="R1057" s="5">
        <f>_xlfn.XLOOKUP(F1057,Inventory!A:A,Inventory!F:F)</f>
        <v>119</v>
      </c>
      <c r="S1057" t="str">
        <f>IF(Table3[[#This Row],[Reorder_point]]&gt;=Table3[[#This Row],[Stock_on_hand]],"Reorder","Sufficient Stock")</f>
        <v>Sufficient Stock</v>
      </c>
      <c r="T1057" s="4">
        <f>_xlfn.XLOOKUP(F1057,Pivot!A:A,Pivot!C:C)</f>
        <v>2.3204419889502761</v>
      </c>
      <c r="U1057" s="5">
        <f>Table3[[#This Row],[Stock_on_hand]]/Table3[[#This Row],[ADS_Rate]]</f>
        <v>209.44285714285715</v>
      </c>
      <c r="V1057" s="16">
        <f>_xlfn.XLOOKUP(F1057,Pivot!E:E,Pivot!H:H)</f>
        <v>196.53238095238089</v>
      </c>
      <c r="W1057" s="3">
        <f>IF(Table3[[#This Row],[Stock_on_hand]]&gt;Table3[[#This Row],[Reorder_point]],(Table3[[#This Row],[Stock_on_hand]]-Table3[[#This Row],[Reorder_point]])*Table3[[#This Row],[AverageCostPerUnit]],0)</f>
        <v>72127.383809523788</v>
      </c>
    </row>
    <row r="1058" spans="1:23" x14ac:dyDescent="0.3">
      <c r="A1058" s="1">
        <v>45786</v>
      </c>
      <c r="B1058" t="str">
        <f>TEXT(Table3[[#This Row],[date]],"mmm")</f>
        <v>May</v>
      </c>
      <c r="C1058" t="str">
        <f>TEXT(Table3[[#This Row],[date]],"ddd")</f>
        <v>Fri</v>
      </c>
      <c r="D1058" s="2" t="s">
        <v>5</v>
      </c>
      <c r="E1058" s="2" t="s">
        <v>271</v>
      </c>
      <c r="F1058" s="2" t="s">
        <v>136</v>
      </c>
      <c r="G1058" s="2" t="s">
        <v>137</v>
      </c>
      <c r="H1058" s="2" t="s">
        <v>64</v>
      </c>
      <c r="I1058" s="3">
        <v>471.39</v>
      </c>
      <c r="J1058" s="5">
        <v>39</v>
      </c>
      <c r="K1058" s="3">
        <v>18384.21</v>
      </c>
      <c r="L1058" s="3">
        <v>12651.47</v>
      </c>
      <c r="M1058" s="3">
        <v>5732.74</v>
      </c>
      <c r="N1058" s="10">
        <f>Table3[[#This Row],[profit]]/Table3[[#This Row],[revenue]]</f>
        <v>0.31182955373116389</v>
      </c>
      <c r="O1058" s="2" t="s">
        <v>10</v>
      </c>
      <c r="P1058" s="2" t="str">
        <f>_xlfn.XLOOKUP(O1058,Sales_reps!A:A,Sales_reps!B:B)</f>
        <v>Rep 4</v>
      </c>
      <c r="Q1058" s="5">
        <f>_xlfn.XLOOKUP(F1058,Inventory!A:A,Inventory!E:E)</f>
        <v>6</v>
      </c>
      <c r="R1058" s="5">
        <f>_xlfn.XLOOKUP(F1058,Inventory!A:A,Inventory!F:F)</f>
        <v>81</v>
      </c>
      <c r="S1058" t="str">
        <f>IF(Table3[[#This Row],[Reorder_point]]&gt;=Table3[[#This Row],[Stock_on_hand]],"Reorder","Sufficient Stock")</f>
        <v>Reorder</v>
      </c>
      <c r="T1058" s="4">
        <f>_xlfn.XLOOKUP(F1058,Pivot!A:A,Pivot!C:C)</f>
        <v>2.3204419889502761</v>
      </c>
      <c r="U1058" s="5">
        <f>Table3[[#This Row],[Stock_on_hand]]/Table3[[#This Row],[ADS_Rate]]</f>
        <v>2.5857142857142859</v>
      </c>
      <c r="V1058" s="16">
        <f>_xlfn.XLOOKUP(F1058,Pivot!E:E,Pivot!H:H)</f>
        <v>171.29180952380952</v>
      </c>
      <c r="W1058" s="3">
        <f>IF(Table3[[#This Row],[Stock_on_hand]]&gt;Table3[[#This Row],[Reorder_point]],(Table3[[#This Row],[Stock_on_hand]]-Table3[[#This Row],[Reorder_point]])*Table3[[#This Row],[AverageCostPerUnit]],0)</f>
        <v>0</v>
      </c>
    </row>
    <row r="1059" spans="1:23" x14ac:dyDescent="0.3">
      <c r="A1059" s="1">
        <v>45786</v>
      </c>
      <c r="B1059" t="str">
        <f>TEXT(Table3[[#This Row],[date]],"mmm")</f>
        <v>May</v>
      </c>
      <c r="C1059" t="str">
        <f>TEXT(Table3[[#This Row],[date]],"ddd")</f>
        <v>Fri</v>
      </c>
      <c r="D1059" s="2" t="s">
        <v>5</v>
      </c>
      <c r="E1059" s="2" t="s">
        <v>284</v>
      </c>
      <c r="F1059" s="2" t="s">
        <v>166</v>
      </c>
      <c r="G1059" s="2" t="s">
        <v>167</v>
      </c>
      <c r="H1059" s="2" t="s">
        <v>56</v>
      </c>
      <c r="I1059" s="3">
        <v>173.7</v>
      </c>
      <c r="J1059" s="5">
        <v>34</v>
      </c>
      <c r="K1059" s="3">
        <v>5905.8</v>
      </c>
      <c r="L1059" s="3">
        <v>4385.2700000000004</v>
      </c>
      <c r="M1059" s="3">
        <v>1520.53</v>
      </c>
      <c r="N1059" s="10">
        <f>Table3[[#This Row],[profit]]/Table3[[#This Row],[revenue]]</f>
        <v>0.25746384909749737</v>
      </c>
      <c r="O1059" s="2" t="s">
        <v>46</v>
      </c>
      <c r="P1059" s="2" t="str">
        <f>_xlfn.XLOOKUP(O1059,Sales_reps!A:A,Sales_reps!B:B)</f>
        <v>Rep 20</v>
      </c>
      <c r="Q1059" s="5">
        <f>_xlfn.XLOOKUP(F1059,Inventory!A:A,Inventory!E:E)</f>
        <v>359</v>
      </c>
      <c r="R1059" s="5">
        <f>_xlfn.XLOOKUP(F1059,Inventory!A:A,Inventory!F:F)</f>
        <v>83</v>
      </c>
      <c r="S1059" t="str">
        <f>IF(Table3[[#This Row],[Reorder_point]]&gt;=Table3[[#This Row],[Stock_on_hand]],"Reorder","Sufficient Stock")</f>
        <v>Sufficient Stock</v>
      </c>
      <c r="T1059" s="4">
        <f>_xlfn.XLOOKUP(F1059,Pivot!A:A,Pivot!C:C)</f>
        <v>2.4198895027624308</v>
      </c>
      <c r="U1059" s="5">
        <f>Table3[[#This Row],[Stock_on_hand]]/Table3[[#This Row],[ADS_Rate]]</f>
        <v>148.35388127853884</v>
      </c>
      <c r="V1059" s="16">
        <f>_xlfn.XLOOKUP(F1059,Pivot!E:E,Pivot!H:H)</f>
        <v>157.05917808219178</v>
      </c>
      <c r="W1059" s="3">
        <f>IF(Table3[[#This Row],[Stock_on_hand]]&gt;Table3[[#This Row],[Reorder_point]],(Table3[[#This Row],[Stock_on_hand]]-Table3[[#This Row],[Reorder_point]])*Table3[[#This Row],[AverageCostPerUnit]],0)</f>
        <v>43348.333150684928</v>
      </c>
    </row>
    <row r="1060" spans="1:23" x14ac:dyDescent="0.3">
      <c r="A1060" s="1">
        <v>45786</v>
      </c>
      <c r="B1060" t="str">
        <f>TEXT(Table3[[#This Row],[date]],"mmm")</f>
        <v>May</v>
      </c>
      <c r="C1060" t="str">
        <f>TEXT(Table3[[#This Row],[date]],"ddd")</f>
        <v>Fri</v>
      </c>
      <c r="D1060" s="2" t="s">
        <v>27</v>
      </c>
      <c r="E1060" s="2" t="s">
        <v>278</v>
      </c>
      <c r="F1060" s="2" t="s">
        <v>102</v>
      </c>
      <c r="G1060" s="2" t="s">
        <v>103</v>
      </c>
      <c r="H1060" s="2" t="s">
        <v>56</v>
      </c>
      <c r="I1060" s="3">
        <v>395.17</v>
      </c>
      <c r="J1060" s="5">
        <v>21</v>
      </c>
      <c r="K1060" s="3">
        <v>8298.57</v>
      </c>
      <c r="L1060" s="3">
        <v>6873.17</v>
      </c>
      <c r="M1060" s="3">
        <v>1425.4</v>
      </c>
      <c r="N1060" s="10">
        <f>Table3[[#This Row],[profit]]/Table3[[#This Row],[revenue]]</f>
        <v>0.17176453292555224</v>
      </c>
      <c r="O1060" s="2" t="s">
        <v>32</v>
      </c>
      <c r="P1060" s="2" t="str">
        <f>_xlfn.XLOOKUP(O1060,Sales_reps!A:A,Sales_reps!B:B)</f>
        <v>Rep 13</v>
      </c>
      <c r="Q1060" s="5">
        <f>_xlfn.XLOOKUP(F1060,Inventory!A:A,Inventory!E:E)</f>
        <v>258</v>
      </c>
      <c r="R1060" s="5">
        <f>_xlfn.XLOOKUP(F1060,Inventory!A:A,Inventory!F:F)</f>
        <v>155</v>
      </c>
      <c r="S1060" t="str">
        <f>IF(Table3[[#This Row],[Reorder_point]]&gt;=Table3[[#This Row],[Stock_on_hand]],"Reorder","Sufficient Stock")</f>
        <v>Sufficient Stock</v>
      </c>
      <c r="T1060" s="4">
        <f>_xlfn.XLOOKUP(F1060,Pivot!A:A,Pivot!C:C)</f>
        <v>1.3646408839779005</v>
      </c>
      <c r="U1060" s="5">
        <f>Table3[[#This Row],[Stock_on_hand]]/Table3[[#This Row],[ADS_Rate]]</f>
        <v>189.06072874493927</v>
      </c>
      <c r="V1060" s="16">
        <f>_xlfn.XLOOKUP(F1060,Pivot!E:E,Pivot!H:H)</f>
        <v>226.45655870445347</v>
      </c>
      <c r="W1060" s="3">
        <f>IF(Table3[[#This Row],[Stock_on_hand]]&gt;Table3[[#This Row],[Reorder_point]],(Table3[[#This Row],[Stock_on_hand]]-Table3[[#This Row],[Reorder_point]])*Table3[[#This Row],[AverageCostPerUnit]],0)</f>
        <v>23325.025546558707</v>
      </c>
    </row>
    <row r="1061" spans="1:23" x14ac:dyDescent="0.3">
      <c r="A1061" s="1">
        <v>45786</v>
      </c>
      <c r="B1061" t="str">
        <f>TEXT(Table3[[#This Row],[date]],"mmm")</f>
        <v>May</v>
      </c>
      <c r="C1061" t="str">
        <f>TEXT(Table3[[#This Row],[date]],"ddd")</f>
        <v>Fri</v>
      </c>
      <c r="D1061" s="2" t="s">
        <v>24</v>
      </c>
      <c r="E1061" s="2" t="s">
        <v>277</v>
      </c>
      <c r="F1061" s="2" t="s">
        <v>178</v>
      </c>
      <c r="G1061" s="2" t="s">
        <v>179</v>
      </c>
      <c r="H1061" s="2" t="s">
        <v>73</v>
      </c>
      <c r="I1061" s="3">
        <v>97.72</v>
      </c>
      <c r="J1061" s="5">
        <v>43</v>
      </c>
      <c r="K1061" s="3">
        <v>4201.96</v>
      </c>
      <c r="L1061" s="3">
        <v>2643.91</v>
      </c>
      <c r="M1061" s="3">
        <v>1558.05</v>
      </c>
      <c r="N1061" s="10">
        <f>Table3[[#This Row],[profit]]/Table3[[#This Row],[revenue]]</f>
        <v>0.37079124979771344</v>
      </c>
      <c r="O1061" s="2" t="s">
        <v>22</v>
      </c>
      <c r="P1061" s="2" t="str">
        <f>_xlfn.XLOOKUP(O1061,Sales_reps!A:A,Sales_reps!B:B)</f>
        <v>Rep 9</v>
      </c>
      <c r="Q1061" s="5">
        <f>_xlfn.XLOOKUP(F1061,Inventory!A:A,Inventory!E:E)</f>
        <v>214</v>
      </c>
      <c r="R1061" s="5">
        <f>_xlfn.XLOOKUP(F1061,Inventory!A:A,Inventory!F:F)</f>
        <v>101</v>
      </c>
      <c r="S1061" t="str">
        <f>IF(Table3[[#This Row],[Reorder_point]]&gt;=Table3[[#This Row],[Stock_on_hand]],"Reorder","Sufficient Stock")</f>
        <v>Sufficient Stock</v>
      </c>
      <c r="T1061" s="4">
        <f>_xlfn.XLOOKUP(F1061,Pivot!A:A,Pivot!C:C)</f>
        <v>1.8342541436464088</v>
      </c>
      <c r="U1061" s="5">
        <f>Table3[[#This Row],[Stock_on_hand]]/Table3[[#This Row],[ADS_Rate]]</f>
        <v>116.66867469879519</v>
      </c>
      <c r="V1061" s="16">
        <f>_xlfn.XLOOKUP(F1061,Pivot!E:E,Pivot!H:H)</f>
        <v>232.51328313253009</v>
      </c>
      <c r="W1061" s="3">
        <f>IF(Table3[[#This Row],[Stock_on_hand]]&gt;Table3[[#This Row],[Reorder_point]],(Table3[[#This Row],[Stock_on_hand]]-Table3[[#This Row],[Reorder_point]])*Table3[[#This Row],[AverageCostPerUnit]],0)</f>
        <v>26274.0009939759</v>
      </c>
    </row>
    <row r="1062" spans="1:23" x14ac:dyDescent="0.3">
      <c r="A1062" s="1">
        <v>45786</v>
      </c>
      <c r="B1062" t="str">
        <f>TEXT(Table3[[#This Row],[date]],"mmm")</f>
        <v>May</v>
      </c>
      <c r="C1062" t="str">
        <f>TEXT(Table3[[#This Row],[date]],"ddd")</f>
        <v>Fri</v>
      </c>
      <c r="D1062" s="2" t="s">
        <v>17</v>
      </c>
      <c r="E1062" s="2" t="s">
        <v>274</v>
      </c>
      <c r="F1062" s="2" t="s">
        <v>69</v>
      </c>
      <c r="G1062" s="2" t="s">
        <v>70</v>
      </c>
      <c r="H1062" s="2" t="s">
        <v>60</v>
      </c>
      <c r="I1062" s="3">
        <v>227.37</v>
      </c>
      <c r="J1062" s="5">
        <v>30</v>
      </c>
      <c r="K1062" s="3">
        <v>6821.1</v>
      </c>
      <c r="L1062" s="3">
        <v>3768.11</v>
      </c>
      <c r="M1062" s="3">
        <v>3052.99</v>
      </c>
      <c r="N1062" s="10">
        <f>Table3[[#This Row],[profit]]/Table3[[#This Row],[revenue]]</f>
        <v>0.44758030229728335</v>
      </c>
      <c r="O1062" s="2" t="s">
        <v>20</v>
      </c>
      <c r="P1062" s="2" t="str">
        <f>_xlfn.XLOOKUP(O1062,Sales_reps!A:A,Sales_reps!B:B)</f>
        <v>Rep 8</v>
      </c>
      <c r="Q1062" s="5">
        <f>_xlfn.XLOOKUP(F1062,Inventory!A:A,Inventory!E:E)</f>
        <v>350</v>
      </c>
      <c r="R1062" s="5">
        <f>_xlfn.XLOOKUP(F1062,Inventory!A:A,Inventory!F:F)</f>
        <v>160</v>
      </c>
      <c r="S1062" t="str">
        <f>IF(Table3[[#This Row],[Reorder_point]]&gt;=Table3[[#This Row],[Stock_on_hand]],"Reorder","Sufficient Stock")</f>
        <v>Sufficient Stock</v>
      </c>
      <c r="T1062" s="4">
        <f>_xlfn.XLOOKUP(F1062,Pivot!A:A,Pivot!C:C)</f>
        <v>2.2651933701657461</v>
      </c>
      <c r="U1062" s="5">
        <f>Table3[[#This Row],[Stock_on_hand]]/Table3[[#This Row],[ADS_Rate]]</f>
        <v>154.51219512195121</v>
      </c>
      <c r="V1062" s="16">
        <f>_xlfn.XLOOKUP(F1062,Pivot!E:E,Pivot!H:H)</f>
        <v>169.51268292682926</v>
      </c>
      <c r="W1062" s="3">
        <f>IF(Table3[[#This Row],[Stock_on_hand]]&gt;Table3[[#This Row],[Reorder_point]],(Table3[[#This Row],[Stock_on_hand]]-Table3[[#This Row],[Reorder_point]])*Table3[[#This Row],[AverageCostPerUnit]],0)</f>
        <v>32207.409756097557</v>
      </c>
    </row>
    <row r="1063" spans="1:23" x14ac:dyDescent="0.3">
      <c r="A1063" s="1">
        <v>45786</v>
      </c>
      <c r="B1063" t="str">
        <f>TEXT(Table3[[#This Row],[date]],"mmm")</f>
        <v>May</v>
      </c>
      <c r="C1063" t="str">
        <f>TEXT(Table3[[#This Row],[date]],"ddd")</f>
        <v>Fri</v>
      </c>
      <c r="D1063" s="2" t="s">
        <v>17</v>
      </c>
      <c r="E1063" s="2" t="s">
        <v>271</v>
      </c>
      <c r="F1063" s="2" t="s">
        <v>128</v>
      </c>
      <c r="G1063" s="2" t="s">
        <v>129</v>
      </c>
      <c r="H1063" s="2" t="s">
        <v>56</v>
      </c>
      <c r="I1063" s="3">
        <v>140.53</v>
      </c>
      <c r="J1063" s="5">
        <v>20</v>
      </c>
      <c r="K1063" s="3">
        <v>2810.6</v>
      </c>
      <c r="L1063" s="3">
        <v>1524.82</v>
      </c>
      <c r="M1063" s="3">
        <v>1285.78</v>
      </c>
      <c r="N1063" s="10">
        <f>Table3[[#This Row],[profit]]/Table3[[#This Row],[revenue]]</f>
        <v>0.45747527218387535</v>
      </c>
      <c r="O1063" s="2" t="s">
        <v>44</v>
      </c>
      <c r="P1063" s="2" t="str">
        <f>_xlfn.XLOOKUP(O1063,Sales_reps!A:A,Sales_reps!B:B)</f>
        <v>Rep 19</v>
      </c>
      <c r="Q1063" s="5">
        <f>_xlfn.XLOOKUP(F1063,Inventory!A:A,Inventory!E:E)</f>
        <v>89</v>
      </c>
      <c r="R1063" s="5">
        <f>_xlfn.XLOOKUP(F1063,Inventory!A:A,Inventory!F:F)</f>
        <v>126</v>
      </c>
      <c r="S1063" t="str">
        <f>IF(Table3[[#This Row],[Reorder_point]]&gt;=Table3[[#This Row],[Stock_on_hand]],"Reorder","Sufficient Stock")</f>
        <v>Reorder</v>
      </c>
      <c r="T1063" s="4">
        <f>_xlfn.XLOOKUP(F1063,Pivot!A:A,Pivot!C:C)</f>
        <v>2.6187845303867405</v>
      </c>
      <c r="U1063" s="5">
        <f>Table3[[#This Row],[Stock_on_hand]]/Table3[[#This Row],[ADS_Rate]]</f>
        <v>33.985232067510545</v>
      </c>
      <c r="V1063" s="16">
        <f>_xlfn.XLOOKUP(F1063,Pivot!E:E,Pivot!H:H)</f>
        <v>184.72071729957807</v>
      </c>
      <c r="W1063" s="3">
        <f>IF(Table3[[#This Row],[Stock_on_hand]]&gt;Table3[[#This Row],[Reorder_point]],(Table3[[#This Row],[Stock_on_hand]]-Table3[[#This Row],[Reorder_point]])*Table3[[#This Row],[AverageCostPerUnit]],0)</f>
        <v>0</v>
      </c>
    </row>
    <row r="1064" spans="1:23" x14ac:dyDescent="0.3">
      <c r="A1064" s="1">
        <v>45787</v>
      </c>
      <c r="B1064" t="str">
        <f>TEXT(Table3[[#This Row],[date]],"mmm")</f>
        <v>May</v>
      </c>
      <c r="C1064" t="str">
        <f>TEXT(Table3[[#This Row],[date]],"ddd")</f>
        <v>Sat</v>
      </c>
      <c r="D1064" s="2" t="s">
        <v>17</v>
      </c>
      <c r="E1064" s="2" t="s">
        <v>271</v>
      </c>
      <c r="F1064" s="2" t="s">
        <v>146</v>
      </c>
      <c r="G1064" s="2" t="s">
        <v>147</v>
      </c>
      <c r="H1064" s="2" t="s">
        <v>101</v>
      </c>
      <c r="I1064" s="3">
        <v>311.77999999999997</v>
      </c>
      <c r="J1064" s="5">
        <v>23</v>
      </c>
      <c r="K1064" s="3">
        <v>7170.94</v>
      </c>
      <c r="L1064" s="3">
        <v>5162.51</v>
      </c>
      <c r="M1064" s="3">
        <v>2008.43</v>
      </c>
      <c r="N1064" s="10">
        <f>Table3[[#This Row],[profit]]/Table3[[#This Row],[revenue]]</f>
        <v>0.28007904124145511</v>
      </c>
      <c r="O1064" s="2" t="s">
        <v>46</v>
      </c>
      <c r="P1064" s="2" t="str">
        <f>_xlfn.XLOOKUP(O1064,Sales_reps!A:A,Sales_reps!B:B)</f>
        <v>Rep 20</v>
      </c>
      <c r="Q1064" s="5">
        <f>_xlfn.XLOOKUP(F1064,Inventory!A:A,Inventory!E:E)</f>
        <v>347</v>
      </c>
      <c r="R1064" s="5">
        <f>_xlfn.XLOOKUP(F1064,Inventory!A:A,Inventory!F:F)</f>
        <v>110</v>
      </c>
      <c r="S1064" t="str">
        <f>IF(Table3[[#This Row],[Reorder_point]]&gt;=Table3[[#This Row],[Stock_on_hand]],"Reorder","Sufficient Stock")</f>
        <v>Sufficient Stock</v>
      </c>
      <c r="T1064" s="4">
        <f>_xlfn.XLOOKUP(F1064,Pivot!A:A,Pivot!C:C)</f>
        <v>1.9116022099447514</v>
      </c>
      <c r="U1064" s="5">
        <f>Table3[[#This Row],[Stock_on_hand]]/Table3[[#This Row],[ADS_Rate]]</f>
        <v>181.52312138728323</v>
      </c>
      <c r="V1064" s="16">
        <f>_xlfn.XLOOKUP(F1064,Pivot!E:E,Pivot!H:H)</f>
        <v>120.45384393063586</v>
      </c>
      <c r="W1064" s="3">
        <f>IF(Table3[[#This Row],[Stock_on_hand]]&gt;Table3[[#This Row],[Reorder_point]],(Table3[[#This Row],[Stock_on_hand]]-Table3[[#This Row],[Reorder_point]])*Table3[[#This Row],[AverageCostPerUnit]],0)</f>
        <v>28547.561011560698</v>
      </c>
    </row>
    <row r="1065" spans="1:23" x14ac:dyDescent="0.3">
      <c r="A1065" s="1">
        <v>45787</v>
      </c>
      <c r="B1065" t="str">
        <f>TEXT(Table3[[#This Row],[date]],"mmm")</f>
        <v>May</v>
      </c>
      <c r="C1065" t="str">
        <f>TEXT(Table3[[#This Row],[date]],"ddd")</f>
        <v>Sat</v>
      </c>
      <c r="D1065" s="2" t="s">
        <v>5</v>
      </c>
      <c r="E1065" s="2" t="s">
        <v>277</v>
      </c>
      <c r="F1065" s="2" t="s">
        <v>184</v>
      </c>
      <c r="G1065" s="2" t="s">
        <v>185</v>
      </c>
      <c r="H1065" s="2" t="s">
        <v>73</v>
      </c>
      <c r="I1065" s="3">
        <v>350.75</v>
      </c>
      <c r="J1065" s="5">
        <v>25</v>
      </c>
      <c r="K1065" s="3">
        <v>8768.75</v>
      </c>
      <c r="L1065" s="3">
        <v>5735.17</v>
      </c>
      <c r="M1065" s="3">
        <v>3033.58</v>
      </c>
      <c r="N1065" s="10">
        <f>Table3[[#This Row],[profit]]/Table3[[#This Row],[revenue]]</f>
        <v>0.3459535281539558</v>
      </c>
      <c r="O1065" s="2" t="s">
        <v>22</v>
      </c>
      <c r="P1065" s="2" t="str">
        <f>_xlfn.XLOOKUP(O1065,Sales_reps!A:A,Sales_reps!B:B)</f>
        <v>Rep 9</v>
      </c>
      <c r="Q1065" s="5">
        <f>_xlfn.XLOOKUP(F1065,Inventory!A:A,Inventory!E:E)</f>
        <v>329</v>
      </c>
      <c r="R1065" s="5">
        <f>_xlfn.XLOOKUP(F1065,Inventory!A:A,Inventory!F:F)</f>
        <v>95</v>
      </c>
      <c r="S1065" t="str">
        <f>IF(Table3[[#This Row],[Reorder_point]]&gt;=Table3[[#This Row],[Stock_on_hand]],"Reorder","Sufficient Stock")</f>
        <v>Sufficient Stock</v>
      </c>
      <c r="T1065" s="4">
        <f>_xlfn.XLOOKUP(F1065,Pivot!A:A,Pivot!C:C)</f>
        <v>1.2209944751381216</v>
      </c>
      <c r="U1065" s="5">
        <f>Table3[[#This Row],[Stock_on_hand]]/Table3[[#This Row],[ADS_Rate]]</f>
        <v>269.45248868778276</v>
      </c>
      <c r="V1065" s="16">
        <f>_xlfn.XLOOKUP(F1065,Pivot!E:E,Pivot!H:H)</f>
        <v>155.78972850678733</v>
      </c>
      <c r="W1065" s="3">
        <f>IF(Table3[[#This Row],[Stock_on_hand]]&gt;Table3[[#This Row],[Reorder_point]],(Table3[[#This Row],[Stock_on_hand]]-Table3[[#This Row],[Reorder_point]])*Table3[[#This Row],[AverageCostPerUnit]],0)</f>
        <v>36454.796470588233</v>
      </c>
    </row>
    <row r="1066" spans="1:23" x14ac:dyDescent="0.3">
      <c r="A1066" s="1">
        <v>45787</v>
      </c>
      <c r="B1066" t="str">
        <f>TEXT(Table3[[#This Row],[date]],"mmm")</f>
        <v>May</v>
      </c>
      <c r="C1066" t="str">
        <f>TEXT(Table3[[#This Row],[date]],"ddd")</f>
        <v>Sat</v>
      </c>
      <c r="D1066" s="2" t="s">
        <v>12</v>
      </c>
      <c r="E1066" s="2" t="s">
        <v>282</v>
      </c>
      <c r="F1066" s="2" t="s">
        <v>132</v>
      </c>
      <c r="G1066" s="2" t="s">
        <v>133</v>
      </c>
      <c r="H1066" s="2" t="s">
        <v>64</v>
      </c>
      <c r="I1066" s="3">
        <v>16.05</v>
      </c>
      <c r="J1066" s="5">
        <v>35</v>
      </c>
      <c r="K1066" s="3">
        <v>561.75</v>
      </c>
      <c r="L1066" s="3">
        <v>405.9</v>
      </c>
      <c r="M1066" s="3">
        <v>155.85</v>
      </c>
      <c r="N1066" s="10">
        <f>Table3[[#This Row],[profit]]/Table3[[#This Row],[revenue]]</f>
        <v>0.2774365821094793</v>
      </c>
      <c r="O1066" s="2" t="s">
        <v>46</v>
      </c>
      <c r="P1066" s="2" t="str">
        <f>_xlfn.XLOOKUP(O1066,Sales_reps!A:A,Sales_reps!B:B)</f>
        <v>Rep 20</v>
      </c>
      <c r="Q1066" s="5">
        <f>_xlfn.XLOOKUP(F1066,Inventory!A:A,Inventory!E:E)</f>
        <v>178</v>
      </c>
      <c r="R1066" s="5">
        <f>_xlfn.XLOOKUP(F1066,Inventory!A:A,Inventory!F:F)</f>
        <v>183</v>
      </c>
      <c r="S1066" t="str">
        <f>IF(Table3[[#This Row],[Reorder_point]]&gt;=Table3[[#This Row],[Stock_on_hand]],"Reorder","Sufficient Stock")</f>
        <v>Reorder</v>
      </c>
      <c r="T1066" s="4">
        <f>_xlfn.XLOOKUP(F1066,Pivot!A:A,Pivot!C:C)</f>
        <v>3.2596685082872927</v>
      </c>
      <c r="U1066" s="5">
        <f>Table3[[#This Row],[Stock_on_hand]]/Table3[[#This Row],[ADS_Rate]]</f>
        <v>54.606779661016951</v>
      </c>
      <c r="V1066" s="16">
        <f>_xlfn.XLOOKUP(F1066,Pivot!E:E,Pivot!H:H)</f>
        <v>150.7550338983051</v>
      </c>
      <c r="W1066" s="3">
        <f>IF(Table3[[#This Row],[Stock_on_hand]]&gt;Table3[[#This Row],[Reorder_point]],(Table3[[#This Row],[Stock_on_hand]]-Table3[[#This Row],[Reorder_point]])*Table3[[#This Row],[AverageCostPerUnit]],0)</f>
        <v>0</v>
      </c>
    </row>
    <row r="1067" spans="1:23" x14ac:dyDescent="0.3">
      <c r="A1067" s="1">
        <v>45787</v>
      </c>
      <c r="B1067" t="str">
        <f>TEXT(Table3[[#This Row],[date]],"mmm")</f>
        <v>May</v>
      </c>
      <c r="C1067" t="str">
        <f>TEXT(Table3[[#This Row],[date]],"ddd")</f>
        <v>Sat</v>
      </c>
      <c r="D1067" s="2" t="s">
        <v>5</v>
      </c>
      <c r="E1067" s="2" t="s">
        <v>283</v>
      </c>
      <c r="F1067" s="2" t="s">
        <v>162</v>
      </c>
      <c r="G1067" s="2" t="s">
        <v>163</v>
      </c>
      <c r="H1067" s="2" t="s">
        <v>56</v>
      </c>
      <c r="I1067" s="3">
        <v>369.64</v>
      </c>
      <c r="J1067" s="5">
        <v>19</v>
      </c>
      <c r="K1067" s="3">
        <v>7023.16</v>
      </c>
      <c r="L1067" s="3">
        <v>4907.59</v>
      </c>
      <c r="M1067" s="3">
        <v>2115.5700000000002</v>
      </c>
      <c r="N1067" s="10">
        <f>Table3[[#This Row],[profit]]/Table3[[#This Row],[revenue]]</f>
        <v>0.30122765250969652</v>
      </c>
      <c r="O1067" s="2" t="s">
        <v>40</v>
      </c>
      <c r="P1067" s="2" t="str">
        <f>_xlfn.XLOOKUP(O1067,Sales_reps!A:A,Sales_reps!B:B)</f>
        <v>Rep 17</v>
      </c>
      <c r="Q1067" s="5">
        <f>_xlfn.XLOOKUP(F1067,Inventory!A:A,Inventory!E:E)</f>
        <v>217</v>
      </c>
      <c r="R1067" s="5">
        <f>_xlfn.XLOOKUP(F1067,Inventory!A:A,Inventory!F:F)</f>
        <v>105</v>
      </c>
      <c r="S1067" t="str">
        <f>IF(Table3[[#This Row],[Reorder_point]]&gt;=Table3[[#This Row],[Stock_on_hand]],"Reorder","Sufficient Stock")</f>
        <v>Sufficient Stock</v>
      </c>
      <c r="T1067" s="4">
        <f>_xlfn.XLOOKUP(F1067,Pivot!A:A,Pivot!C:C)</f>
        <v>0.72375690607734811</v>
      </c>
      <c r="U1067" s="5">
        <f>Table3[[#This Row],[Stock_on_hand]]/Table3[[#This Row],[ADS_Rate]]</f>
        <v>299.82442748091603</v>
      </c>
      <c r="V1067" s="16">
        <f>_xlfn.XLOOKUP(F1067,Pivot!E:E,Pivot!H:H)</f>
        <v>173.86885496183206</v>
      </c>
      <c r="W1067" s="3">
        <f>IF(Table3[[#This Row],[Stock_on_hand]]&gt;Table3[[#This Row],[Reorder_point]],(Table3[[#This Row],[Stock_on_hand]]-Table3[[#This Row],[Reorder_point]])*Table3[[#This Row],[AverageCostPerUnit]],0)</f>
        <v>19473.31175572519</v>
      </c>
    </row>
    <row r="1068" spans="1:23" x14ac:dyDescent="0.3">
      <c r="A1068" s="1">
        <v>45787</v>
      </c>
      <c r="B1068" t="str">
        <f>TEXT(Table3[[#This Row],[date]],"mmm")</f>
        <v>May</v>
      </c>
      <c r="C1068" t="str">
        <f>TEXT(Table3[[#This Row],[date]],"ddd")</f>
        <v>Sat</v>
      </c>
      <c r="D1068" s="2" t="s">
        <v>5</v>
      </c>
      <c r="E1068" s="2" t="s">
        <v>280</v>
      </c>
      <c r="F1068" s="2" t="s">
        <v>93</v>
      </c>
      <c r="G1068" s="2" t="s">
        <v>94</v>
      </c>
      <c r="H1068" s="2" t="s">
        <v>73</v>
      </c>
      <c r="I1068" s="3">
        <v>32.630000000000003</v>
      </c>
      <c r="J1068" s="5">
        <v>29</v>
      </c>
      <c r="K1068" s="3">
        <v>946.27</v>
      </c>
      <c r="L1068" s="3">
        <v>613.77</v>
      </c>
      <c r="M1068" s="3">
        <v>332.5</v>
      </c>
      <c r="N1068" s="10">
        <f>Table3[[#This Row],[profit]]/Table3[[#This Row],[revenue]]</f>
        <v>0.35137962737907785</v>
      </c>
      <c r="O1068" s="2" t="s">
        <v>20</v>
      </c>
      <c r="P1068" s="2" t="str">
        <f>_xlfn.XLOOKUP(O1068,Sales_reps!A:A,Sales_reps!B:B)</f>
        <v>Rep 8</v>
      </c>
      <c r="Q1068" s="5">
        <f>_xlfn.XLOOKUP(F1068,Inventory!A:A,Inventory!E:E)</f>
        <v>472</v>
      </c>
      <c r="R1068" s="5">
        <f>_xlfn.XLOOKUP(F1068,Inventory!A:A,Inventory!F:F)</f>
        <v>64</v>
      </c>
      <c r="S1068" t="str">
        <f>IF(Table3[[#This Row],[Reorder_point]]&gt;=Table3[[#This Row],[Stock_on_hand]],"Reorder","Sufficient Stock")</f>
        <v>Sufficient Stock</v>
      </c>
      <c r="T1068" s="4">
        <f>_xlfn.XLOOKUP(F1068,Pivot!A:A,Pivot!C:C)</f>
        <v>2.1381215469613259</v>
      </c>
      <c r="U1068" s="5">
        <f>Table3[[#This Row],[Stock_on_hand]]/Table3[[#This Row],[ADS_Rate]]</f>
        <v>220.75452196382429</v>
      </c>
      <c r="V1068" s="16">
        <f>_xlfn.XLOOKUP(F1068,Pivot!E:E,Pivot!H:H)</f>
        <v>200.95503875968993</v>
      </c>
      <c r="W1068" s="3">
        <f>IF(Table3[[#This Row],[Stock_on_hand]]&gt;Table3[[#This Row],[Reorder_point]],(Table3[[#This Row],[Stock_on_hand]]-Table3[[#This Row],[Reorder_point]])*Table3[[#This Row],[AverageCostPerUnit]],0)</f>
        <v>81989.65581395349</v>
      </c>
    </row>
    <row r="1069" spans="1:23" x14ac:dyDescent="0.3">
      <c r="A1069" s="1">
        <v>45787</v>
      </c>
      <c r="B1069" t="str">
        <f>TEXT(Table3[[#This Row],[date]],"mmm")</f>
        <v>May</v>
      </c>
      <c r="C1069" t="str">
        <f>TEXT(Table3[[#This Row],[date]],"ddd")</f>
        <v>Sat</v>
      </c>
      <c r="D1069" s="2" t="s">
        <v>12</v>
      </c>
      <c r="E1069" s="2" t="s">
        <v>283</v>
      </c>
      <c r="F1069" s="2" t="s">
        <v>230</v>
      </c>
      <c r="G1069" s="2" t="s">
        <v>231</v>
      </c>
      <c r="H1069" s="2" t="s">
        <v>60</v>
      </c>
      <c r="I1069" s="3">
        <v>36.020000000000003</v>
      </c>
      <c r="J1069" s="5">
        <v>32</v>
      </c>
      <c r="K1069" s="3">
        <v>1152.6400000000001</v>
      </c>
      <c r="L1069" s="3">
        <v>730.75</v>
      </c>
      <c r="M1069" s="3">
        <v>421.89</v>
      </c>
      <c r="N1069" s="10">
        <f>Table3[[#This Row],[profit]]/Table3[[#This Row],[revenue]]</f>
        <v>0.36602061354802884</v>
      </c>
      <c r="O1069" s="2" t="s">
        <v>22</v>
      </c>
      <c r="P1069" s="2" t="str">
        <f>_xlfn.XLOOKUP(O1069,Sales_reps!A:A,Sales_reps!B:B)</f>
        <v>Rep 9</v>
      </c>
      <c r="Q1069" s="5">
        <f>_xlfn.XLOOKUP(F1069,Inventory!A:A,Inventory!E:E)</f>
        <v>12</v>
      </c>
      <c r="R1069" s="5">
        <f>_xlfn.XLOOKUP(F1069,Inventory!A:A,Inventory!F:F)</f>
        <v>166</v>
      </c>
      <c r="S1069" t="str">
        <f>IF(Table3[[#This Row],[Reorder_point]]&gt;=Table3[[#This Row],[Stock_on_hand]],"Reorder","Sufficient Stock")</f>
        <v>Reorder</v>
      </c>
      <c r="T1069" s="4">
        <f>_xlfn.XLOOKUP(F1069,Pivot!A:A,Pivot!C:C)</f>
        <v>2.0386740331491713</v>
      </c>
      <c r="U1069" s="5">
        <f>Table3[[#This Row],[Stock_on_hand]]/Table3[[#This Row],[ADS_Rate]]</f>
        <v>5.8861788617886175</v>
      </c>
      <c r="V1069" s="16">
        <f>_xlfn.XLOOKUP(F1069,Pivot!E:E,Pivot!H:H)</f>
        <v>205.93330623306232</v>
      </c>
      <c r="W1069" s="3">
        <f>IF(Table3[[#This Row],[Stock_on_hand]]&gt;Table3[[#This Row],[Reorder_point]],(Table3[[#This Row],[Stock_on_hand]]-Table3[[#This Row],[Reorder_point]])*Table3[[#This Row],[AverageCostPerUnit]],0)</f>
        <v>0</v>
      </c>
    </row>
    <row r="1070" spans="1:23" x14ac:dyDescent="0.3">
      <c r="A1070" s="1">
        <v>45787</v>
      </c>
      <c r="B1070" t="str">
        <f>TEXT(Table3[[#This Row],[date]],"mmm")</f>
        <v>May</v>
      </c>
      <c r="C1070" t="str">
        <f>TEXT(Table3[[#This Row],[date]],"ddd")</f>
        <v>Sat</v>
      </c>
      <c r="D1070" s="2" t="s">
        <v>5</v>
      </c>
      <c r="E1070" s="2" t="s">
        <v>285</v>
      </c>
      <c r="F1070" s="2" t="s">
        <v>146</v>
      </c>
      <c r="G1070" s="2" t="s">
        <v>147</v>
      </c>
      <c r="H1070" s="2" t="s">
        <v>101</v>
      </c>
      <c r="I1070" s="3">
        <v>118.57</v>
      </c>
      <c r="J1070" s="5">
        <v>39</v>
      </c>
      <c r="K1070" s="3">
        <v>4624.2299999999996</v>
      </c>
      <c r="L1070" s="3">
        <v>2977.83</v>
      </c>
      <c r="M1070" s="3">
        <v>1646.4</v>
      </c>
      <c r="N1070" s="10">
        <f>Table3[[#This Row],[profit]]/Table3[[#This Row],[revenue]]</f>
        <v>0.35603765383642255</v>
      </c>
      <c r="O1070" s="2" t="s">
        <v>30</v>
      </c>
      <c r="P1070" s="2" t="str">
        <f>_xlfn.XLOOKUP(O1070,Sales_reps!A:A,Sales_reps!B:B)</f>
        <v>Rep 12</v>
      </c>
      <c r="Q1070" s="5">
        <f>_xlfn.XLOOKUP(F1070,Inventory!A:A,Inventory!E:E)</f>
        <v>347</v>
      </c>
      <c r="R1070" s="5">
        <f>_xlfn.XLOOKUP(F1070,Inventory!A:A,Inventory!F:F)</f>
        <v>110</v>
      </c>
      <c r="S1070" t="str">
        <f>IF(Table3[[#This Row],[Reorder_point]]&gt;=Table3[[#This Row],[Stock_on_hand]],"Reorder","Sufficient Stock")</f>
        <v>Sufficient Stock</v>
      </c>
      <c r="T1070" s="4">
        <f>_xlfn.XLOOKUP(F1070,Pivot!A:A,Pivot!C:C)</f>
        <v>1.9116022099447514</v>
      </c>
      <c r="U1070" s="5">
        <f>Table3[[#This Row],[Stock_on_hand]]/Table3[[#This Row],[ADS_Rate]]</f>
        <v>181.52312138728323</v>
      </c>
      <c r="V1070" s="16">
        <f>_xlfn.XLOOKUP(F1070,Pivot!E:E,Pivot!H:H)</f>
        <v>120.45384393063586</v>
      </c>
      <c r="W1070" s="3">
        <f>IF(Table3[[#This Row],[Stock_on_hand]]&gt;Table3[[#This Row],[Reorder_point]],(Table3[[#This Row],[Stock_on_hand]]-Table3[[#This Row],[Reorder_point]])*Table3[[#This Row],[AverageCostPerUnit]],0)</f>
        <v>28547.561011560698</v>
      </c>
    </row>
    <row r="1071" spans="1:23" x14ac:dyDescent="0.3">
      <c r="A1071" s="1">
        <v>45787</v>
      </c>
      <c r="B1071" t="str">
        <f>TEXT(Table3[[#This Row],[date]],"mmm")</f>
        <v>May</v>
      </c>
      <c r="C1071" t="str">
        <f>TEXT(Table3[[#This Row],[date]],"ddd")</f>
        <v>Sat</v>
      </c>
      <c r="D1071" s="2" t="s">
        <v>27</v>
      </c>
      <c r="E1071" s="2" t="s">
        <v>276</v>
      </c>
      <c r="F1071" s="2" t="s">
        <v>260</v>
      </c>
      <c r="G1071" s="2" t="s">
        <v>261</v>
      </c>
      <c r="H1071" s="2" t="s">
        <v>73</v>
      </c>
      <c r="I1071" s="3">
        <v>195.64</v>
      </c>
      <c r="J1071" s="5">
        <v>43</v>
      </c>
      <c r="K1071" s="3">
        <v>8412.52</v>
      </c>
      <c r="L1071" s="3">
        <v>4550.5</v>
      </c>
      <c r="M1071" s="3">
        <v>3862.02</v>
      </c>
      <c r="N1071" s="10">
        <f>Table3[[#This Row],[profit]]/Table3[[#This Row],[revenue]]</f>
        <v>0.45908003784834983</v>
      </c>
      <c r="O1071" s="2" t="s">
        <v>6</v>
      </c>
      <c r="P1071" s="2" t="str">
        <f>_xlfn.XLOOKUP(O1071,Sales_reps!A:A,Sales_reps!B:B)</f>
        <v>Rep 2</v>
      </c>
      <c r="Q1071" s="5">
        <f>_xlfn.XLOOKUP(F1071,Inventory!A:A,Inventory!E:E)</f>
        <v>159</v>
      </c>
      <c r="R1071" s="5">
        <f>_xlfn.XLOOKUP(F1071,Inventory!A:A,Inventory!F:F)</f>
        <v>87</v>
      </c>
      <c r="S1071" t="str">
        <f>IF(Table3[[#This Row],[Reorder_point]]&gt;=Table3[[#This Row],[Stock_on_hand]],"Reorder","Sufficient Stock")</f>
        <v>Sufficient Stock</v>
      </c>
      <c r="T1071" s="4">
        <f>_xlfn.XLOOKUP(F1071,Pivot!A:A,Pivot!C:C)</f>
        <v>3.3204419889502761</v>
      </c>
      <c r="U1071" s="5">
        <f>Table3[[#This Row],[Stock_on_hand]]/Table3[[#This Row],[ADS_Rate]]</f>
        <v>47.885191347753747</v>
      </c>
      <c r="V1071" s="16">
        <f>_xlfn.XLOOKUP(F1071,Pivot!E:E,Pivot!H:H)</f>
        <v>126.12717138103163</v>
      </c>
      <c r="W1071" s="3">
        <f>IF(Table3[[#This Row],[Stock_on_hand]]&gt;Table3[[#This Row],[Reorder_point]],(Table3[[#This Row],[Stock_on_hand]]-Table3[[#This Row],[Reorder_point]])*Table3[[#This Row],[AverageCostPerUnit]],0)</f>
        <v>9081.1563394342775</v>
      </c>
    </row>
    <row r="1072" spans="1:23" x14ac:dyDescent="0.3">
      <c r="A1072" s="1">
        <v>45787</v>
      </c>
      <c r="B1072" t="str">
        <f>TEXT(Table3[[#This Row],[date]],"mmm")</f>
        <v>May</v>
      </c>
      <c r="C1072" t="str">
        <f>TEXT(Table3[[#This Row],[date]],"ddd")</f>
        <v>Sat</v>
      </c>
      <c r="D1072" s="2" t="s">
        <v>12</v>
      </c>
      <c r="E1072" s="2" t="s">
        <v>285</v>
      </c>
      <c r="F1072" s="2" t="s">
        <v>95</v>
      </c>
      <c r="G1072" s="2" t="s">
        <v>96</v>
      </c>
      <c r="H1072" s="2" t="s">
        <v>56</v>
      </c>
      <c r="I1072" s="3">
        <v>442.68</v>
      </c>
      <c r="J1072" s="5">
        <v>42</v>
      </c>
      <c r="K1072" s="3">
        <v>18592.560000000001</v>
      </c>
      <c r="L1072" s="3">
        <v>14078.35</v>
      </c>
      <c r="M1072" s="3">
        <v>4514.21</v>
      </c>
      <c r="N1072" s="10">
        <f>Table3[[#This Row],[profit]]/Table3[[#This Row],[revenue]]</f>
        <v>0.24279658099799059</v>
      </c>
      <c r="O1072" s="2" t="s">
        <v>20</v>
      </c>
      <c r="P1072" s="2" t="str">
        <f>_xlfn.XLOOKUP(O1072,Sales_reps!A:A,Sales_reps!B:B)</f>
        <v>Rep 8</v>
      </c>
      <c r="Q1072" s="5">
        <f>_xlfn.XLOOKUP(F1072,Inventory!A:A,Inventory!E:E)</f>
        <v>101</v>
      </c>
      <c r="R1072" s="5">
        <f>_xlfn.XLOOKUP(F1072,Inventory!A:A,Inventory!F:F)</f>
        <v>179</v>
      </c>
      <c r="S1072" t="str">
        <f>IF(Table3[[#This Row],[Reorder_point]]&gt;=Table3[[#This Row],[Stock_on_hand]],"Reorder","Sufficient Stock")</f>
        <v>Reorder</v>
      </c>
      <c r="T1072" s="4">
        <f>_xlfn.XLOOKUP(F1072,Pivot!A:A,Pivot!C:C)</f>
        <v>3.9834254143646408</v>
      </c>
      <c r="U1072" s="5">
        <f>Table3[[#This Row],[Stock_on_hand]]/Table3[[#This Row],[ADS_Rate]]</f>
        <v>25.35506241331484</v>
      </c>
      <c r="V1072" s="16">
        <f>_xlfn.XLOOKUP(F1072,Pivot!E:E,Pivot!H:H)</f>
        <v>171.84160887656034</v>
      </c>
      <c r="W1072" s="3">
        <f>IF(Table3[[#This Row],[Stock_on_hand]]&gt;Table3[[#This Row],[Reorder_point]],(Table3[[#This Row],[Stock_on_hand]]-Table3[[#This Row],[Reorder_point]])*Table3[[#This Row],[AverageCostPerUnit]],0)</f>
        <v>0</v>
      </c>
    </row>
    <row r="1073" spans="1:23" x14ac:dyDescent="0.3">
      <c r="A1073" s="1">
        <v>45787</v>
      </c>
      <c r="B1073" t="str">
        <f>TEXT(Table3[[#This Row],[date]],"mmm")</f>
        <v>May</v>
      </c>
      <c r="C1073" t="str">
        <f>TEXT(Table3[[#This Row],[date]],"ddd")</f>
        <v>Sat</v>
      </c>
      <c r="D1073" s="2" t="s">
        <v>27</v>
      </c>
      <c r="E1073" s="2" t="s">
        <v>284</v>
      </c>
      <c r="F1073" s="2" t="s">
        <v>116</v>
      </c>
      <c r="G1073" s="2" t="s">
        <v>117</v>
      </c>
      <c r="H1073" s="2" t="s">
        <v>64</v>
      </c>
      <c r="I1073" s="3">
        <v>107.68</v>
      </c>
      <c r="J1073" s="5">
        <v>30</v>
      </c>
      <c r="K1073" s="3">
        <v>3230.4</v>
      </c>
      <c r="L1073" s="3">
        <v>1870.42</v>
      </c>
      <c r="M1073" s="3">
        <v>1359.98</v>
      </c>
      <c r="N1073" s="10">
        <f>Table3[[#This Row],[profit]]/Table3[[#This Row],[revenue]]</f>
        <v>0.42099430411094602</v>
      </c>
      <c r="O1073" s="2" t="s">
        <v>6</v>
      </c>
      <c r="P1073" s="2" t="str">
        <f>_xlfn.XLOOKUP(O1073,Sales_reps!A:A,Sales_reps!B:B)</f>
        <v>Rep 2</v>
      </c>
      <c r="Q1073" s="5">
        <f>_xlfn.XLOOKUP(F1073,Inventory!A:A,Inventory!E:E)</f>
        <v>230</v>
      </c>
      <c r="R1073" s="5">
        <f>_xlfn.XLOOKUP(F1073,Inventory!A:A,Inventory!F:F)</f>
        <v>70</v>
      </c>
      <c r="S1073" t="str">
        <f>IF(Table3[[#This Row],[Reorder_point]]&gt;=Table3[[#This Row],[Stock_on_hand]],"Reorder","Sufficient Stock")</f>
        <v>Sufficient Stock</v>
      </c>
      <c r="T1073" s="4">
        <f>_xlfn.XLOOKUP(F1073,Pivot!A:A,Pivot!C:C)</f>
        <v>1.4419889502762431</v>
      </c>
      <c r="U1073" s="5">
        <f>Table3[[#This Row],[Stock_on_hand]]/Table3[[#This Row],[ADS_Rate]]</f>
        <v>159.50191570881228</v>
      </c>
      <c r="V1073" s="16">
        <f>_xlfn.XLOOKUP(F1073,Pivot!E:E,Pivot!H:H)</f>
        <v>196.03318007662833</v>
      </c>
      <c r="W1073" s="3">
        <f>IF(Table3[[#This Row],[Stock_on_hand]]&gt;Table3[[#This Row],[Reorder_point]],(Table3[[#This Row],[Stock_on_hand]]-Table3[[#This Row],[Reorder_point]])*Table3[[#This Row],[AverageCostPerUnit]],0)</f>
        <v>31365.308812260533</v>
      </c>
    </row>
    <row r="1074" spans="1:23" x14ac:dyDescent="0.3">
      <c r="A1074" s="1">
        <v>45788</v>
      </c>
      <c r="B1074" t="str">
        <f>TEXT(Table3[[#This Row],[date]],"mmm")</f>
        <v>May</v>
      </c>
      <c r="C1074" t="str">
        <f>TEXT(Table3[[#This Row],[date]],"ddd")</f>
        <v>Sun</v>
      </c>
      <c r="D1074" s="2" t="s">
        <v>27</v>
      </c>
      <c r="E1074" s="2" t="s">
        <v>280</v>
      </c>
      <c r="F1074" s="2" t="s">
        <v>244</v>
      </c>
      <c r="G1074" s="2" t="s">
        <v>245</v>
      </c>
      <c r="H1074" s="2" t="s">
        <v>64</v>
      </c>
      <c r="I1074" s="3">
        <v>433.71</v>
      </c>
      <c r="J1074" s="5">
        <v>49</v>
      </c>
      <c r="K1074" s="3">
        <v>21251.79</v>
      </c>
      <c r="L1074" s="3">
        <v>11719.48</v>
      </c>
      <c r="M1074" s="3">
        <v>9532.31</v>
      </c>
      <c r="N1074" s="10">
        <f>Table3[[#This Row],[profit]]/Table3[[#This Row],[revenue]]</f>
        <v>0.44854151109153623</v>
      </c>
      <c r="O1074" s="2" t="s">
        <v>15</v>
      </c>
      <c r="P1074" s="2" t="str">
        <f>_xlfn.XLOOKUP(O1074,Sales_reps!A:A,Sales_reps!B:B)</f>
        <v>Rep 6</v>
      </c>
      <c r="Q1074" s="5">
        <f>_xlfn.XLOOKUP(F1074,Inventory!A:A,Inventory!E:E)</f>
        <v>350</v>
      </c>
      <c r="R1074" s="5">
        <f>_xlfn.XLOOKUP(F1074,Inventory!A:A,Inventory!F:F)</f>
        <v>174</v>
      </c>
      <c r="S1074" t="str">
        <f>IF(Table3[[#This Row],[Reorder_point]]&gt;=Table3[[#This Row],[Stock_on_hand]],"Reorder","Sufficient Stock")</f>
        <v>Sufficient Stock</v>
      </c>
      <c r="T1074" s="4">
        <f>_xlfn.XLOOKUP(F1074,Pivot!A:A,Pivot!C:C)</f>
        <v>2.8232044198895028</v>
      </c>
      <c r="U1074" s="5">
        <f>Table3[[#This Row],[Stock_on_hand]]/Table3[[#This Row],[ADS_Rate]]</f>
        <v>123.97260273972603</v>
      </c>
      <c r="V1074" s="16">
        <f>_xlfn.XLOOKUP(F1074,Pivot!E:E,Pivot!H:H)</f>
        <v>176.50516634050879</v>
      </c>
      <c r="W1074" s="3">
        <f>IF(Table3[[#This Row],[Stock_on_hand]]&gt;Table3[[#This Row],[Reorder_point]],(Table3[[#This Row],[Stock_on_hand]]-Table3[[#This Row],[Reorder_point]])*Table3[[#This Row],[AverageCostPerUnit]],0)</f>
        <v>31064.909275929549</v>
      </c>
    </row>
    <row r="1075" spans="1:23" x14ac:dyDescent="0.3">
      <c r="A1075" s="1">
        <v>45788</v>
      </c>
      <c r="B1075" t="str">
        <f>TEXT(Table3[[#This Row],[date]],"mmm")</f>
        <v>May</v>
      </c>
      <c r="C1075" t="str">
        <f>TEXT(Table3[[#This Row],[date]],"ddd")</f>
        <v>Sun</v>
      </c>
      <c r="D1075" s="2" t="s">
        <v>27</v>
      </c>
      <c r="E1075" s="2" t="s">
        <v>277</v>
      </c>
      <c r="F1075" s="2" t="s">
        <v>58</v>
      </c>
      <c r="G1075" s="2" t="s">
        <v>59</v>
      </c>
      <c r="H1075" s="2" t="s">
        <v>60</v>
      </c>
      <c r="I1075" s="3">
        <v>483.87</v>
      </c>
      <c r="J1075" s="5">
        <v>18</v>
      </c>
      <c r="K1075" s="3">
        <v>8709.66</v>
      </c>
      <c r="L1075" s="3">
        <v>7110.74</v>
      </c>
      <c r="M1075" s="3">
        <v>1598.92</v>
      </c>
      <c r="N1075" s="10">
        <f>Table3[[#This Row],[profit]]/Table3[[#This Row],[revenue]]</f>
        <v>0.18358007086384545</v>
      </c>
      <c r="O1075" s="2" t="s">
        <v>25</v>
      </c>
      <c r="P1075" s="2" t="str">
        <f>_xlfn.XLOOKUP(O1075,Sales_reps!A:A,Sales_reps!B:B)</f>
        <v>Rep 10</v>
      </c>
      <c r="Q1075" s="5">
        <f>_xlfn.XLOOKUP(F1075,Inventory!A:A,Inventory!E:E)</f>
        <v>281</v>
      </c>
      <c r="R1075" s="5">
        <f>_xlfn.XLOOKUP(F1075,Inventory!A:A,Inventory!F:F)</f>
        <v>53</v>
      </c>
      <c r="S1075" t="str">
        <f>IF(Table3[[#This Row],[Reorder_point]]&gt;=Table3[[#This Row],[Stock_on_hand]],"Reorder","Sufficient Stock")</f>
        <v>Sufficient Stock</v>
      </c>
      <c r="T1075" s="4">
        <f>_xlfn.XLOOKUP(F1075,Pivot!A:A,Pivot!C:C)</f>
        <v>1.9447513812154695</v>
      </c>
      <c r="U1075" s="5">
        <f>Table3[[#This Row],[Stock_on_hand]]/Table3[[#This Row],[ADS_Rate]]</f>
        <v>144.49147727272728</v>
      </c>
      <c r="V1075" s="16">
        <f>_xlfn.XLOOKUP(F1075,Pivot!E:E,Pivot!H:H)</f>
        <v>208.21113636363637</v>
      </c>
      <c r="W1075" s="3">
        <f>IF(Table3[[#This Row],[Stock_on_hand]]&gt;Table3[[#This Row],[Reorder_point]],(Table3[[#This Row],[Stock_on_hand]]-Table3[[#This Row],[Reorder_point]])*Table3[[#This Row],[AverageCostPerUnit]],0)</f>
        <v>47472.139090909091</v>
      </c>
    </row>
    <row r="1076" spans="1:23" x14ac:dyDescent="0.3">
      <c r="A1076" s="1">
        <v>45788</v>
      </c>
      <c r="B1076" t="str">
        <f>TEXT(Table3[[#This Row],[date]],"mmm")</f>
        <v>May</v>
      </c>
      <c r="C1076" t="str">
        <f>TEXT(Table3[[#This Row],[date]],"ddd")</f>
        <v>Sun</v>
      </c>
      <c r="D1076" s="2" t="s">
        <v>17</v>
      </c>
      <c r="E1076" s="2" t="s">
        <v>274</v>
      </c>
      <c r="F1076" s="2" t="s">
        <v>252</v>
      </c>
      <c r="G1076" s="2" t="s">
        <v>253</v>
      </c>
      <c r="H1076" s="2" t="s">
        <v>101</v>
      </c>
      <c r="I1076" s="3">
        <v>359.8</v>
      </c>
      <c r="J1076" s="5">
        <v>12</v>
      </c>
      <c r="K1076" s="3">
        <v>4317.6000000000004</v>
      </c>
      <c r="L1076" s="3">
        <v>2493.67</v>
      </c>
      <c r="M1076" s="3">
        <v>1823.93</v>
      </c>
      <c r="N1076" s="10">
        <f>Table3[[#This Row],[profit]]/Table3[[#This Row],[revenue]]</f>
        <v>0.42244070780062998</v>
      </c>
      <c r="O1076" s="2" t="s">
        <v>3</v>
      </c>
      <c r="P1076" s="2" t="str">
        <f>_xlfn.XLOOKUP(O1076,Sales_reps!A:A,Sales_reps!B:B)</f>
        <v>Rep 1</v>
      </c>
      <c r="Q1076" s="5">
        <f>_xlfn.XLOOKUP(F1076,Inventory!A:A,Inventory!E:E)</f>
        <v>487</v>
      </c>
      <c r="R1076" s="5">
        <f>_xlfn.XLOOKUP(F1076,Inventory!A:A,Inventory!F:F)</f>
        <v>182</v>
      </c>
      <c r="S1076" t="str">
        <f>IF(Table3[[#This Row],[Reorder_point]]&gt;=Table3[[#This Row],[Stock_on_hand]],"Reorder","Sufficient Stock")</f>
        <v>Sufficient Stock</v>
      </c>
      <c r="T1076" s="4">
        <f>_xlfn.XLOOKUP(F1076,Pivot!A:A,Pivot!C:C)</f>
        <v>2.0497237569060776</v>
      </c>
      <c r="U1076" s="5">
        <f>Table3[[#This Row],[Stock_on_hand]]/Table3[[#This Row],[ADS_Rate]]</f>
        <v>237.5929919137466</v>
      </c>
      <c r="V1076" s="16">
        <f>_xlfn.XLOOKUP(F1076,Pivot!E:E,Pivot!H:H)</f>
        <v>142.78312668463613</v>
      </c>
      <c r="W1076" s="3">
        <f>IF(Table3[[#This Row],[Stock_on_hand]]&gt;Table3[[#This Row],[Reorder_point]],(Table3[[#This Row],[Stock_on_hand]]-Table3[[#This Row],[Reorder_point]])*Table3[[#This Row],[AverageCostPerUnit]],0)</f>
        <v>43548.85363881402</v>
      </c>
    </row>
    <row r="1077" spans="1:23" x14ac:dyDescent="0.3">
      <c r="A1077" s="1">
        <v>45788</v>
      </c>
      <c r="B1077" t="str">
        <f>TEXT(Table3[[#This Row],[date]],"mmm")</f>
        <v>May</v>
      </c>
      <c r="C1077" t="str">
        <f>TEXT(Table3[[#This Row],[date]],"ddd")</f>
        <v>Sun</v>
      </c>
      <c r="D1077" s="2" t="s">
        <v>24</v>
      </c>
      <c r="E1077" s="2" t="s">
        <v>280</v>
      </c>
      <c r="F1077" s="2" t="s">
        <v>234</v>
      </c>
      <c r="G1077" s="2" t="s">
        <v>235</v>
      </c>
      <c r="H1077" s="2" t="s">
        <v>101</v>
      </c>
      <c r="I1077" s="3">
        <v>284.68</v>
      </c>
      <c r="J1077" s="5">
        <v>3</v>
      </c>
      <c r="K1077" s="3">
        <v>854.04</v>
      </c>
      <c r="L1077" s="3">
        <v>600.16</v>
      </c>
      <c r="M1077" s="3">
        <v>253.88</v>
      </c>
      <c r="N1077" s="10">
        <f>Table3[[#This Row],[profit]]/Table3[[#This Row],[revenue]]</f>
        <v>0.29726944873776406</v>
      </c>
      <c r="O1077" s="2" t="s">
        <v>44</v>
      </c>
      <c r="P1077" s="2" t="str">
        <f>_xlfn.XLOOKUP(O1077,Sales_reps!A:A,Sales_reps!B:B)</f>
        <v>Rep 19</v>
      </c>
      <c r="Q1077" s="5">
        <f>_xlfn.XLOOKUP(F1077,Inventory!A:A,Inventory!E:E)</f>
        <v>438</v>
      </c>
      <c r="R1077" s="5">
        <f>_xlfn.XLOOKUP(F1077,Inventory!A:A,Inventory!F:F)</f>
        <v>119</v>
      </c>
      <c r="S1077" t="str">
        <f>IF(Table3[[#This Row],[Reorder_point]]&gt;=Table3[[#This Row],[Stock_on_hand]],"Reorder","Sufficient Stock")</f>
        <v>Sufficient Stock</v>
      </c>
      <c r="T1077" s="4">
        <f>_xlfn.XLOOKUP(F1077,Pivot!A:A,Pivot!C:C)</f>
        <v>2.3370165745856353</v>
      </c>
      <c r="U1077" s="5">
        <f>Table3[[#This Row],[Stock_on_hand]]/Table3[[#This Row],[ADS_Rate]]</f>
        <v>187.41843971631207</v>
      </c>
      <c r="V1077" s="16">
        <f>_xlfn.XLOOKUP(F1077,Pivot!E:E,Pivot!H:H)</f>
        <v>151.53120567375885</v>
      </c>
      <c r="W1077" s="3">
        <f>IF(Table3[[#This Row],[Stock_on_hand]]&gt;Table3[[#This Row],[Reorder_point]],(Table3[[#This Row],[Stock_on_hand]]-Table3[[#This Row],[Reorder_point]])*Table3[[#This Row],[AverageCostPerUnit]],0)</f>
        <v>48338.454609929075</v>
      </c>
    </row>
    <row r="1078" spans="1:23" x14ac:dyDescent="0.3">
      <c r="A1078" s="1">
        <v>45788</v>
      </c>
      <c r="B1078" t="str">
        <f>TEXT(Table3[[#This Row],[date]],"mmm")</f>
        <v>May</v>
      </c>
      <c r="C1078" t="str">
        <f>TEXT(Table3[[#This Row],[date]],"ddd")</f>
        <v>Sun</v>
      </c>
      <c r="D1078" s="2" t="s">
        <v>12</v>
      </c>
      <c r="E1078" s="2" t="s">
        <v>277</v>
      </c>
      <c r="F1078" s="2" t="s">
        <v>58</v>
      </c>
      <c r="G1078" s="2" t="s">
        <v>59</v>
      </c>
      <c r="H1078" s="2" t="s">
        <v>60</v>
      </c>
      <c r="I1078" s="3">
        <v>356.58</v>
      </c>
      <c r="J1078" s="5">
        <v>28</v>
      </c>
      <c r="K1078" s="3">
        <v>9984.24</v>
      </c>
      <c r="L1078" s="3">
        <v>7952.64</v>
      </c>
      <c r="M1078" s="3">
        <v>2031.6</v>
      </c>
      <c r="N1078" s="10">
        <f>Table3[[#This Row],[profit]]/Table3[[#This Row],[revenue]]</f>
        <v>0.20348068556044324</v>
      </c>
      <c r="O1078" s="2" t="s">
        <v>22</v>
      </c>
      <c r="P1078" s="2" t="str">
        <f>_xlfn.XLOOKUP(O1078,Sales_reps!A:A,Sales_reps!B:B)</f>
        <v>Rep 9</v>
      </c>
      <c r="Q1078" s="5">
        <f>_xlfn.XLOOKUP(F1078,Inventory!A:A,Inventory!E:E)</f>
        <v>281</v>
      </c>
      <c r="R1078" s="5">
        <f>_xlfn.XLOOKUP(F1078,Inventory!A:A,Inventory!F:F)</f>
        <v>53</v>
      </c>
      <c r="S1078" t="str">
        <f>IF(Table3[[#This Row],[Reorder_point]]&gt;=Table3[[#This Row],[Stock_on_hand]],"Reorder","Sufficient Stock")</f>
        <v>Sufficient Stock</v>
      </c>
      <c r="T1078" s="4">
        <f>_xlfn.XLOOKUP(F1078,Pivot!A:A,Pivot!C:C)</f>
        <v>1.9447513812154695</v>
      </c>
      <c r="U1078" s="5">
        <f>Table3[[#This Row],[Stock_on_hand]]/Table3[[#This Row],[ADS_Rate]]</f>
        <v>144.49147727272728</v>
      </c>
      <c r="V1078" s="16">
        <f>_xlfn.XLOOKUP(F1078,Pivot!E:E,Pivot!H:H)</f>
        <v>208.21113636363637</v>
      </c>
      <c r="W1078" s="3">
        <f>IF(Table3[[#This Row],[Stock_on_hand]]&gt;Table3[[#This Row],[Reorder_point]],(Table3[[#This Row],[Stock_on_hand]]-Table3[[#This Row],[Reorder_point]])*Table3[[#This Row],[AverageCostPerUnit]],0)</f>
        <v>47472.139090909091</v>
      </c>
    </row>
    <row r="1079" spans="1:23" x14ac:dyDescent="0.3">
      <c r="A1079" s="1">
        <v>45788</v>
      </c>
      <c r="B1079" t="str">
        <f>TEXT(Table3[[#This Row],[date]],"mmm")</f>
        <v>May</v>
      </c>
      <c r="C1079" t="str">
        <f>TEXT(Table3[[#This Row],[date]],"ddd")</f>
        <v>Sun</v>
      </c>
      <c r="D1079" s="2" t="s">
        <v>27</v>
      </c>
      <c r="E1079" s="2" t="s">
        <v>280</v>
      </c>
      <c r="F1079" s="2" t="s">
        <v>234</v>
      </c>
      <c r="G1079" s="2" t="s">
        <v>235</v>
      </c>
      <c r="H1079" s="2" t="s">
        <v>101</v>
      </c>
      <c r="I1079" s="3">
        <v>134.96</v>
      </c>
      <c r="J1079" s="5">
        <v>43</v>
      </c>
      <c r="K1079" s="3">
        <v>5803.28</v>
      </c>
      <c r="L1079" s="3">
        <v>4253.54</v>
      </c>
      <c r="M1079" s="3">
        <v>1549.74</v>
      </c>
      <c r="N1079" s="10">
        <f>Table3[[#This Row],[profit]]/Table3[[#This Row],[revenue]]</f>
        <v>0.26704553287106603</v>
      </c>
      <c r="O1079" s="2" t="s">
        <v>6</v>
      </c>
      <c r="P1079" s="2" t="str">
        <f>_xlfn.XLOOKUP(O1079,Sales_reps!A:A,Sales_reps!B:B)</f>
        <v>Rep 2</v>
      </c>
      <c r="Q1079" s="5">
        <f>_xlfn.XLOOKUP(F1079,Inventory!A:A,Inventory!E:E)</f>
        <v>438</v>
      </c>
      <c r="R1079" s="5">
        <f>_xlfn.XLOOKUP(F1079,Inventory!A:A,Inventory!F:F)</f>
        <v>119</v>
      </c>
      <c r="S1079" t="str">
        <f>IF(Table3[[#This Row],[Reorder_point]]&gt;=Table3[[#This Row],[Stock_on_hand]],"Reorder","Sufficient Stock")</f>
        <v>Sufficient Stock</v>
      </c>
      <c r="T1079" s="4">
        <f>_xlfn.XLOOKUP(F1079,Pivot!A:A,Pivot!C:C)</f>
        <v>2.3370165745856353</v>
      </c>
      <c r="U1079" s="5">
        <f>Table3[[#This Row],[Stock_on_hand]]/Table3[[#This Row],[ADS_Rate]]</f>
        <v>187.41843971631207</v>
      </c>
      <c r="V1079" s="16">
        <f>_xlfn.XLOOKUP(F1079,Pivot!E:E,Pivot!H:H)</f>
        <v>151.53120567375885</v>
      </c>
      <c r="W1079" s="3">
        <f>IF(Table3[[#This Row],[Stock_on_hand]]&gt;Table3[[#This Row],[Reorder_point]],(Table3[[#This Row],[Stock_on_hand]]-Table3[[#This Row],[Reorder_point]])*Table3[[#This Row],[AverageCostPerUnit]],0)</f>
        <v>48338.454609929075</v>
      </c>
    </row>
    <row r="1080" spans="1:23" x14ac:dyDescent="0.3">
      <c r="A1080" s="1">
        <v>45788</v>
      </c>
      <c r="B1080" t="str">
        <f>TEXT(Table3[[#This Row],[date]],"mmm")</f>
        <v>May</v>
      </c>
      <c r="C1080" t="str">
        <f>TEXT(Table3[[#This Row],[date]],"ddd")</f>
        <v>Sun</v>
      </c>
      <c r="D1080" s="2" t="s">
        <v>17</v>
      </c>
      <c r="E1080" s="2" t="s">
        <v>283</v>
      </c>
      <c r="F1080" s="2" t="s">
        <v>160</v>
      </c>
      <c r="G1080" s="2" t="s">
        <v>161</v>
      </c>
      <c r="H1080" s="2" t="s">
        <v>73</v>
      </c>
      <c r="I1080" s="3">
        <v>238</v>
      </c>
      <c r="J1080" s="5">
        <v>8</v>
      </c>
      <c r="K1080" s="3">
        <v>1904</v>
      </c>
      <c r="L1080" s="3">
        <v>1365.29</v>
      </c>
      <c r="M1080" s="3">
        <v>538.71</v>
      </c>
      <c r="N1080" s="10">
        <f>Table3[[#This Row],[profit]]/Table3[[#This Row],[revenue]]</f>
        <v>0.2829359243697479</v>
      </c>
      <c r="O1080" s="2" t="s">
        <v>38</v>
      </c>
      <c r="P1080" s="2" t="str">
        <f>_xlfn.XLOOKUP(O1080,Sales_reps!A:A,Sales_reps!B:B)</f>
        <v>Rep 16</v>
      </c>
      <c r="Q1080" s="5">
        <f>_xlfn.XLOOKUP(F1080,Inventory!A:A,Inventory!E:E)</f>
        <v>279</v>
      </c>
      <c r="R1080" s="5">
        <f>_xlfn.XLOOKUP(F1080,Inventory!A:A,Inventory!F:F)</f>
        <v>90</v>
      </c>
      <c r="S1080" t="str">
        <f>IF(Table3[[#This Row],[Reorder_point]]&gt;=Table3[[#This Row],[Stock_on_hand]],"Reorder","Sufficient Stock")</f>
        <v>Sufficient Stock</v>
      </c>
      <c r="T1080" s="4">
        <f>_xlfn.XLOOKUP(F1080,Pivot!A:A,Pivot!C:C)</f>
        <v>1.7348066298342542</v>
      </c>
      <c r="U1080" s="5">
        <f>Table3[[#This Row],[Stock_on_hand]]/Table3[[#This Row],[ADS_Rate]]</f>
        <v>160.82484076433121</v>
      </c>
      <c r="V1080" s="16">
        <f>_xlfn.XLOOKUP(F1080,Pivot!E:E,Pivot!H:H)</f>
        <v>213.5890445859873</v>
      </c>
      <c r="W1080" s="3">
        <f>IF(Table3[[#This Row],[Stock_on_hand]]&gt;Table3[[#This Row],[Reorder_point]],(Table3[[#This Row],[Stock_on_hand]]-Table3[[#This Row],[Reorder_point]])*Table3[[#This Row],[AverageCostPerUnit]],0)</f>
        <v>40368.329426751596</v>
      </c>
    </row>
    <row r="1081" spans="1:23" x14ac:dyDescent="0.3">
      <c r="A1081" s="1">
        <v>45789</v>
      </c>
      <c r="B1081" t="str">
        <f>TEXT(Table3[[#This Row],[date]],"mmm")</f>
        <v>May</v>
      </c>
      <c r="C1081" t="str">
        <f>TEXT(Table3[[#This Row],[date]],"ddd")</f>
        <v>Mon</v>
      </c>
      <c r="D1081" s="2" t="s">
        <v>17</v>
      </c>
      <c r="E1081" s="2" t="s">
        <v>284</v>
      </c>
      <c r="F1081" s="2" t="s">
        <v>218</v>
      </c>
      <c r="G1081" s="2" t="s">
        <v>219</v>
      </c>
      <c r="H1081" s="2" t="s">
        <v>56</v>
      </c>
      <c r="I1081" s="3">
        <v>92.09</v>
      </c>
      <c r="J1081" s="5">
        <v>36</v>
      </c>
      <c r="K1081" s="3">
        <v>3315.24</v>
      </c>
      <c r="L1081" s="3">
        <v>1687.1</v>
      </c>
      <c r="M1081" s="3">
        <v>1628.14</v>
      </c>
      <c r="N1081" s="10">
        <f>Table3[[#This Row],[profit]]/Table3[[#This Row],[revenue]]</f>
        <v>0.49110773277349457</v>
      </c>
      <c r="O1081" s="2" t="s">
        <v>3</v>
      </c>
      <c r="P1081" s="2" t="str">
        <f>_xlfn.XLOOKUP(O1081,Sales_reps!A:A,Sales_reps!B:B)</f>
        <v>Rep 1</v>
      </c>
      <c r="Q1081" s="5">
        <f>_xlfn.XLOOKUP(F1081,Inventory!A:A,Inventory!E:E)</f>
        <v>45</v>
      </c>
      <c r="R1081" s="5">
        <f>_xlfn.XLOOKUP(F1081,Inventory!A:A,Inventory!F:F)</f>
        <v>143</v>
      </c>
      <c r="S1081" t="str">
        <f>IF(Table3[[#This Row],[Reorder_point]]&gt;=Table3[[#This Row],[Stock_on_hand]],"Reorder","Sufficient Stock")</f>
        <v>Reorder</v>
      </c>
      <c r="T1081" s="4">
        <f>_xlfn.XLOOKUP(F1081,Pivot!A:A,Pivot!C:C)</f>
        <v>1.3314917127071824</v>
      </c>
      <c r="U1081" s="5">
        <f>Table3[[#This Row],[Stock_on_hand]]/Table3[[#This Row],[ADS_Rate]]</f>
        <v>33.796680497925308</v>
      </c>
      <c r="V1081" s="16">
        <f>_xlfn.XLOOKUP(F1081,Pivot!E:E,Pivot!H:H)</f>
        <v>160.20572614107883</v>
      </c>
      <c r="W1081" s="3">
        <f>IF(Table3[[#This Row],[Stock_on_hand]]&gt;Table3[[#This Row],[Reorder_point]],(Table3[[#This Row],[Stock_on_hand]]-Table3[[#This Row],[Reorder_point]])*Table3[[#This Row],[AverageCostPerUnit]],0)</f>
        <v>0</v>
      </c>
    </row>
    <row r="1082" spans="1:23" x14ac:dyDescent="0.3">
      <c r="A1082" s="1">
        <v>45789</v>
      </c>
      <c r="B1082" t="str">
        <f>TEXT(Table3[[#This Row],[date]],"mmm")</f>
        <v>May</v>
      </c>
      <c r="C1082" t="str">
        <f>TEXT(Table3[[#This Row],[date]],"ddd")</f>
        <v>Mon</v>
      </c>
      <c r="D1082" s="2" t="s">
        <v>17</v>
      </c>
      <c r="E1082" s="2" t="s">
        <v>279</v>
      </c>
      <c r="F1082" s="2" t="s">
        <v>250</v>
      </c>
      <c r="G1082" s="2" t="s">
        <v>251</v>
      </c>
      <c r="H1082" s="2" t="s">
        <v>64</v>
      </c>
      <c r="I1082" s="3">
        <v>23.02</v>
      </c>
      <c r="J1082" s="5">
        <v>7</v>
      </c>
      <c r="K1082" s="3">
        <v>161.13999999999999</v>
      </c>
      <c r="L1082" s="3">
        <v>85.87</v>
      </c>
      <c r="M1082" s="3">
        <v>75.27</v>
      </c>
      <c r="N1082" s="10">
        <f>Table3[[#This Row],[profit]]/Table3[[#This Row],[revenue]]</f>
        <v>0.4671093459103885</v>
      </c>
      <c r="O1082" s="2" t="s">
        <v>36</v>
      </c>
      <c r="P1082" s="2" t="str">
        <f>_xlfn.XLOOKUP(O1082,Sales_reps!A:A,Sales_reps!B:B)</f>
        <v>Rep 15</v>
      </c>
      <c r="Q1082" s="5">
        <f>_xlfn.XLOOKUP(F1082,Inventory!A:A,Inventory!E:E)</f>
        <v>85</v>
      </c>
      <c r="R1082" s="5">
        <f>_xlfn.XLOOKUP(F1082,Inventory!A:A,Inventory!F:F)</f>
        <v>188</v>
      </c>
      <c r="S1082" t="str">
        <f>IF(Table3[[#This Row],[Reorder_point]]&gt;=Table3[[#This Row],[Stock_on_hand]],"Reorder","Sufficient Stock")</f>
        <v>Reorder</v>
      </c>
      <c r="T1082" s="4">
        <f>_xlfn.XLOOKUP(F1082,Pivot!A:A,Pivot!C:C)</f>
        <v>2.6077348066298343</v>
      </c>
      <c r="U1082" s="5">
        <f>Table3[[#This Row],[Stock_on_hand]]/Table3[[#This Row],[ADS_Rate]]</f>
        <v>32.595338983050844</v>
      </c>
      <c r="V1082" s="16">
        <f>_xlfn.XLOOKUP(F1082,Pivot!E:E,Pivot!H:H)</f>
        <v>158.14478813559322</v>
      </c>
      <c r="W1082" s="3">
        <f>IF(Table3[[#This Row],[Stock_on_hand]]&gt;Table3[[#This Row],[Reorder_point]],(Table3[[#This Row],[Stock_on_hand]]-Table3[[#This Row],[Reorder_point]])*Table3[[#This Row],[AverageCostPerUnit]],0)</f>
        <v>0</v>
      </c>
    </row>
    <row r="1083" spans="1:23" x14ac:dyDescent="0.3">
      <c r="A1083" s="1">
        <v>45789</v>
      </c>
      <c r="B1083" t="str">
        <f>TEXT(Table3[[#This Row],[date]],"mmm")</f>
        <v>May</v>
      </c>
      <c r="C1083" t="str">
        <f>TEXT(Table3[[#This Row],[date]],"ddd")</f>
        <v>Mon</v>
      </c>
      <c r="D1083" s="2" t="s">
        <v>27</v>
      </c>
      <c r="E1083" s="2" t="s">
        <v>285</v>
      </c>
      <c r="F1083" s="2" t="s">
        <v>202</v>
      </c>
      <c r="G1083" s="2" t="s">
        <v>203</v>
      </c>
      <c r="H1083" s="2" t="s">
        <v>56</v>
      </c>
      <c r="I1083" s="3">
        <v>181.83</v>
      </c>
      <c r="J1083" s="5">
        <v>29</v>
      </c>
      <c r="K1083" s="3">
        <v>5273.07</v>
      </c>
      <c r="L1083" s="3">
        <v>3169.06</v>
      </c>
      <c r="M1083" s="3">
        <v>2104.0100000000002</v>
      </c>
      <c r="N1083" s="10">
        <f>Table3[[#This Row],[profit]]/Table3[[#This Row],[revenue]]</f>
        <v>0.39901044363150884</v>
      </c>
      <c r="O1083" s="2" t="s">
        <v>34</v>
      </c>
      <c r="P1083" s="2" t="str">
        <f>_xlfn.XLOOKUP(O1083,Sales_reps!A:A,Sales_reps!B:B)</f>
        <v>Rep 14</v>
      </c>
      <c r="Q1083" s="5">
        <f>_xlfn.XLOOKUP(F1083,Inventory!A:A,Inventory!E:E)</f>
        <v>457</v>
      </c>
      <c r="R1083" s="5">
        <f>_xlfn.XLOOKUP(F1083,Inventory!A:A,Inventory!F:F)</f>
        <v>195</v>
      </c>
      <c r="S1083" t="str">
        <f>IF(Table3[[#This Row],[Reorder_point]]&gt;=Table3[[#This Row],[Stock_on_hand]],"Reorder","Sufficient Stock")</f>
        <v>Sufficient Stock</v>
      </c>
      <c r="T1083" s="4">
        <f>_xlfn.XLOOKUP(F1083,Pivot!A:A,Pivot!C:C)</f>
        <v>2.0441988950276242</v>
      </c>
      <c r="U1083" s="5">
        <f>Table3[[#This Row],[Stock_on_hand]]/Table3[[#This Row],[ADS_Rate]]</f>
        <v>223.55945945945948</v>
      </c>
      <c r="V1083" s="16">
        <f>_xlfn.XLOOKUP(F1083,Pivot!E:E,Pivot!H:H)</f>
        <v>148.73581081081082</v>
      </c>
      <c r="W1083" s="3">
        <f>IF(Table3[[#This Row],[Stock_on_hand]]&gt;Table3[[#This Row],[Reorder_point]],(Table3[[#This Row],[Stock_on_hand]]-Table3[[#This Row],[Reorder_point]])*Table3[[#This Row],[AverageCostPerUnit]],0)</f>
        <v>38968.782432432432</v>
      </c>
    </row>
    <row r="1084" spans="1:23" x14ac:dyDescent="0.3">
      <c r="A1084" s="1">
        <v>45789</v>
      </c>
      <c r="B1084" t="str">
        <f>TEXT(Table3[[#This Row],[date]],"mmm")</f>
        <v>May</v>
      </c>
      <c r="C1084" t="str">
        <f>TEXT(Table3[[#This Row],[date]],"ddd")</f>
        <v>Mon</v>
      </c>
      <c r="D1084" s="2" t="s">
        <v>24</v>
      </c>
      <c r="E1084" s="2" t="s">
        <v>275</v>
      </c>
      <c r="F1084" s="2" t="s">
        <v>122</v>
      </c>
      <c r="G1084" s="2" t="s">
        <v>123</v>
      </c>
      <c r="H1084" s="2" t="s">
        <v>56</v>
      </c>
      <c r="I1084" s="3">
        <v>279.42</v>
      </c>
      <c r="J1084" s="5">
        <v>37</v>
      </c>
      <c r="K1084" s="3">
        <v>10338.540000000001</v>
      </c>
      <c r="L1084" s="3">
        <v>5221.3599999999997</v>
      </c>
      <c r="M1084" s="3">
        <v>5117.18</v>
      </c>
      <c r="N1084" s="10">
        <f>Table3[[#This Row],[profit]]/Table3[[#This Row],[revenue]]</f>
        <v>0.49496157097617266</v>
      </c>
      <c r="O1084" s="2" t="s">
        <v>36</v>
      </c>
      <c r="P1084" s="2" t="str">
        <f>_xlfn.XLOOKUP(O1084,Sales_reps!A:A,Sales_reps!B:B)</f>
        <v>Rep 15</v>
      </c>
      <c r="Q1084" s="5">
        <f>_xlfn.XLOOKUP(F1084,Inventory!A:A,Inventory!E:E)</f>
        <v>451</v>
      </c>
      <c r="R1084" s="5">
        <f>_xlfn.XLOOKUP(F1084,Inventory!A:A,Inventory!F:F)</f>
        <v>154</v>
      </c>
      <c r="S1084" t="str">
        <f>IF(Table3[[#This Row],[Reorder_point]]&gt;=Table3[[#This Row],[Stock_on_hand]],"Reorder","Sufficient Stock")</f>
        <v>Sufficient Stock</v>
      </c>
      <c r="T1084" s="4">
        <f>_xlfn.XLOOKUP(F1084,Pivot!A:A,Pivot!C:C)</f>
        <v>2.0773480662983426</v>
      </c>
      <c r="U1084" s="5">
        <f>Table3[[#This Row],[Stock_on_hand]]/Table3[[#This Row],[ADS_Rate]]</f>
        <v>217.10372340425531</v>
      </c>
      <c r="V1084" s="16">
        <f>_xlfn.XLOOKUP(F1084,Pivot!E:E,Pivot!H:H)</f>
        <v>170.89151595744681</v>
      </c>
      <c r="W1084" s="3">
        <f>IF(Table3[[#This Row],[Stock_on_hand]]&gt;Table3[[#This Row],[Reorder_point]],(Table3[[#This Row],[Stock_on_hand]]-Table3[[#This Row],[Reorder_point]])*Table3[[#This Row],[AverageCostPerUnit]],0)</f>
        <v>50754.780239361702</v>
      </c>
    </row>
    <row r="1085" spans="1:23" x14ac:dyDescent="0.3">
      <c r="A1085" s="1">
        <v>45789</v>
      </c>
      <c r="B1085" t="str">
        <f>TEXT(Table3[[#This Row],[date]],"mmm")</f>
        <v>May</v>
      </c>
      <c r="C1085" t="str">
        <f>TEXT(Table3[[#This Row],[date]],"ddd")</f>
        <v>Mon</v>
      </c>
      <c r="D1085" s="2" t="s">
        <v>17</v>
      </c>
      <c r="E1085" s="2" t="s">
        <v>274</v>
      </c>
      <c r="F1085" s="2" t="s">
        <v>222</v>
      </c>
      <c r="G1085" s="2" t="s">
        <v>223</v>
      </c>
      <c r="H1085" s="2" t="s">
        <v>56</v>
      </c>
      <c r="I1085" s="3">
        <v>194.9</v>
      </c>
      <c r="J1085" s="5">
        <v>5</v>
      </c>
      <c r="K1085" s="3">
        <v>974.5</v>
      </c>
      <c r="L1085" s="3">
        <v>642.99</v>
      </c>
      <c r="M1085" s="3">
        <v>331.51</v>
      </c>
      <c r="N1085" s="10">
        <f>Table3[[#This Row],[profit]]/Table3[[#This Row],[revenue]]</f>
        <v>0.34018471010774753</v>
      </c>
      <c r="O1085" s="2" t="s">
        <v>44</v>
      </c>
      <c r="P1085" s="2" t="str">
        <f>_xlfn.XLOOKUP(O1085,Sales_reps!A:A,Sales_reps!B:B)</f>
        <v>Rep 19</v>
      </c>
      <c r="Q1085" s="5">
        <f>_xlfn.XLOOKUP(F1085,Inventory!A:A,Inventory!E:E)</f>
        <v>429</v>
      </c>
      <c r="R1085" s="5">
        <f>_xlfn.XLOOKUP(F1085,Inventory!A:A,Inventory!F:F)</f>
        <v>117</v>
      </c>
      <c r="S1085" t="str">
        <f>IF(Table3[[#This Row],[Reorder_point]]&gt;=Table3[[#This Row],[Stock_on_hand]],"Reorder","Sufficient Stock")</f>
        <v>Sufficient Stock</v>
      </c>
      <c r="T1085" s="4">
        <f>_xlfn.XLOOKUP(F1085,Pivot!A:A,Pivot!C:C)</f>
        <v>1.7403314917127073</v>
      </c>
      <c r="U1085" s="5">
        <f>Table3[[#This Row],[Stock_on_hand]]/Table3[[#This Row],[ADS_Rate]]</f>
        <v>246.50476190476189</v>
      </c>
      <c r="V1085" s="16">
        <f>_xlfn.XLOOKUP(F1085,Pivot!E:E,Pivot!H:H)</f>
        <v>227.47676190476187</v>
      </c>
      <c r="W1085" s="3">
        <f>IF(Table3[[#This Row],[Stock_on_hand]]&gt;Table3[[#This Row],[Reorder_point]],(Table3[[#This Row],[Stock_on_hand]]-Table3[[#This Row],[Reorder_point]])*Table3[[#This Row],[AverageCostPerUnit]],0)</f>
        <v>70972.749714285703</v>
      </c>
    </row>
    <row r="1086" spans="1:23" x14ac:dyDescent="0.3">
      <c r="A1086" s="1">
        <v>45790</v>
      </c>
      <c r="B1086" t="str">
        <f>TEXT(Table3[[#This Row],[date]],"mmm")</f>
        <v>May</v>
      </c>
      <c r="C1086" t="str">
        <f>TEXT(Table3[[#This Row],[date]],"ddd")</f>
        <v>Tue</v>
      </c>
      <c r="D1086" s="2" t="s">
        <v>5</v>
      </c>
      <c r="E1086" s="2" t="s">
        <v>280</v>
      </c>
      <c r="F1086" s="2" t="s">
        <v>74</v>
      </c>
      <c r="G1086" s="2" t="s">
        <v>75</v>
      </c>
      <c r="H1086" s="2" t="s">
        <v>64</v>
      </c>
      <c r="I1086" s="3">
        <v>344.43</v>
      </c>
      <c r="J1086" s="5">
        <v>30</v>
      </c>
      <c r="K1086" s="3">
        <v>10332.9</v>
      </c>
      <c r="L1086" s="3">
        <v>5422.89</v>
      </c>
      <c r="M1086" s="3">
        <v>4910.01</v>
      </c>
      <c r="N1086" s="10">
        <f>Table3[[#This Row],[profit]]/Table3[[#This Row],[revenue]]</f>
        <v>0.47518218505937349</v>
      </c>
      <c r="O1086" s="2" t="s">
        <v>34</v>
      </c>
      <c r="P1086" s="2" t="str">
        <f>_xlfn.XLOOKUP(O1086,Sales_reps!A:A,Sales_reps!B:B)</f>
        <v>Rep 14</v>
      </c>
      <c r="Q1086" s="5">
        <f>_xlfn.XLOOKUP(F1086,Inventory!A:A,Inventory!E:E)</f>
        <v>415</v>
      </c>
      <c r="R1086" s="5">
        <f>_xlfn.XLOOKUP(F1086,Inventory!A:A,Inventory!F:F)</f>
        <v>67</v>
      </c>
      <c r="S1086" t="str">
        <f>IF(Table3[[#This Row],[Reorder_point]]&gt;=Table3[[#This Row],[Stock_on_hand]],"Reorder","Sufficient Stock")</f>
        <v>Sufficient Stock</v>
      </c>
      <c r="T1086" s="4">
        <f>_xlfn.XLOOKUP(F1086,Pivot!A:A,Pivot!C:C)</f>
        <v>3.3093922651933703</v>
      </c>
      <c r="U1086" s="5">
        <f>Table3[[#This Row],[Stock_on_hand]]/Table3[[#This Row],[ADS_Rate]]</f>
        <v>125.40066777963271</v>
      </c>
      <c r="V1086" s="16">
        <f>_xlfn.XLOOKUP(F1086,Pivot!E:E,Pivot!H:H)</f>
        <v>142.83464106844738</v>
      </c>
      <c r="W1086" s="3">
        <f>IF(Table3[[#This Row],[Stock_on_hand]]&gt;Table3[[#This Row],[Reorder_point]],(Table3[[#This Row],[Stock_on_hand]]-Table3[[#This Row],[Reorder_point]])*Table3[[#This Row],[AverageCostPerUnit]],0)</f>
        <v>49706.455091819691</v>
      </c>
    </row>
    <row r="1087" spans="1:23" x14ac:dyDescent="0.3">
      <c r="A1087" s="1">
        <v>45790</v>
      </c>
      <c r="B1087" t="str">
        <f>TEXT(Table3[[#This Row],[date]],"mmm")</f>
        <v>May</v>
      </c>
      <c r="C1087" t="str">
        <f>TEXT(Table3[[#This Row],[date]],"ddd")</f>
        <v>Tue</v>
      </c>
      <c r="D1087" s="2" t="s">
        <v>27</v>
      </c>
      <c r="E1087" s="2" t="s">
        <v>279</v>
      </c>
      <c r="F1087" s="2" t="s">
        <v>226</v>
      </c>
      <c r="G1087" s="2" t="s">
        <v>227</v>
      </c>
      <c r="H1087" s="2" t="s">
        <v>101</v>
      </c>
      <c r="I1087" s="3">
        <v>436.96</v>
      </c>
      <c r="J1087" s="5">
        <v>32</v>
      </c>
      <c r="K1087" s="3">
        <v>13982.72</v>
      </c>
      <c r="L1087" s="3">
        <v>8116.14</v>
      </c>
      <c r="M1087" s="3">
        <v>5866.58</v>
      </c>
      <c r="N1087" s="10">
        <f>Table3[[#This Row],[profit]]/Table3[[#This Row],[revenue]]</f>
        <v>0.41955928460270964</v>
      </c>
      <c r="O1087" s="2" t="s">
        <v>13</v>
      </c>
      <c r="P1087" s="2" t="str">
        <f>_xlfn.XLOOKUP(O1087,Sales_reps!A:A,Sales_reps!B:B)</f>
        <v>Rep 5</v>
      </c>
      <c r="Q1087" s="5">
        <f>_xlfn.XLOOKUP(F1087,Inventory!A:A,Inventory!E:E)</f>
        <v>188</v>
      </c>
      <c r="R1087" s="5">
        <f>_xlfn.XLOOKUP(F1087,Inventory!A:A,Inventory!F:F)</f>
        <v>156</v>
      </c>
      <c r="S1087" t="str">
        <f>IF(Table3[[#This Row],[Reorder_point]]&gt;=Table3[[#This Row],[Stock_on_hand]],"Reorder","Sufficient Stock")</f>
        <v>Sufficient Stock</v>
      </c>
      <c r="T1087" s="4">
        <f>_xlfn.XLOOKUP(F1087,Pivot!A:A,Pivot!C:C)</f>
        <v>1.9281767955801106</v>
      </c>
      <c r="U1087" s="5">
        <f>Table3[[#This Row],[Stock_on_hand]]/Table3[[#This Row],[ADS_Rate]]</f>
        <v>97.50143266475645</v>
      </c>
      <c r="V1087" s="16">
        <f>_xlfn.XLOOKUP(F1087,Pivot!E:E,Pivot!H:H)</f>
        <v>201.583553008596</v>
      </c>
      <c r="W1087" s="3">
        <f>IF(Table3[[#This Row],[Stock_on_hand]]&gt;Table3[[#This Row],[Reorder_point]],(Table3[[#This Row],[Stock_on_hand]]-Table3[[#This Row],[Reorder_point]])*Table3[[#This Row],[AverageCostPerUnit]],0)</f>
        <v>6450.673696275072</v>
      </c>
    </row>
    <row r="1088" spans="1:23" x14ac:dyDescent="0.3">
      <c r="A1088" s="1">
        <v>45790</v>
      </c>
      <c r="B1088" t="str">
        <f>TEXT(Table3[[#This Row],[date]],"mmm")</f>
        <v>May</v>
      </c>
      <c r="C1088" t="str">
        <f>TEXT(Table3[[#This Row],[date]],"ddd")</f>
        <v>Tue</v>
      </c>
      <c r="D1088" s="2" t="s">
        <v>5</v>
      </c>
      <c r="E1088" s="2" t="s">
        <v>275</v>
      </c>
      <c r="F1088" s="2" t="s">
        <v>118</v>
      </c>
      <c r="G1088" s="2" t="s">
        <v>119</v>
      </c>
      <c r="H1088" s="2" t="s">
        <v>73</v>
      </c>
      <c r="I1088" s="3">
        <v>416.61</v>
      </c>
      <c r="J1088" s="5">
        <v>18</v>
      </c>
      <c r="K1088" s="3">
        <v>7498.98</v>
      </c>
      <c r="L1088" s="3">
        <v>6077.21</v>
      </c>
      <c r="M1088" s="3">
        <v>1421.77</v>
      </c>
      <c r="N1088" s="10">
        <f>Table3[[#This Row],[profit]]/Table3[[#This Row],[revenue]]</f>
        <v>0.18959511826941799</v>
      </c>
      <c r="O1088" s="2" t="s">
        <v>44</v>
      </c>
      <c r="P1088" s="2" t="str">
        <f>_xlfn.XLOOKUP(O1088,Sales_reps!A:A,Sales_reps!B:B)</f>
        <v>Rep 19</v>
      </c>
      <c r="Q1088" s="5">
        <f>_xlfn.XLOOKUP(F1088,Inventory!A:A,Inventory!E:E)</f>
        <v>365</v>
      </c>
      <c r="R1088" s="5">
        <f>_xlfn.XLOOKUP(F1088,Inventory!A:A,Inventory!F:F)</f>
        <v>53</v>
      </c>
      <c r="S1088" t="str">
        <f>IF(Table3[[#This Row],[Reorder_point]]&gt;=Table3[[#This Row],[Stock_on_hand]],"Reorder","Sufficient Stock")</f>
        <v>Sufficient Stock</v>
      </c>
      <c r="T1088" s="4">
        <f>_xlfn.XLOOKUP(F1088,Pivot!A:A,Pivot!C:C)</f>
        <v>1.3922651933701657</v>
      </c>
      <c r="U1088" s="5">
        <f>Table3[[#This Row],[Stock_on_hand]]/Table3[[#This Row],[ADS_Rate]]</f>
        <v>262.16269841269843</v>
      </c>
      <c r="V1088" s="16">
        <f>_xlfn.XLOOKUP(F1088,Pivot!E:E,Pivot!H:H)</f>
        <v>124.21837301587303</v>
      </c>
      <c r="W1088" s="3">
        <f>IF(Table3[[#This Row],[Stock_on_hand]]&gt;Table3[[#This Row],[Reorder_point]],(Table3[[#This Row],[Stock_on_hand]]-Table3[[#This Row],[Reorder_point]])*Table3[[#This Row],[AverageCostPerUnit]],0)</f>
        <v>38756.132380952382</v>
      </c>
    </row>
    <row r="1089" spans="1:23" x14ac:dyDescent="0.3">
      <c r="A1089" s="1">
        <v>45790</v>
      </c>
      <c r="B1089" t="str">
        <f>TEXT(Table3[[#This Row],[date]],"mmm")</f>
        <v>May</v>
      </c>
      <c r="C1089" t="str">
        <f>TEXT(Table3[[#This Row],[date]],"ddd")</f>
        <v>Tue</v>
      </c>
      <c r="D1089" s="2" t="s">
        <v>27</v>
      </c>
      <c r="E1089" s="2" t="s">
        <v>273</v>
      </c>
      <c r="F1089" s="2" t="s">
        <v>230</v>
      </c>
      <c r="G1089" s="2" t="s">
        <v>231</v>
      </c>
      <c r="H1089" s="2" t="s">
        <v>60</v>
      </c>
      <c r="I1089" s="3">
        <v>333.19</v>
      </c>
      <c r="J1089" s="5">
        <v>13</v>
      </c>
      <c r="K1089" s="3">
        <v>4331.47</v>
      </c>
      <c r="L1089" s="3">
        <v>2355.8000000000002</v>
      </c>
      <c r="M1089" s="3">
        <v>1975.67</v>
      </c>
      <c r="N1089" s="10">
        <f>Table3[[#This Row],[profit]]/Table3[[#This Row],[revenue]]</f>
        <v>0.45611997774427621</v>
      </c>
      <c r="O1089" s="2" t="s">
        <v>32</v>
      </c>
      <c r="P1089" s="2" t="str">
        <f>_xlfn.XLOOKUP(O1089,Sales_reps!A:A,Sales_reps!B:B)</f>
        <v>Rep 13</v>
      </c>
      <c r="Q1089" s="5">
        <f>_xlfn.XLOOKUP(F1089,Inventory!A:A,Inventory!E:E)</f>
        <v>12</v>
      </c>
      <c r="R1089" s="5">
        <f>_xlfn.XLOOKUP(F1089,Inventory!A:A,Inventory!F:F)</f>
        <v>166</v>
      </c>
      <c r="S1089" t="str">
        <f>IF(Table3[[#This Row],[Reorder_point]]&gt;=Table3[[#This Row],[Stock_on_hand]],"Reorder","Sufficient Stock")</f>
        <v>Reorder</v>
      </c>
      <c r="T1089" s="4">
        <f>_xlfn.XLOOKUP(F1089,Pivot!A:A,Pivot!C:C)</f>
        <v>2.0386740331491713</v>
      </c>
      <c r="U1089" s="5">
        <f>Table3[[#This Row],[Stock_on_hand]]/Table3[[#This Row],[ADS_Rate]]</f>
        <v>5.8861788617886175</v>
      </c>
      <c r="V1089" s="16">
        <f>_xlfn.XLOOKUP(F1089,Pivot!E:E,Pivot!H:H)</f>
        <v>205.93330623306232</v>
      </c>
      <c r="W1089" s="3">
        <f>IF(Table3[[#This Row],[Stock_on_hand]]&gt;Table3[[#This Row],[Reorder_point]],(Table3[[#This Row],[Stock_on_hand]]-Table3[[#This Row],[Reorder_point]])*Table3[[#This Row],[AverageCostPerUnit]],0)</f>
        <v>0</v>
      </c>
    </row>
    <row r="1090" spans="1:23" x14ac:dyDescent="0.3">
      <c r="A1090" s="1">
        <v>45790</v>
      </c>
      <c r="B1090" t="str">
        <f>TEXT(Table3[[#This Row],[date]],"mmm")</f>
        <v>May</v>
      </c>
      <c r="C1090" t="str">
        <f>TEXT(Table3[[#This Row],[date]],"ddd")</f>
        <v>Tue</v>
      </c>
      <c r="D1090" s="2" t="s">
        <v>27</v>
      </c>
      <c r="E1090" s="2" t="s">
        <v>283</v>
      </c>
      <c r="F1090" s="2" t="s">
        <v>93</v>
      </c>
      <c r="G1090" s="2" t="s">
        <v>94</v>
      </c>
      <c r="H1090" s="2" t="s">
        <v>73</v>
      </c>
      <c r="I1090" s="3">
        <v>204.43</v>
      </c>
      <c r="J1090" s="5">
        <v>30</v>
      </c>
      <c r="K1090" s="3">
        <v>6132.9</v>
      </c>
      <c r="L1090" s="3">
        <v>4004.3</v>
      </c>
      <c r="M1090" s="3">
        <v>2128.6</v>
      </c>
      <c r="N1090" s="10">
        <f>Table3[[#This Row],[profit]]/Table3[[#This Row],[revenue]]</f>
        <v>0.34707886970275076</v>
      </c>
      <c r="O1090" s="2" t="s">
        <v>3</v>
      </c>
      <c r="P1090" s="2" t="str">
        <f>_xlfn.XLOOKUP(O1090,Sales_reps!A:A,Sales_reps!B:B)</f>
        <v>Rep 1</v>
      </c>
      <c r="Q1090" s="5">
        <f>_xlfn.XLOOKUP(F1090,Inventory!A:A,Inventory!E:E)</f>
        <v>472</v>
      </c>
      <c r="R1090" s="5">
        <f>_xlfn.XLOOKUP(F1090,Inventory!A:A,Inventory!F:F)</f>
        <v>64</v>
      </c>
      <c r="S1090" t="str">
        <f>IF(Table3[[#This Row],[Reorder_point]]&gt;=Table3[[#This Row],[Stock_on_hand]],"Reorder","Sufficient Stock")</f>
        <v>Sufficient Stock</v>
      </c>
      <c r="T1090" s="4">
        <f>_xlfn.XLOOKUP(F1090,Pivot!A:A,Pivot!C:C)</f>
        <v>2.1381215469613259</v>
      </c>
      <c r="U1090" s="5">
        <f>Table3[[#This Row],[Stock_on_hand]]/Table3[[#This Row],[ADS_Rate]]</f>
        <v>220.75452196382429</v>
      </c>
      <c r="V1090" s="16">
        <f>_xlfn.XLOOKUP(F1090,Pivot!E:E,Pivot!H:H)</f>
        <v>200.95503875968993</v>
      </c>
      <c r="W1090" s="3">
        <f>IF(Table3[[#This Row],[Stock_on_hand]]&gt;Table3[[#This Row],[Reorder_point]],(Table3[[#This Row],[Stock_on_hand]]-Table3[[#This Row],[Reorder_point]])*Table3[[#This Row],[AverageCostPerUnit]],0)</f>
        <v>81989.65581395349</v>
      </c>
    </row>
    <row r="1091" spans="1:23" x14ac:dyDescent="0.3">
      <c r="A1091" s="1">
        <v>45790</v>
      </c>
      <c r="B1091" t="str">
        <f>TEXT(Table3[[#This Row],[date]],"mmm")</f>
        <v>May</v>
      </c>
      <c r="C1091" t="str">
        <f>TEXT(Table3[[#This Row],[date]],"ddd")</f>
        <v>Tue</v>
      </c>
      <c r="D1091" s="2" t="s">
        <v>17</v>
      </c>
      <c r="E1091" s="2" t="s">
        <v>278</v>
      </c>
      <c r="F1091" s="2" t="s">
        <v>89</v>
      </c>
      <c r="G1091" s="2" t="s">
        <v>90</v>
      </c>
      <c r="H1091" s="2" t="s">
        <v>73</v>
      </c>
      <c r="I1091" s="3">
        <v>268.5</v>
      </c>
      <c r="J1091" s="5">
        <v>11</v>
      </c>
      <c r="K1091" s="3">
        <v>2953.5</v>
      </c>
      <c r="L1091" s="3">
        <v>1590.32</v>
      </c>
      <c r="M1091" s="3">
        <v>1363.18</v>
      </c>
      <c r="N1091" s="10">
        <f>Table3[[#This Row],[profit]]/Table3[[#This Row],[revenue]]</f>
        <v>0.46154731674284749</v>
      </c>
      <c r="O1091" s="2" t="s">
        <v>44</v>
      </c>
      <c r="P1091" s="2" t="str">
        <f>_xlfn.XLOOKUP(O1091,Sales_reps!A:A,Sales_reps!B:B)</f>
        <v>Rep 19</v>
      </c>
      <c r="Q1091" s="5">
        <f>_xlfn.XLOOKUP(F1091,Inventory!A:A,Inventory!E:E)</f>
        <v>482</v>
      </c>
      <c r="R1091" s="5">
        <f>_xlfn.XLOOKUP(F1091,Inventory!A:A,Inventory!F:F)</f>
        <v>131</v>
      </c>
      <c r="S1091" t="str">
        <f>IF(Table3[[#This Row],[Reorder_point]]&gt;=Table3[[#This Row],[Stock_on_hand]],"Reorder","Sufficient Stock")</f>
        <v>Sufficient Stock</v>
      </c>
      <c r="T1091" s="4">
        <f>_xlfn.XLOOKUP(F1091,Pivot!A:A,Pivot!C:C)</f>
        <v>2.0718232044198897</v>
      </c>
      <c r="U1091" s="5">
        <f>Table3[[#This Row],[Stock_on_hand]]/Table3[[#This Row],[ADS_Rate]]</f>
        <v>232.64533333333333</v>
      </c>
      <c r="V1091" s="16">
        <f>_xlfn.XLOOKUP(F1091,Pivot!E:E,Pivot!H:H)</f>
        <v>136.04730666666669</v>
      </c>
      <c r="W1091" s="3">
        <f>IF(Table3[[#This Row],[Stock_on_hand]]&gt;Table3[[#This Row],[Reorder_point]],(Table3[[#This Row],[Stock_on_hand]]-Table3[[#This Row],[Reorder_point]])*Table3[[#This Row],[AverageCostPerUnit]],0)</f>
        <v>47752.604640000005</v>
      </c>
    </row>
    <row r="1092" spans="1:23" x14ac:dyDescent="0.3">
      <c r="A1092" s="1">
        <v>45790</v>
      </c>
      <c r="B1092" t="str">
        <f>TEXT(Table3[[#This Row],[date]],"mmm")</f>
        <v>May</v>
      </c>
      <c r="C1092" t="str">
        <f>TEXT(Table3[[#This Row],[date]],"ddd")</f>
        <v>Tue</v>
      </c>
      <c r="D1092" s="2" t="s">
        <v>5</v>
      </c>
      <c r="E1092" s="2" t="s">
        <v>284</v>
      </c>
      <c r="F1092" s="2" t="s">
        <v>78</v>
      </c>
      <c r="G1092" s="2" t="s">
        <v>79</v>
      </c>
      <c r="H1092" s="2" t="s">
        <v>64</v>
      </c>
      <c r="I1092" s="3">
        <v>403.13</v>
      </c>
      <c r="J1092" s="5">
        <v>34</v>
      </c>
      <c r="K1092" s="3">
        <v>13706.42</v>
      </c>
      <c r="L1092" s="3">
        <v>7321.51</v>
      </c>
      <c r="M1092" s="3">
        <v>6384.91</v>
      </c>
      <c r="N1092" s="10">
        <f>Table3[[#This Row],[profit]]/Table3[[#This Row],[revenue]]</f>
        <v>0.46583352910533893</v>
      </c>
      <c r="O1092" s="2" t="s">
        <v>8</v>
      </c>
      <c r="P1092" s="2" t="str">
        <f>_xlfn.XLOOKUP(O1092,Sales_reps!A:A,Sales_reps!B:B)</f>
        <v>Rep 3</v>
      </c>
      <c r="Q1092" s="5">
        <f>_xlfn.XLOOKUP(F1092,Inventory!A:A,Inventory!E:E)</f>
        <v>486</v>
      </c>
      <c r="R1092" s="5">
        <f>_xlfn.XLOOKUP(F1092,Inventory!A:A,Inventory!F:F)</f>
        <v>119</v>
      </c>
      <c r="S1092" t="str">
        <f>IF(Table3[[#This Row],[Reorder_point]]&gt;=Table3[[#This Row],[Stock_on_hand]],"Reorder","Sufficient Stock")</f>
        <v>Sufficient Stock</v>
      </c>
      <c r="T1092" s="4">
        <f>_xlfn.XLOOKUP(F1092,Pivot!A:A,Pivot!C:C)</f>
        <v>2.3204419889502761</v>
      </c>
      <c r="U1092" s="5">
        <f>Table3[[#This Row],[Stock_on_hand]]/Table3[[#This Row],[ADS_Rate]]</f>
        <v>209.44285714285715</v>
      </c>
      <c r="V1092" s="16">
        <f>_xlfn.XLOOKUP(F1092,Pivot!E:E,Pivot!H:H)</f>
        <v>196.53238095238089</v>
      </c>
      <c r="W1092" s="3">
        <f>IF(Table3[[#This Row],[Stock_on_hand]]&gt;Table3[[#This Row],[Reorder_point]],(Table3[[#This Row],[Stock_on_hand]]-Table3[[#This Row],[Reorder_point]])*Table3[[#This Row],[AverageCostPerUnit]],0)</f>
        <v>72127.383809523788</v>
      </c>
    </row>
    <row r="1093" spans="1:23" x14ac:dyDescent="0.3">
      <c r="A1093" s="1">
        <v>45790</v>
      </c>
      <c r="B1093" t="str">
        <f>TEXT(Table3[[#This Row],[date]],"mmm")</f>
        <v>May</v>
      </c>
      <c r="C1093" t="str">
        <f>TEXT(Table3[[#This Row],[date]],"ddd")</f>
        <v>Tue</v>
      </c>
      <c r="D1093" s="2" t="s">
        <v>24</v>
      </c>
      <c r="E1093" s="2" t="s">
        <v>281</v>
      </c>
      <c r="F1093" s="2" t="s">
        <v>76</v>
      </c>
      <c r="G1093" s="2" t="s">
        <v>77</v>
      </c>
      <c r="H1093" s="2" t="s">
        <v>64</v>
      </c>
      <c r="I1093" s="3">
        <v>332.35</v>
      </c>
      <c r="J1093" s="5">
        <v>29</v>
      </c>
      <c r="K1093" s="3">
        <v>9638.15</v>
      </c>
      <c r="L1093" s="3">
        <v>7468.08</v>
      </c>
      <c r="M1093" s="3">
        <v>2170.0700000000002</v>
      </c>
      <c r="N1093" s="10">
        <f>Table3[[#This Row],[profit]]/Table3[[#This Row],[revenue]]</f>
        <v>0.22515420490446822</v>
      </c>
      <c r="O1093" s="2" t="s">
        <v>32</v>
      </c>
      <c r="P1093" s="2" t="str">
        <f>_xlfn.XLOOKUP(O1093,Sales_reps!A:A,Sales_reps!B:B)</f>
        <v>Rep 13</v>
      </c>
      <c r="Q1093" s="5">
        <f>_xlfn.XLOOKUP(F1093,Inventory!A:A,Inventory!E:E)</f>
        <v>477</v>
      </c>
      <c r="R1093" s="5">
        <f>_xlfn.XLOOKUP(F1093,Inventory!A:A,Inventory!F:F)</f>
        <v>124</v>
      </c>
      <c r="S1093" t="str">
        <f>IF(Table3[[#This Row],[Reorder_point]]&gt;=Table3[[#This Row],[Stock_on_hand]],"Reorder","Sufficient Stock")</f>
        <v>Sufficient Stock</v>
      </c>
      <c r="T1093" s="4">
        <f>_xlfn.XLOOKUP(F1093,Pivot!A:A,Pivot!C:C)</f>
        <v>2.7734806629834252</v>
      </c>
      <c r="U1093" s="5">
        <f>Table3[[#This Row],[Stock_on_hand]]/Table3[[#This Row],[ADS_Rate]]</f>
        <v>171.98605577689244</v>
      </c>
      <c r="V1093" s="16">
        <f>_xlfn.XLOOKUP(F1093,Pivot!E:E,Pivot!H:H)</f>
        <v>146.86141434262947</v>
      </c>
      <c r="W1093" s="3">
        <f>IF(Table3[[#This Row],[Stock_on_hand]]&gt;Table3[[#This Row],[Reorder_point]],(Table3[[#This Row],[Stock_on_hand]]-Table3[[#This Row],[Reorder_point]])*Table3[[#This Row],[AverageCostPerUnit]],0)</f>
        <v>51842.079262948202</v>
      </c>
    </row>
    <row r="1094" spans="1:23" x14ac:dyDescent="0.3">
      <c r="A1094" s="1">
        <v>45790</v>
      </c>
      <c r="B1094" t="str">
        <f>TEXT(Table3[[#This Row],[date]],"mmm")</f>
        <v>May</v>
      </c>
      <c r="C1094" t="str">
        <f>TEXT(Table3[[#This Row],[date]],"ddd")</f>
        <v>Tue</v>
      </c>
      <c r="D1094" s="2" t="s">
        <v>5</v>
      </c>
      <c r="E1094" s="2" t="s">
        <v>278</v>
      </c>
      <c r="F1094" s="2" t="s">
        <v>240</v>
      </c>
      <c r="G1094" s="2" t="s">
        <v>241</v>
      </c>
      <c r="H1094" s="2" t="s">
        <v>56</v>
      </c>
      <c r="I1094" s="3">
        <v>70.89</v>
      </c>
      <c r="J1094" s="5">
        <v>3</v>
      </c>
      <c r="K1094" s="3">
        <v>212.67</v>
      </c>
      <c r="L1094" s="3">
        <v>172.97</v>
      </c>
      <c r="M1094" s="3">
        <v>39.700000000000003</v>
      </c>
      <c r="N1094" s="10">
        <f>Table3[[#This Row],[profit]]/Table3[[#This Row],[revenue]]</f>
        <v>0.18667419005971694</v>
      </c>
      <c r="O1094" s="2" t="s">
        <v>34</v>
      </c>
      <c r="P1094" s="2" t="str">
        <f>_xlfn.XLOOKUP(O1094,Sales_reps!A:A,Sales_reps!B:B)</f>
        <v>Rep 14</v>
      </c>
      <c r="Q1094" s="5">
        <f>_xlfn.XLOOKUP(F1094,Inventory!A:A,Inventory!E:E)</f>
        <v>132</v>
      </c>
      <c r="R1094" s="5">
        <f>_xlfn.XLOOKUP(F1094,Inventory!A:A,Inventory!F:F)</f>
        <v>82</v>
      </c>
      <c r="S1094" t="str">
        <f>IF(Table3[[#This Row],[Reorder_point]]&gt;=Table3[[#This Row],[Stock_on_hand]],"Reorder","Sufficient Stock")</f>
        <v>Sufficient Stock</v>
      </c>
      <c r="T1094" s="4">
        <f>_xlfn.XLOOKUP(F1094,Pivot!A:A,Pivot!C:C)</f>
        <v>1.3149171270718232</v>
      </c>
      <c r="U1094" s="5">
        <f>Table3[[#This Row],[Stock_on_hand]]/Table3[[#This Row],[ADS_Rate]]</f>
        <v>100.38655462184875</v>
      </c>
      <c r="V1094" s="16">
        <f>_xlfn.XLOOKUP(F1094,Pivot!E:E,Pivot!H:H)</f>
        <v>148.74588235294115</v>
      </c>
      <c r="W1094" s="3">
        <f>IF(Table3[[#This Row],[Stock_on_hand]]&gt;Table3[[#This Row],[Reorder_point]],(Table3[[#This Row],[Stock_on_hand]]-Table3[[#This Row],[Reorder_point]])*Table3[[#This Row],[AverageCostPerUnit]],0)</f>
        <v>7437.2941176470576</v>
      </c>
    </row>
    <row r="1095" spans="1:23" x14ac:dyDescent="0.3">
      <c r="A1095" s="1">
        <v>45790</v>
      </c>
      <c r="B1095" t="str">
        <f>TEXT(Table3[[#This Row],[date]],"mmm")</f>
        <v>May</v>
      </c>
      <c r="C1095" t="str">
        <f>TEXT(Table3[[#This Row],[date]],"ddd")</f>
        <v>Tue</v>
      </c>
      <c r="D1095" s="2" t="s">
        <v>12</v>
      </c>
      <c r="E1095" s="2" t="s">
        <v>274</v>
      </c>
      <c r="F1095" s="2" t="s">
        <v>142</v>
      </c>
      <c r="G1095" s="2" t="s">
        <v>143</v>
      </c>
      <c r="H1095" s="2" t="s">
        <v>73</v>
      </c>
      <c r="I1095" s="3">
        <v>120.79</v>
      </c>
      <c r="J1095" s="5">
        <v>36</v>
      </c>
      <c r="K1095" s="3">
        <v>4348.4399999999996</v>
      </c>
      <c r="L1095" s="3">
        <v>2635.93</v>
      </c>
      <c r="M1095" s="3">
        <v>1712.51</v>
      </c>
      <c r="N1095" s="10">
        <f>Table3[[#This Row],[profit]]/Table3[[#This Row],[revenue]]</f>
        <v>0.3938216923770364</v>
      </c>
      <c r="O1095" s="2" t="s">
        <v>32</v>
      </c>
      <c r="P1095" s="2" t="str">
        <f>_xlfn.XLOOKUP(O1095,Sales_reps!A:A,Sales_reps!B:B)</f>
        <v>Rep 13</v>
      </c>
      <c r="Q1095" s="5">
        <f>_xlfn.XLOOKUP(F1095,Inventory!A:A,Inventory!E:E)</f>
        <v>4</v>
      </c>
      <c r="R1095" s="5">
        <f>_xlfn.XLOOKUP(F1095,Inventory!A:A,Inventory!F:F)</f>
        <v>151</v>
      </c>
      <c r="S1095" t="str">
        <f>IF(Table3[[#This Row],[Reorder_point]]&gt;=Table3[[#This Row],[Stock_on_hand]],"Reorder","Sufficient Stock")</f>
        <v>Reorder</v>
      </c>
      <c r="T1095" s="4">
        <f>_xlfn.XLOOKUP(F1095,Pivot!A:A,Pivot!C:C)</f>
        <v>2.8508287292817678</v>
      </c>
      <c r="U1095" s="5">
        <f>Table3[[#This Row],[Stock_on_hand]]/Table3[[#This Row],[ADS_Rate]]</f>
        <v>1.4031007751937985</v>
      </c>
      <c r="V1095" s="16">
        <f>_xlfn.XLOOKUP(F1095,Pivot!E:E,Pivot!H:H)</f>
        <v>141.50271317829458</v>
      </c>
      <c r="W1095" s="3">
        <f>IF(Table3[[#This Row],[Stock_on_hand]]&gt;Table3[[#This Row],[Reorder_point]],(Table3[[#This Row],[Stock_on_hand]]-Table3[[#This Row],[Reorder_point]])*Table3[[#This Row],[AverageCostPerUnit]],0)</f>
        <v>0</v>
      </c>
    </row>
    <row r="1096" spans="1:23" x14ac:dyDescent="0.3">
      <c r="A1096" s="1">
        <v>45790</v>
      </c>
      <c r="B1096" t="str">
        <f>TEXT(Table3[[#This Row],[date]],"mmm")</f>
        <v>May</v>
      </c>
      <c r="C1096" t="str">
        <f>TEXT(Table3[[#This Row],[date]],"ddd")</f>
        <v>Tue</v>
      </c>
      <c r="D1096" s="2" t="s">
        <v>17</v>
      </c>
      <c r="E1096" s="2" t="s">
        <v>277</v>
      </c>
      <c r="F1096" s="2" t="s">
        <v>218</v>
      </c>
      <c r="G1096" s="2" t="s">
        <v>219</v>
      </c>
      <c r="H1096" s="2" t="s">
        <v>56</v>
      </c>
      <c r="I1096" s="3">
        <v>206.68</v>
      </c>
      <c r="J1096" s="5">
        <v>2</v>
      </c>
      <c r="K1096" s="3">
        <v>413.36</v>
      </c>
      <c r="L1096" s="3">
        <v>260.99</v>
      </c>
      <c r="M1096" s="3">
        <v>152.37</v>
      </c>
      <c r="N1096" s="10">
        <f>Table3[[#This Row],[profit]]/Table3[[#This Row],[revenue]]</f>
        <v>0.36861331526998259</v>
      </c>
      <c r="O1096" s="2" t="s">
        <v>36</v>
      </c>
      <c r="P1096" s="2" t="str">
        <f>_xlfn.XLOOKUP(O1096,Sales_reps!A:A,Sales_reps!B:B)</f>
        <v>Rep 15</v>
      </c>
      <c r="Q1096" s="5">
        <f>_xlfn.XLOOKUP(F1096,Inventory!A:A,Inventory!E:E)</f>
        <v>45</v>
      </c>
      <c r="R1096" s="5">
        <f>_xlfn.XLOOKUP(F1096,Inventory!A:A,Inventory!F:F)</f>
        <v>143</v>
      </c>
      <c r="S1096" t="str">
        <f>IF(Table3[[#This Row],[Reorder_point]]&gt;=Table3[[#This Row],[Stock_on_hand]],"Reorder","Sufficient Stock")</f>
        <v>Reorder</v>
      </c>
      <c r="T1096" s="4">
        <f>_xlfn.XLOOKUP(F1096,Pivot!A:A,Pivot!C:C)</f>
        <v>1.3314917127071824</v>
      </c>
      <c r="U1096" s="5">
        <f>Table3[[#This Row],[Stock_on_hand]]/Table3[[#This Row],[ADS_Rate]]</f>
        <v>33.796680497925308</v>
      </c>
      <c r="V1096" s="16">
        <f>_xlfn.XLOOKUP(F1096,Pivot!E:E,Pivot!H:H)</f>
        <v>160.20572614107883</v>
      </c>
      <c r="W1096" s="3">
        <f>IF(Table3[[#This Row],[Stock_on_hand]]&gt;Table3[[#This Row],[Reorder_point]],(Table3[[#This Row],[Stock_on_hand]]-Table3[[#This Row],[Reorder_point]])*Table3[[#This Row],[AverageCostPerUnit]],0)</f>
        <v>0</v>
      </c>
    </row>
    <row r="1097" spans="1:23" x14ac:dyDescent="0.3">
      <c r="A1097" s="1">
        <v>45791</v>
      </c>
      <c r="B1097" t="str">
        <f>TEXT(Table3[[#This Row],[date]],"mmm")</f>
        <v>May</v>
      </c>
      <c r="C1097" t="str">
        <f>TEXT(Table3[[#This Row],[date]],"ddd")</f>
        <v>Wed</v>
      </c>
      <c r="D1097" s="2" t="s">
        <v>17</v>
      </c>
      <c r="E1097" s="2" t="s">
        <v>280</v>
      </c>
      <c r="F1097" s="2" t="s">
        <v>232</v>
      </c>
      <c r="G1097" s="2" t="s">
        <v>233</v>
      </c>
      <c r="H1097" s="2" t="s">
        <v>101</v>
      </c>
      <c r="I1097" s="3">
        <v>107.16</v>
      </c>
      <c r="J1097" s="5">
        <v>43</v>
      </c>
      <c r="K1097" s="3">
        <v>4607.88</v>
      </c>
      <c r="L1097" s="3">
        <v>2595.44</v>
      </c>
      <c r="M1097" s="3">
        <v>2012.44</v>
      </c>
      <c r="N1097" s="10">
        <f>Table3[[#This Row],[profit]]/Table3[[#This Row],[revenue]]</f>
        <v>0.43673880396190873</v>
      </c>
      <c r="O1097" s="2" t="s">
        <v>42</v>
      </c>
      <c r="P1097" s="2" t="str">
        <f>_xlfn.XLOOKUP(O1097,Sales_reps!A:A,Sales_reps!B:B)</f>
        <v>Rep 18</v>
      </c>
      <c r="Q1097" s="5">
        <f>_xlfn.XLOOKUP(F1097,Inventory!A:A,Inventory!E:E)</f>
        <v>255</v>
      </c>
      <c r="R1097" s="5">
        <f>_xlfn.XLOOKUP(F1097,Inventory!A:A,Inventory!F:F)</f>
        <v>78</v>
      </c>
      <c r="S1097" t="str">
        <f>IF(Table3[[#This Row],[Reorder_point]]&gt;=Table3[[#This Row],[Stock_on_hand]],"Reorder","Sufficient Stock")</f>
        <v>Sufficient Stock</v>
      </c>
      <c r="T1097" s="4">
        <f>_xlfn.XLOOKUP(F1097,Pivot!A:A,Pivot!C:C)</f>
        <v>2.6353591160220993</v>
      </c>
      <c r="U1097" s="5">
        <f>Table3[[#This Row],[Stock_on_hand]]/Table3[[#This Row],[ADS_Rate]]</f>
        <v>96.761006289308185</v>
      </c>
      <c r="V1097" s="16">
        <f>_xlfn.XLOOKUP(F1097,Pivot!E:E,Pivot!H:H)</f>
        <v>146.7044025157233</v>
      </c>
      <c r="W1097" s="3">
        <f>IF(Table3[[#This Row],[Stock_on_hand]]&gt;Table3[[#This Row],[Reorder_point]],(Table3[[#This Row],[Stock_on_hand]]-Table3[[#This Row],[Reorder_point]])*Table3[[#This Row],[AverageCostPerUnit]],0)</f>
        <v>25966.679245283023</v>
      </c>
    </row>
    <row r="1098" spans="1:23" x14ac:dyDescent="0.3">
      <c r="A1098" s="1">
        <v>45791</v>
      </c>
      <c r="B1098" t="str">
        <f>TEXT(Table3[[#This Row],[date]],"mmm")</f>
        <v>May</v>
      </c>
      <c r="C1098" t="str">
        <f>TEXT(Table3[[#This Row],[date]],"ddd")</f>
        <v>Wed</v>
      </c>
      <c r="D1098" s="2" t="s">
        <v>17</v>
      </c>
      <c r="E1098" s="2" t="s">
        <v>282</v>
      </c>
      <c r="F1098" s="2" t="s">
        <v>256</v>
      </c>
      <c r="G1098" s="2" t="s">
        <v>257</v>
      </c>
      <c r="H1098" s="2" t="s">
        <v>60</v>
      </c>
      <c r="I1098" s="3">
        <v>377.12</v>
      </c>
      <c r="J1098" s="5">
        <v>31</v>
      </c>
      <c r="K1098" s="3">
        <v>11690.72</v>
      </c>
      <c r="L1098" s="3">
        <v>6385.1</v>
      </c>
      <c r="M1098" s="3">
        <v>5305.62</v>
      </c>
      <c r="N1098" s="10">
        <f>Table3[[#This Row],[profit]]/Table3[[#This Row],[revenue]]</f>
        <v>0.45383175715439256</v>
      </c>
      <c r="O1098" s="2" t="s">
        <v>20</v>
      </c>
      <c r="P1098" s="2" t="str">
        <f>_xlfn.XLOOKUP(O1098,Sales_reps!A:A,Sales_reps!B:B)</f>
        <v>Rep 8</v>
      </c>
      <c r="Q1098" s="5">
        <f>_xlfn.XLOOKUP(F1098,Inventory!A:A,Inventory!E:E)</f>
        <v>214</v>
      </c>
      <c r="R1098" s="5">
        <f>_xlfn.XLOOKUP(F1098,Inventory!A:A,Inventory!F:F)</f>
        <v>83</v>
      </c>
      <c r="S1098" t="str">
        <f>IF(Table3[[#This Row],[Reorder_point]]&gt;=Table3[[#This Row],[Stock_on_hand]],"Reorder","Sufficient Stock")</f>
        <v>Sufficient Stock</v>
      </c>
      <c r="T1098" s="4">
        <f>_xlfn.XLOOKUP(F1098,Pivot!A:A,Pivot!C:C)</f>
        <v>2.2872928176795582</v>
      </c>
      <c r="U1098" s="5">
        <f>Table3[[#This Row],[Stock_on_hand]]/Table3[[#This Row],[ADS_Rate]]</f>
        <v>93.560386473429944</v>
      </c>
      <c r="V1098" s="16">
        <f>_xlfn.XLOOKUP(F1098,Pivot!E:E,Pivot!H:H)</f>
        <v>128.51939613526571</v>
      </c>
      <c r="W1098" s="3">
        <f>IF(Table3[[#This Row],[Stock_on_hand]]&gt;Table3[[#This Row],[Reorder_point]],(Table3[[#This Row],[Stock_on_hand]]-Table3[[#This Row],[Reorder_point]])*Table3[[#This Row],[AverageCostPerUnit]],0)</f>
        <v>16836.040893719808</v>
      </c>
    </row>
    <row r="1099" spans="1:23" x14ac:dyDescent="0.3">
      <c r="A1099" s="1">
        <v>45791</v>
      </c>
      <c r="B1099" t="str">
        <f>TEXT(Table3[[#This Row],[date]],"mmm")</f>
        <v>May</v>
      </c>
      <c r="C1099" t="str">
        <f>TEXT(Table3[[#This Row],[date]],"ddd")</f>
        <v>Wed</v>
      </c>
      <c r="D1099" s="2" t="s">
        <v>5</v>
      </c>
      <c r="E1099" s="2" t="s">
        <v>276</v>
      </c>
      <c r="F1099" s="2" t="s">
        <v>180</v>
      </c>
      <c r="G1099" s="2" t="s">
        <v>181</v>
      </c>
      <c r="H1099" s="2" t="s">
        <v>56</v>
      </c>
      <c r="I1099" s="3">
        <v>229.86</v>
      </c>
      <c r="J1099" s="5">
        <v>3</v>
      </c>
      <c r="K1099" s="3">
        <v>689.58</v>
      </c>
      <c r="L1099" s="3">
        <v>512.57000000000005</v>
      </c>
      <c r="M1099" s="3">
        <v>177.01</v>
      </c>
      <c r="N1099" s="10">
        <f>Table3[[#This Row],[profit]]/Table3[[#This Row],[revenue]]</f>
        <v>0.2566924794802633</v>
      </c>
      <c r="O1099" s="2" t="s">
        <v>20</v>
      </c>
      <c r="P1099" s="2" t="str">
        <f>_xlfn.XLOOKUP(O1099,Sales_reps!A:A,Sales_reps!B:B)</f>
        <v>Rep 8</v>
      </c>
      <c r="Q1099" s="5">
        <f>_xlfn.XLOOKUP(F1099,Inventory!A:A,Inventory!E:E)</f>
        <v>489</v>
      </c>
      <c r="R1099" s="5">
        <f>_xlfn.XLOOKUP(F1099,Inventory!A:A,Inventory!F:F)</f>
        <v>113</v>
      </c>
      <c r="S1099" t="str">
        <f>IF(Table3[[#This Row],[Reorder_point]]&gt;=Table3[[#This Row],[Stock_on_hand]],"Reorder","Sufficient Stock")</f>
        <v>Sufficient Stock</v>
      </c>
      <c r="T1099" s="4">
        <f>_xlfn.XLOOKUP(F1099,Pivot!A:A,Pivot!C:C)</f>
        <v>1.4861878453038675</v>
      </c>
      <c r="U1099" s="5">
        <f>Table3[[#This Row],[Stock_on_hand]]/Table3[[#This Row],[ADS_Rate]]</f>
        <v>329.02973977695166</v>
      </c>
      <c r="V1099" s="16">
        <f>_xlfn.XLOOKUP(F1099,Pivot!E:E,Pivot!H:H)</f>
        <v>191.13044609665431</v>
      </c>
      <c r="W1099" s="3">
        <f>IF(Table3[[#This Row],[Stock_on_hand]]&gt;Table3[[#This Row],[Reorder_point]],(Table3[[#This Row],[Stock_on_hand]]-Table3[[#This Row],[Reorder_point]])*Table3[[#This Row],[AverageCostPerUnit]],0)</f>
        <v>71865.04773234202</v>
      </c>
    </row>
    <row r="1100" spans="1:23" x14ac:dyDescent="0.3">
      <c r="A1100" s="1">
        <v>45791</v>
      </c>
      <c r="B1100" t="str">
        <f>TEXT(Table3[[#This Row],[date]],"mmm")</f>
        <v>May</v>
      </c>
      <c r="C1100" t="str">
        <f>TEXT(Table3[[#This Row],[date]],"ddd")</f>
        <v>Wed</v>
      </c>
      <c r="D1100" s="2" t="s">
        <v>24</v>
      </c>
      <c r="E1100" s="2" t="s">
        <v>278</v>
      </c>
      <c r="F1100" s="2" t="s">
        <v>244</v>
      </c>
      <c r="G1100" s="2" t="s">
        <v>245</v>
      </c>
      <c r="H1100" s="2" t="s">
        <v>64</v>
      </c>
      <c r="I1100" s="3">
        <v>310.06</v>
      </c>
      <c r="J1100" s="5">
        <v>1</v>
      </c>
      <c r="K1100" s="3">
        <v>310.06</v>
      </c>
      <c r="L1100" s="3">
        <v>168.23</v>
      </c>
      <c r="M1100" s="3">
        <v>141.83000000000001</v>
      </c>
      <c r="N1100" s="10">
        <f>Table3[[#This Row],[profit]]/Table3[[#This Row],[revenue]]</f>
        <v>0.45742759465909827</v>
      </c>
      <c r="O1100" s="2" t="s">
        <v>42</v>
      </c>
      <c r="P1100" s="2" t="str">
        <f>_xlfn.XLOOKUP(O1100,Sales_reps!A:A,Sales_reps!B:B)</f>
        <v>Rep 18</v>
      </c>
      <c r="Q1100" s="5">
        <f>_xlfn.XLOOKUP(F1100,Inventory!A:A,Inventory!E:E)</f>
        <v>350</v>
      </c>
      <c r="R1100" s="5">
        <f>_xlfn.XLOOKUP(F1100,Inventory!A:A,Inventory!F:F)</f>
        <v>174</v>
      </c>
      <c r="S1100" t="str">
        <f>IF(Table3[[#This Row],[Reorder_point]]&gt;=Table3[[#This Row],[Stock_on_hand]],"Reorder","Sufficient Stock")</f>
        <v>Sufficient Stock</v>
      </c>
      <c r="T1100" s="4">
        <f>_xlfn.XLOOKUP(F1100,Pivot!A:A,Pivot!C:C)</f>
        <v>2.8232044198895028</v>
      </c>
      <c r="U1100" s="5">
        <f>Table3[[#This Row],[Stock_on_hand]]/Table3[[#This Row],[ADS_Rate]]</f>
        <v>123.97260273972603</v>
      </c>
      <c r="V1100" s="16">
        <f>_xlfn.XLOOKUP(F1100,Pivot!E:E,Pivot!H:H)</f>
        <v>176.50516634050879</v>
      </c>
      <c r="W1100" s="3">
        <f>IF(Table3[[#This Row],[Stock_on_hand]]&gt;Table3[[#This Row],[Reorder_point]],(Table3[[#This Row],[Stock_on_hand]]-Table3[[#This Row],[Reorder_point]])*Table3[[#This Row],[AverageCostPerUnit]],0)</f>
        <v>31064.909275929549</v>
      </c>
    </row>
    <row r="1101" spans="1:23" x14ac:dyDescent="0.3">
      <c r="A1101" s="1">
        <v>45791</v>
      </c>
      <c r="B1101" t="str">
        <f>TEXT(Table3[[#This Row],[date]],"mmm")</f>
        <v>May</v>
      </c>
      <c r="C1101" t="str">
        <f>TEXT(Table3[[#This Row],[date]],"ddd")</f>
        <v>Wed</v>
      </c>
      <c r="D1101" s="2" t="s">
        <v>27</v>
      </c>
      <c r="E1101" s="2" t="s">
        <v>277</v>
      </c>
      <c r="F1101" s="2" t="s">
        <v>142</v>
      </c>
      <c r="G1101" s="2" t="s">
        <v>143</v>
      </c>
      <c r="H1101" s="2" t="s">
        <v>73</v>
      </c>
      <c r="I1101" s="3">
        <v>120.29</v>
      </c>
      <c r="J1101" s="5">
        <v>22</v>
      </c>
      <c r="K1101" s="3">
        <v>2646.38</v>
      </c>
      <c r="L1101" s="3">
        <v>1412.72</v>
      </c>
      <c r="M1101" s="3">
        <v>1233.6600000000001</v>
      </c>
      <c r="N1101" s="10">
        <f>Table3[[#This Row],[profit]]/Table3[[#This Row],[revenue]]</f>
        <v>0.46616887975271881</v>
      </c>
      <c r="O1101" s="2" t="s">
        <v>18</v>
      </c>
      <c r="P1101" s="2" t="str">
        <f>_xlfn.XLOOKUP(O1101,Sales_reps!A:A,Sales_reps!B:B)</f>
        <v>Rep 7</v>
      </c>
      <c r="Q1101" s="5">
        <f>_xlfn.XLOOKUP(F1101,Inventory!A:A,Inventory!E:E)</f>
        <v>4</v>
      </c>
      <c r="R1101" s="5">
        <f>_xlfn.XLOOKUP(F1101,Inventory!A:A,Inventory!F:F)</f>
        <v>151</v>
      </c>
      <c r="S1101" t="str">
        <f>IF(Table3[[#This Row],[Reorder_point]]&gt;=Table3[[#This Row],[Stock_on_hand]],"Reorder","Sufficient Stock")</f>
        <v>Reorder</v>
      </c>
      <c r="T1101" s="4">
        <f>_xlfn.XLOOKUP(F1101,Pivot!A:A,Pivot!C:C)</f>
        <v>2.8508287292817678</v>
      </c>
      <c r="U1101" s="5">
        <f>Table3[[#This Row],[Stock_on_hand]]/Table3[[#This Row],[ADS_Rate]]</f>
        <v>1.4031007751937985</v>
      </c>
      <c r="V1101" s="16">
        <f>_xlfn.XLOOKUP(F1101,Pivot!E:E,Pivot!H:H)</f>
        <v>141.50271317829458</v>
      </c>
      <c r="W1101" s="3">
        <f>IF(Table3[[#This Row],[Stock_on_hand]]&gt;Table3[[#This Row],[Reorder_point]],(Table3[[#This Row],[Stock_on_hand]]-Table3[[#This Row],[Reorder_point]])*Table3[[#This Row],[AverageCostPerUnit]],0)</f>
        <v>0</v>
      </c>
    </row>
    <row r="1102" spans="1:23" x14ac:dyDescent="0.3">
      <c r="A1102" s="1">
        <v>45791</v>
      </c>
      <c r="B1102" t="str">
        <f>TEXT(Table3[[#This Row],[date]],"mmm")</f>
        <v>May</v>
      </c>
      <c r="C1102" t="str">
        <f>TEXT(Table3[[#This Row],[date]],"ddd")</f>
        <v>Wed</v>
      </c>
      <c r="D1102" s="2" t="s">
        <v>27</v>
      </c>
      <c r="E1102" s="2" t="s">
        <v>283</v>
      </c>
      <c r="F1102" s="2" t="s">
        <v>85</v>
      </c>
      <c r="G1102" s="2" t="s">
        <v>86</v>
      </c>
      <c r="H1102" s="2" t="s">
        <v>64</v>
      </c>
      <c r="I1102" s="3">
        <v>142.1</v>
      </c>
      <c r="J1102" s="5">
        <v>28</v>
      </c>
      <c r="K1102" s="3">
        <v>3978.8</v>
      </c>
      <c r="L1102" s="3">
        <v>2569.91</v>
      </c>
      <c r="M1102" s="3">
        <v>1408.89</v>
      </c>
      <c r="N1102" s="10">
        <f>Table3[[#This Row],[profit]]/Table3[[#This Row],[revenue]]</f>
        <v>0.35409922589725545</v>
      </c>
      <c r="O1102" s="2" t="s">
        <v>42</v>
      </c>
      <c r="P1102" s="2" t="str">
        <f>_xlfn.XLOOKUP(O1102,Sales_reps!A:A,Sales_reps!B:B)</f>
        <v>Rep 18</v>
      </c>
      <c r="Q1102" s="5">
        <f>_xlfn.XLOOKUP(F1102,Inventory!A:A,Inventory!E:E)</f>
        <v>262</v>
      </c>
      <c r="R1102" s="5">
        <f>_xlfn.XLOOKUP(F1102,Inventory!A:A,Inventory!F:F)</f>
        <v>115</v>
      </c>
      <c r="S1102" t="str">
        <f>IF(Table3[[#This Row],[Reorder_point]]&gt;=Table3[[#This Row],[Stock_on_hand]],"Reorder","Sufficient Stock")</f>
        <v>Sufficient Stock</v>
      </c>
      <c r="T1102" s="4">
        <f>_xlfn.XLOOKUP(F1102,Pivot!A:A,Pivot!C:C)</f>
        <v>1.4143646408839778</v>
      </c>
      <c r="U1102" s="5">
        <f>Table3[[#This Row],[Stock_on_hand]]/Table3[[#This Row],[ADS_Rate]]</f>
        <v>185.2421875</v>
      </c>
      <c r="V1102" s="16">
        <f>_xlfn.XLOOKUP(F1102,Pivot!E:E,Pivot!H:H)</f>
        <v>144.87089843749999</v>
      </c>
      <c r="W1102" s="3">
        <f>IF(Table3[[#This Row],[Stock_on_hand]]&gt;Table3[[#This Row],[Reorder_point]],(Table3[[#This Row],[Stock_on_hand]]-Table3[[#This Row],[Reorder_point]])*Table3[[#This Row],[AverageCostPerUnit]],0)</f>
        <v>21296.022070312498</v>
      </c>
    </row>
    <row r="1103" spans="1:23" x14ac:dyDescent="0.3">
      <c r="A1103" s="1">
        <v>45791</v>
      </c>
      <c r="B1103" t="str">
        <f>TEXT(Table3[[#This Row],[date]],"mmm")</f>
        <v>May</v>
      </c>
      <c r="C1103" t="str">
        <f>TEXT(Table3[[#This Row],[date]],"ddd")</f>
        <v>Wed</v>
      </c>
      <c r="D1103" s="2" t="s">
        <v>12</v>
      </c>
      <c r="E1103" s="2" t="s">
        <v>282</v>
      </c>
      <c r="F1103" s="2" t="s">
        <v>194</v>
      </c>
      <c r="G1103" s="2" t="s">
        <v>195</v>
      </c>
      <c r="H1103" s="2" t="s">
        <v>56</v>
      </c>
      <c r="I1103" s="3">
        <v>309.04000000000002</v>
      </c>
      <c r="J1103" s="5">
        <v>37</v>
      </c>
      <c r="K1103" s="3">
        <v>11434.48</v>
      </c>
      <c r="L1103" s="3">
        <v>5897.1</v>
      </c>
      <c r="M1103" s="3">
        <v>5537.38</v>
      </c>
      <c r="N1103" s="10">
        <f>Table3[[#This Row],[profit]]/Table3[[#This Row],[revenue]]</f>
        <v>0.48427038221239621</v>
      </c>
      <c r="O1103" s="2" t="s">
        <v>34</v>
      </c>
      <c r="P1103" s="2" t="str">
        <f>_xlfn.XLOOKUP(O1103,Sales_reps!A:A,Sales_reps!B:B)</f>
        <v>Rep 14</v>
      </c>
      <c r="Q1103" s="5">
        <f>_xlfn.XLOOKUP(F1103,Inventory!A:A,Inventory!E:E)</f>
        <v>125</v>
      </c>
      <c r="R1103" s="5">
        <f>_xlfn.XLOOKUP(F1103,Inventory!A:A,Inventory!F:F)</f>
        <v>181</v>
      </c>
      <c r="S1103" t="str">
        <f>IF(Table3[[#This Row],[Reorder_point]]&gt;=Table3[[#This Row],[Stock_on_hand]],"Reorder","Sufficient Stock")</f>
        <v>Reorder</v>
      </c>
      <c r="T1103" s="4">
        <f>_xlfn.XLOOKUP(F1103,Pivot!A:A,Pivot!C:C)</f>
        <v>1.8729281767955801</v>
      </c>
      <c r="U1103" s="5">
        <f>Table3[[#This Row],[Stock_on_hand]]/Table3[[#This Row],[ADS_Rate]]</f>
        <v>66.740412979351035</v>
      </c>
      <c r="V1103" s="16">
        <f>_xlfn.XLOOKUP(F1103,Pivot!E:E,Pivot!H:H)</f>
        <v>142.94654867256637</v>
      </c>
      <c r="W1103" s="3">
        <f>IF(Table3[[#This Row],[Stock_on_hand]]&gt;Table3[[#This Row],[Reorder_point]],(Table3[[#This Row],[Stock_on_hand]]-Table3[[#This Row],[Reorder_point]])*Table3[[#This Row],[AverageCostPerUnit]],0)</f>
        <v>0</v>
      </c>
    </row>
    <row r="1104" spans="1:23" x14ac:dyDescent="0.3">
      <c r="A1104" s="1">
        <v>45791</v>
      </c>
      <c r="B1104" t="str">
        <f>TEXT(Table3[[#This Row],[date]],"mmm")</f>
        <v>May</v>
      </c>
      <c r="C1104" t="str">
        <f>TEXT(Table3[[#This Row],[date]],"ddd")</f>
        <v>Wed</v>
      </c>
      <c r="D1104" s="2" t="s">
        <v>12</v>
      </c>
      <c r="E1104" s="2" t="s">
        <v>281</v>
      </c>
      <c r="F1104" s="2" t="s">
        <v>69</v>
      </c>
      <c r="G1104" s="2" t="s">
        <v>70</v>
      </c>
      <c r="H1104" s="2" t="s">
        <v>60</v>
      </c>
      <c r="I1104" s="3">
        <v>359.16</v>
      </c>
      <c r="J1104" s="5">
        <v>28</v>
      </c>
      <c r="K1104" s="3">
        <v>10056.48</v>
      </c>
      <c r="L1104" s="3">
        <v>8003.62</v>
      </c>
      <c r="M1104" s="3">
        <v>2052.86</v>
      </c>
      <c r="N1104" s="10">
        <f>Table3[[#This Row],[profit]]/Table3[[#This Row],[revenue]]</f>
        <v>0.2041330564969055</v>
      </c>
      <c r="O1104" s="2" t="s">
        <v>25</v>
      </c>
      <c r="P1104" s="2" t="str">
        <f>_xlfn.XLOOKUP(O1104,Sales_reps!A:A,Sales_reps!B:B)</f>
        <v>Rep 10</v>
      </c>
      <c r="Q1104" s="5">
        <f>_xlfn.XLOOKUP(F1104,Inventory!A:A,Inventory!E:E)</f>
        <v>350</v>
      </c>
      <c r="R1104" s="5">
        <f>_xlfn.XLOOKUP(F1104,Inventory!A:A,Inventory!F:F)</f>
        <v>160</v>
      </c>
      <c r="S1104" t="str">
        <f>IF(Table3[[#This Row],[Reorder_point]]&gt;=Table3[[#This Row],[Stock_on_hand]],"Reorder","Sufficient Stock")</f>
        <v>Sufficient Stock</v>
      </c>
      <c r="T1104" s="4">
        <f>_xlfn.XLOOKUP(F1104,Pivot!A:A,Pivot!C:C)</f>
        <v>2.2651933701657461</v>
      </c>
      <c r="U1104" s="5">
        <f>Table3[[#This Row],[Stock_on_hand]]/Table3[[#This Row],[ADS_Rate]]</f>
        <v>154.51219512195121</v>
      </c>
      <c r="V1104" s="16">
        <f>_xlfn.XLOOKUP(F1104,Pivot!E:E,Pivot!H:H)</f>
        <v>169.51268292682926</v>
      </c>
      <c r="W1104" s="3">
        <f>IF(Table3[[#This Row],[Stock_on_hand]]&gt;Table3[[#This Row],[Reorder_point]],(Table3[[#This Row],[Stock_on_hand]]-Table3[[#This Row],[Reorder_point]])*Table3[[#This Row],[AverageCostPerUnit]],0)</f>
        <v>32207.409756097557</v>
      </c>
    </row>
    <row r="1105" spans="1:23" x14ac:dyDescent="0.3">
      <c r="A1105" s="1">
        <v>45791</v>
      </c>
      <c r="B1105" t="str">
        <f>TEXT(Table3[[#This Row],[date]],"mmm")</f>
        <v>May</v>
      </c>
      <c r="C1105" t="str">
        <f>TEXT(Table3[[#This Row],[date]],"ddd")</f>
        <v>Wed</v>
      </c>
      <c r="D1105" s="2" t="s">
        <v>27</v>
      </c>
      <c r="E1105" s="2" t="s">
        <v>272</v>
      </c>
      <c r="F1105" s="2" t="s">
        <v>218</v>
      </c>
      <c r="G1105" s="2" t="s">
        <v>219</v>
      </c>
      <c r="H1105" s="2" t="s">
        <v>56</v>
      </c>
      <c r="I1105" s="3">
        <v>341.85</v>
      </c>
      <c r="J1105" s="5">
        <v>44</v>
      </c>
      <c r="K1105" s="3">
        <v>15041.4</v>
      </c>
      <c r="L1105" s="3">
        <v>10280.36</v>
      </c>
      <c r="M1105" s="3">
        <v>4761.04</v>
      </c>
      <c r="N1105" s="10">
        <f>Table3[[#This Row],[profit]]/Table3[[#This Row],[revenue]]</f>
        <v>0.3165290464983313</v>
      </c>
      <c r="O1105" s="2" t="s">
        <v>36</v>
      </c>
      <c r="P1105" s="2" t="str">
        <f>_xlfn.XLOOKUP(O1105,Sales_reps!A:A,Sales_reps!B:B)</f>
        <v>Rep 15</v>
      </c>
      <c r="Q1105" s="5">
        <f>_xlfn.XLOOKUP(F1105,Inventory!A:A,Inventory!E:E)</f>
        <v>45</v>
      </c>
      <c r="R1105" s="5">
        <f>_xlfn.XLOOKUP(F1105,Inventory!A:A,Inventory!F:F)</f>
        <v>143</v>
      </c>
      <c r="S1105" t="str">
        <f>IF(Table3[[#This Row],[Reorder_point]]&gt;=Table3[[#This Row],[Stock_on_hand]],"Reorder","Sufficient Stock")</f>
        <v>Reorder</v>
      </c>
      <c r="T1105" s="4">
        <f>_xlfn.XLOOKUP(F1105,Pivot!A:A,Pivot!C:C)</f>
        <v>1.3314917127071824</v>
      </c>
      <c r="U1105" s="5">
        <f>Table3[[#This Row],[Stock_on_hand]]/Table3[[#This Row],[ADS_Rate]]</f>
        <v>33.796680497925308</v>
      </c>
      <c r="V1105" s="16">
        <f>_xlfn.XLOOKUP(F1105,Pivot!E:E,Pivot!H:H)</f>
        <v>160.20572614107883</v>
      </c>
      <c r="W1105" s="3">
        <f>IF(Table3[[#This Row],[Stock_on_hand]]&gt;Table3[[#This Row],[Reorder_point]],(Table3[[#This Row],[Stock_on_hand]]-Table3[[#This Row],[Reorder_point]])*Table3[[#This Row],[AverageCostPerUnit]],0)</f>
        <v>0</v>
      </c>
    </row>
    <row r="1106" spans="1:23" x14ac:dyDescent="0.3">
      <c r="A1106" s="1">
        <v>45791</v>
      </c>
      <c r="B1106" t="str">
        <f>TEXT(Table3[[#This Row],[date]],"mmm")</f>
        <v>May</v>
      </c>
      <c r="C1106" t="str">
        <f>TEXT(Table3[[#This Row],[date]],"ddd")</f>
        <v>Wed</v>
      </c>
      <c r="D1106" s="2" t="s">
        <v>12</v>
      </c>
      <c r="E1106" s="2" t="s">
        <v>285</v>
      </c>
      <c r="F1106" s="2" t="s">
        <v>132</v>
      </c>
      <c r="G1106" s="2" t="s">
        <v>133</v>
      </c>
      <c r="H1106" s="2" t="s">
        <v>64</v>
      </c>
      <c r="I1106" s="3">
        <v>314.58999999999997</v>
      </c>
      <c r="J1106" s="5">
        <v>5</v>
      </c>
      <c r="K1106" s="3">
        <v>1572.95</v>
      </c>
      <c r="L1106" s="3">
        <v>1014.32</v>
      </c>
      <c r="M1106" s="3">
        <v>558.63</v>
      </c>
      <c r="N1106" s="10">
        <f>Table3[[#This Row],[profit]]/Table3[[#This Row],[revenue]]</f>
        <v>0.35514797037413776</v>
      </c>
      <c r="O1106" s="2" t="s">
        <v>42</v>
      </c>
      <c r="P1106" s="2" t="str">
        <f>_xlfn.XLOOKUP(O1106,Sales_reps!A:A,Sales_reps!B:B)</f>
        <v>Rep 18</v>
      </c>
      <c r="Q1106" s="5">
        <f>_xlfn.XLOOKUP(F1106,Inventory!A:A,Inventory!E:E)</f>
        <v>178</v>
      </c>
      <c r="R1106" s="5">
        <f>_xlfn.XLOOKUP(F1106,Inventory!A:A,Inventory!F:F)</f>
        <v>183</v>
      </c>
      <c r="S1106" t="str">
        <f>IF(Table3[[#This Row],[Reorder_point]]&gt;=Table3[[#This Row],[Stock_on_hand]],"Reorder","Sufficient Stock")</f>
        <v>Reorder</v>
      </c>
      <c r="T1106" s="4">
        <f>_xlfn.XLOOKUP(F1106,Pivot!A:A,Pivot!C:C)</f>
        <v>3.2596685082872927</v>
      </c>
      <c r="U1106" s="5">
        <f>Table3[[#This Row],[Stock_on_hand]]/Table3[[#This Row],[ADS_Rate]]</f>
        <v>54.606779661016951</v>
      </c>
      <c r="V1106" s="16">
        <f>_xlfn.XLOOKUP(F1106,Pivot!E:E,Pivot!H:H)</f>
        <v>150.7550338983051</v>
      </c>
      <c r="W1106" s="3">
        <f>IF(Table3[[#This Row],[Stock_on_hand]]&gt;Table3[[#This Row],[Reorder_point]],(Table3[[#This Row],[Stock_on_hand]]-Table3[[#This Row],[Reorder_point]])*Table3[[#This Row],[AverageCostPerUnit]],0)</f>
        <v>0</v>
      </c>
    </row>
    <row r="1107" spans="1:23" x14ac:dyDescent="0.3">
      <c r="A1107" s="1">
        <v>45791</v>
      </c>
      <c r="B1107" t="str">
        <f>TEXT(Table3[[#This Row],[date]],"mmm")</f>
        <v>May</v>
      </c>
      <c r="C1107" t="str">
        <f>TEXT(Table3[[#This Row],[date]],"ddd")</f>
        <v>Wed</v>
      </c>
      <c r="D1107" s="2" t="s">
        <v>27</v>
      </c>
      <c r="E1107" s="2" t="s">
        <v>276</v>
      </c>
      <c r="F1107" s="2" t="s">
        <v>74</v>
      </c>
      <c r="G1107" s="2" t="s">
        <v>75</v>
      </c>
      <c r="H1107" s="2" t="s">
        <v>64</v>
      </c>
      <c r="I1107" s="3">
        <v>270.5</v>
      </c>
      <c r="J1107" s="5">
        <v>40</v>
      </c>
      <c r="K1107" s="3">
        <v>10820</v>
      </c>
      <c r="L1107" s="3">
        <v>6715.29</v>
      </c>
      <c r="M1107" s="3">
        <v>4104.71</v>
      </c>
      <c r="N1107" s="10">
        <f>Table3[[#This Row],[profit]]/Table3[[#This Row],[revenue]]</f>
        <v>0.37936321626617375</v>
      </c>
      <c r="O1107" s="2" t="s">
        <v>8</v>
      </c>
      <c r="P1107" s="2" t="str">
        <f>_xlfn.XLOOKUP(O1107,Sales_reps!A:A,Sales_reps!B:B)</f>
        <v>Rep 3</v>
      </c>
      <c r="Q1107" s="5">
        <f>_xlfn.XLOOKUP(F1107,Inventory!A:A,Inventory!E:E)</f>
        <v>415</v>
      </c>
      <c r="R1107" s="5">
        <f>_xlfn.XLOOKUP(F1107,Inventory!A:A,Inventory!F:F)</f>
        <v>67</v>
      </c>
      <c r="S1107" t="str">
        <f>IF(Table3[[#This Row],[Reorder_point]]&gt;=Table3[[#This Row],[Stock_on_hand]],"Reorder","Sufficient Stock")</f>
        <v>Sufficient Stock</v>
      </c>
      <c r="T1107" s="4">
        <f>_xlfn.XLOOKUP(F1107,Pivot!A:A,Pivot!C:C)</f>
        <v>3.3093922651933703</v>
      </c>
      <c r="U1107" s="5">
        <f>Table3[[#This Row],[Stock_on_hand]]/Table3[[#This Row],[ADS_Rate]]</f>
        <v>125.40066777963271</v>
      </c>
      <c r="V1107" s="16">
        <f>_xlfn.XLOOKUP(F1107,Pivot!E:E,Pivot!H:H)</f>
        <v>142.83464106844738</v>
      </c>
      <c r="W1107" s="3">
        <f>IF(Table3[[#This Row],[Stock_on_hand]]&gt;Table3[[#This Row],[Reorder_point]],(Table3[[#This Row],[Stock_on_hand]]-Table3[[#This Row],[Reorder_point]])*Table3[[#This Row],[AverageCostPerUnit]],0)</f>
        <v>49706.455091819691</v>
      </c>
    </row>
    <row r="1108" spans="1:23" x14ac:dyDescent="0.3">
      <c r="A1108" s="1">
        <v>45791</v>
      </c>
      <c r="B1108" t="str">
        <f>TEXT(Table3[[#This Row],[date]],"mmm")</f>
        <v>May</v>
      </c>
      <c r="C1108" t="str">
        <f>TEXT(Table3[[#This Row],[date]],"ddd")</f>
        <v>Wed</v>
      </c>
      <c r="D1108" s="2" t="s">
        <v>17</v>
      </c>
      <c r="E1108" s="2" t="s">
        <v>283</v>
      </c>
      <c r="F1108" s="2" t="s">
        <v>83</v>
      </c>
      <c r="G1108" s="2" t="s">
        <v>84</v>
      </c>
      <c r="H1108" s="2" t="s">
        <v>56</v>
      </c>
      <c r="I1108" s="3">
        <v>272.26</v>
      </c>
      <c r="J1108" s="5">
        <v>24</v>
      </c>
      <c r="K1108" s="3">
        <v>6534.24</v>
      </c>
      <c r="L1108" s="3">
        <v>4014.87</v>
      </c>
      <c r="M1108" s="3">
        <v>2519.37</v>
      </c>
      <c r="N1108" s="10">
        <f>Table3[[#This Row],[profit]]/Table3[[#This Row],[revenue]]</f>
        <v>0.38556435025343422</v>
      </c>
      <c r="O1108" s="2" t="s">
        <v>6</v>
      </c>
      <c r="P1108" s="2" t="str">
        <f>_xlfn.XLOOKUP(O1108,Sales_reps!A:A,Sales_reps!B:B)</f>
        <v>Rep 2</v>
      </c>
      <c r="Q1108" s="5">
        <f>_xlfn.XLOOKUP(F1108,Inventory!A:A,Inventory!E:E)</f>
        <v>227</v>
      </c>
      <c r="R1108" s="5">
        <f>_xlfn.XLOOKUP(F1108,Inventory!A:A,Inventory!F:F)</f>
        <v>124</v>
      </c>
      <c r="S1108" t="str">
        <f>IF(Table3[[#This Row],[Reorder_point]]&gt;=Table3[[#This Row],[Stock_on_hand]],"Reorder","Sufficient Stock")</f>
        <v>Sufficient Stock</v>
      </c>
      <c r="T1108" s="4">
        <f>_xlfn.XLOOKUP(F1108,Pivot!A:A,Pivot!C:C)</f>
        <v>2.0883977900552488</v>
      </c>
      <c r="U1108" s="5">
        <f>Table3[[#This Row],[Stock_on_hand]]/Table3[[#This Row],[ADS_Rate]]</f>
        <v>108.69576719576719</v>
      </c>
      <c r="V1108" s="16">
        <f>_xlfn.XLOOKUP(F1108,Pivot!E:E,Pivot!H:H)</f>
        <v>176.40235449735448</v>
      </c>
      <c r="W1108" s="3">
        <f>IF(Table3[[#This Row],[Stock_on_hand]]&gt;Table3[[#This Row],[Reorder_point]],(Table3[[#This Row],[Stock_on_hand]]-Table3[[#This Row],[Reorder_point]])*Table3[[#This Row],[AverageCostPerUnit]],0)</f>
        <v>18169.44251322751</v>
      </c>
    </row>
    <row r="1109" spans="1:23" x14ac:dyDescent="0.3">
      <c r="A1109" s="1">
        <v>45792</v>
      </c>
      <c r="B1109" t="str">
        <f>TEXT(Table3[[#This Row],[date]],"mmm")</f>
        <v>May</v>
      </c>
      <c r="C1109" t="str">
        <f>TEXT(Table3[[#This Row],[date]],"ddd")</f>
        <v>Thu</v>
      </c>
      <c r="D1109" s="2" t="s">
        <v>27</v>
      </c>
      <c r="E1109" s="2" t="s">
        <v>272</v>
      </c>
      <c r="F1109" s="2" t="s">
        <v>172</v>
      </c>
      <c r="G1109" s="2" t="s">
        <v>173</v>
      </c>
      <c r="H1109" s="2" t="s">
        <v>64</v>
      </c>
      <c r="I1109" s="3">
        <v>78.39</v>
      </c>
      <c r="J1109" s="5">
        <v>36</v>
      </c>
      <c r="K1109" s="3">
        <v>2822.04</v>
      </c>
      <c r="L1109" s="3">
        <v>2227.6</v>
      </c>
      <c r="M1109" s="3">
        <v>594.44000000000005</v>
      </c>
      <c r="N1109" s="10">
        <f>Table3[[#This Row],[profit]]/Table3[[#This Row],[revenue]]</f>
        <v>0.21064194696035493</v>
      </c>
      <c r="O1109" s="2" t="s">
        <v>30</v>
      </c>
      <c r="P1109" s="2" t="str">
        <f>_xlfn.XLOOKUP(O1109,Sales_reps!A:A,Sales_reps!B:B)</f>
        <v>Rep 12</v>
      </c>
      <c r="Q1109" s="5">
        <f>_xlfn.XLOOKUP(F1109,Inventory!A:A,Inventory!E:E)</f>
        <v>111</v>
      </c>
      <c r="R1109" s="5">
        <f>_xlfn.XLOOKUP(F1109,Inventory!A:A,Inventory!F:F)</f>
        <v>194</v>
      </c>
      <c r="S1109" t="str">
        <f>IF(Table3[[#This Row],[Reorder_point]]&gt;=Table3[[#This Row],[Stock_on_hand]],"Reorder","Sufficient Stock")</f>
        <v>Reorder</v>
      </c>
      <c r="T1109" s="4">
        <f>_xlfn.XLOOKUP(F1109,Pivot!A:A,Pivot!C:C)</f>
        <v>3.5635359116022101</v>
      </c>
      <c r="U1109" s="5">
        <f>Table3[[#This Row],[Stock_on_hand]]/Table3[[#This Row],[ADS_Rate]]</f>
        <v>31.148837209302325</v>
      </c>
      <c r="V1109" s="16">
        <f>_xlfn.XLOOKUP(F1109,Pivot!E:E,Pivot!H:H)</f>
        <v>147.48975193798449</v>
      </c>
      <c r="W1109" s="3">
        <f>IF(Table3[[#This Row],[Stock_on_hand]]&gt;Table3[[#This Row],[Reorder_point]],(Table3[[#This Row],[Stock_on_hand]]-Table3[[#This Row],[Reorder_point]])*Table3[[#This Row],[AverageCostPerUnit]],0)</f>
        <v>0</v>
      </c>
    </row>
    <row r="1110" spans="1:23" x14ac:dyDescent="0.3">
      <c r="A1110" s="1">
        <v>45792</v>
      </c>
      <c r="B1110" t="str">
        <f>TEXT(Table3[[#This Row],[date]],"mmm")</f>
        <v>May</v>
      </c>
      <c r="C1110" t="str">
        <f>TEXT(Table3[[#This Row],[date]],"ddd")</f>
        <v>Thu</v>
      </c>
      <c r="D1110" s="2" t="s">
        <v>27</v>
      </c>
      <c r="E1110" s="2" t="s">
        <v>278</v>
      </c>
      <c r="F1110" s="2" t="s">
        <v>220</v>
      </c>
      <c r="G1110" s="2" t="s">
        <v>221</v>
      </c>
      <c r="H1110" s="2" t="s">
        <v>56</v>
      </c>
      <c r="I1110" s="3">
        <v>14.35</v>
      </c>
      <c r="J1110" s="5">
        <v>11</v>
      </c>
      <c r="K1110" s="3">
        <v>157.85</v>
      </c>
      <c r="L1110" s="3">
        <v>97.63</v>
      </c>
      <c r="M1110" s="3">
        <v>60.22</v>
      </c>
      <c r="N1110" s="10">
        <f>Table3[[#This Row],[profit]]/Table3[[#This Row],[revenue]]</f>
        <v>0.38150142540386445</v>
      </c>
      <c r="O1110" s="2" t="s">
        <v>30</v>
      </c>
      <c r="P1110" s="2" t="str">
        <f>_xlfn.XLOOKUP(O1110,Sales_reps!A:A,Sales_reps!B:B)</f>
        <v>Rep 12</v>
      </c>
      <c r="Q1110" s="5">
        <f>_xlfn.XLOOKUP(F1110,Inventory!A:A,Inventory!E:E)</f>
        <v>285</v>
      </c>
      <c r="R1110" s="5">
        <f>_xlfn.XLOOKUP(F1110,Inventory!A:A,Inventory!F:F)</f>
        <v>130</v>
      </c>
      <c r="S1110" t="str">
        <f>IF(Table3[[#This Row],[Reorder_point]]&gt;=Table3[[#This Row],[Stock_on_hand]],"Reorder","Sufficient Stock")</f>
        <v>Sufficient Stock</v>
      </c>
      <c r="T1110" s="4">
        <f>_xlfn.XLOOKUP(F1110,Pivot!A:A,Pivot!C:C)</f>
        <v>1.6464088397790055</v>
      </c>
      <c r="U1110" s="5">
        <f>Table3[[#This Row],[Stock_on_hand]]/Table3[[#This Row],[ADS_Rate]]</f>
        <v>173.10402684563758</v>
      </c>
      <c r="V1110" s="16">
        <f>_xlfn.XLOOKUP(F1110,Pivot!E:E,Pivot!H:H)</f>
        <v>196.83761744966441</v>
      </c>
      <c r="W1110" s="3">
        <f>IF(Table3[[#This Row],[Stock_on_hand]]&gt;Table3[[#This Row],[Reorder_point]],(Table3[[#This Row],[Stock_on_hand]]-Table3[[#This Row],[Reorder_point]])*Table3[[#This Row],[AverageCostPerUnit]],0)</f>
        <v>30509.830704697983</v>
      </c>
    </row>
    <row r="1111" spans="1:23" x14ac:dyDescent="0.3">
      <c r="A1111" s="1">
        <v>45792</v>
      </c>
      <c r="B1111" t="str">
        <f>TEXT(Table3[[#This Row],[date]],"mmm")</f>
        <v>May</v>
      </c>
      <c r="C1111" t="str">
        <f>TEXT(Table3[[#This Row],[date]],"ddd")</f>
        <v>Thu</v>
      </c>
      <c r="D1111" s="2" t="s">
        <v>5</v>
      </c>
      <c r="E1111" s="2" t="s">
        <v>275</v>
      </c>
      <c r="F1111" s="2" t="s">
        <v>152</v>
      </c>
      <c r="G1111" s="2" t="s">
        <v>153</v>
      </c>
      <c r="H1111" s="2" t="s">
        <v>73</v>
      </c>
      <c r="I1111" s="3">
        <v>499.03</v>
      </c>
      <c r="J1111" s="5">
        <v>18</v>
      </c>
      <c r="K1111" s="3">
        <v>8982.5400000000009</v>
      </c>
      <c r="L1111" s="3">
        <v>4954.3</v>
      </c>
      <c r="M1111" s="3">
        <v>4028.24</v>
      </c>
      <c r="N1111" s="10">
        <f>Table3[[#This Row],[profit]]/Table3[[#This Row],[revenue]]</f>
        <v>0.44845221952810665</v>
      </c>
      <c r="O1111" s="2" t="s">
        <v>32</v>
      </c>
      <c r="P1111" s="2" t="str">
        <f>_xlfn.XLOOKUP(O1111,Sales_reps!A:A,Sales_reps!B:B)</f>
        <v>Rep 13</v>
      </c>
      <c r="Q1111" s="5">
        <f>_xlfn.XLOOKUP(F1111,Inventory!A:A,Inventory!E:E)</f>
        <v>249</v>
      </c>
      <c r="R1111" s="5">
        <f>_xlfn.XLOOKUP(F1111,Inventory!A:A,Inventory!F:F)</f>
        <v>107</v>
      </c>
      <c r="S1111" t="str">
        <f>IF(Table3[[#This Row],[Reorder_point]]&gt;=Table3[[#This Row],[Stock_on_hand]],"Reorder","Sufficient Stock")</f>
        <v>Sufficient Stock</v>
      </c>
      <c r="T1111" s="4">
        <f>_xlfn.XLOOKUP(F1111,Pivot!A:A,Pivot!C:C)</f>
        <v>1.0939226519337018</v>
      </c>
      <c r="U1111" s="5">
        <f>Table3[[#This Row],[Stock_on_hand]]/Table3[[#This Row],[ADS_Rate]]</f>
        <v>227.6212121212121</v>
      </c>
      <c r="V1111" s="16">
        <f>_xlfn.XLOOKUP(F1111,Pivot!E:E,Pivot!H:H)</f>
        <v>127.59262626262628</v>
      </c>
      <c r="W1111" s="3">
        <f>IF(Table3[[#This Row],[Stock_on_hand]]&gt;Table3[[#This Row],[Reorder_point]],(Table3[[#This Row],[Stock_on_hand]]-Table3[[#This Row],[Reorder_point]])*Table3[[#This Row],[AverageCostPerUnit]],0)</f>
        <v>18118.152929292934</v>
      </c>
    </row>
    <row r="1112" spans="1:23" x14ac:dyDescent="0.3">
      <c r="A1112" s="1">
        <v>45792</v>
      </c>
      <c r="B1112" t="str">
        <f>TEXT(Table3[[#This Row],[date]],"mmm")</f>
        <v>May</v>
      </c>
      <c r="C1112" t="str">
        <f>TEXT(Table3[[#This Row],[date]],"ddd")</f>
        <v>Thu</v>
      </c>
      <c r="D1112" s="2" t="s">
        <v>24</v>
      </c>
      <c r="E1112" s="2" t="s">
        <v>276</v>
      </c>
      <c r="F1112" s="2" t="s">
        <v>62</v>
      </c>
      <c r="G1112" s="2" t="s">
        <v>63</v>
      </c>
      <c r="H1112" s="2" t="s">
        <v>64</v>
      </c>
      <c r="I1112" s="3">
        <v>117.19</v>
      </c>
      <c r="J1112" s="5">
        <v>33</v>
      </c>
      <c r="K1112" s="3">
        <v>3867.27</v>
      </c>
      <c r="L1112" s="3">
        <v>2149.3000000000002</v>
      </c>
      <c r="M1112" s="3">
        <v>1717.97</v>
      </c>
      <c r="N1112" s="10">
        <f>Table3[[#This Row],[profit]]/Table3[[#This Row],[revenue]]</f>
        <v>0.44423327049831018</v>
      </c>
      <c r="O1112" s="2" t="s">
        <v>32</v>
      </c>
      <c r="P1112" s="2" t="str">
        <f>_xlfn.XLOOKUP(O1112,Sales_reps!A:A,Sales_reps!B:B)</f>
        <v>Rep 13</v>
      </c>
      <c r="Q1112" s="5">
        <f>_xlfn.XLOOKUP(F1112,Inventory!A:A,Inventory!E:E)</f>
        <v>360</v>
      </c>
      <c r="R1112" s="5">
        <f>_xlfn.XLOOKUP(F1112,Inventory!A:A,Inventory!F:F)</f>
        <v>58</v>
      </c>
      <c r="S1112" t="str">
        <f>IF(Table3[[#This Row],[Reorder_point]]&gt;=Table3[[#This Row],[Stock_on_hand]],"Reorder","Sufficient Stock")</f>
        <v>Sufficient Stock</v>
      </c>
      <c r="T1112" s="4">
        <f>_xlfn.XLOOKUP(F1112,Pivot!A:A,Pivot!C:C)</f>
        <v>1.6906077348066297</v>
      </c>
      <c r="U1112" s="5">
        <f>Table3[[#This Row],[Stock_on_hand]]/Table3[[#This Row],[ADS_Rate]]</f>
        <v>212.94117647058826</v>
      </c>
      <c r="V1112" s="16">
        <f>_xlfn.XLOOKUP(F1112,Pivot!E:E,Pivot!H:H)</f>
        <v>165.00016339869282</v>
      </c>
      <c r="W1112" s="3">
        <f>IF(Table3[[#This Row],[Stock_on_hand]]&gt;Table3[[#This Row],[Reorder_point]],(Table3[[#This Row],[Stock_on_hand]]-Table3[[#This Row],[Reorder_point]])*Table3[[#This Row],[AverageCostPerUnit]],0)</f>
        <v>49830.049346405234</v>
      </c>
    </row>
    <row r="1113" spans="1:23" x14ac:dyDescent="0.3">
      <c r="A1113" s="1">
        <v>45792</v>
      </c>
      <c r="B1113" t="str">
        <f>TEXT(Table3[[#This Row],[date]],"mmm")</f>
        <v>May</v>
      </c>
      <c r="C1113" t="str">
        <f>TEXT(Table3[[#This Row],[date]],"ddd")</f>
        <v>Thu</v>
      </c>
      <c r="D1113" s="2" t="s">
        <v>17</v>
      </c>
      <c r="E1113" s="2" t="s">
        <v>280</v>
      </c>
      <c r="F1113" s="2" t="s">
        <v>232</v>
      </c>
      <c r="G1113" s="2" t="s">
        <v>233</v>
      </c>
      <c r="H1113" s="2" t="s">
        <v>101</v>
      </c>
      <c r="I1113" s="3">
        <v>286.25</v>
      </c>
      <c r="J1113" s="5">
        <v>32</v>
      </c>
      <c r="K1113" s="3">
        <v>9160</v>
      </c>
      <c r="L1113" s="3">
        <v>5056.01</v>
      </c>
      <c r="M1113" s="3">
        <v>4103.99</v>
      </c>
      <c r="N1113" s="10">
        <f>Table3[[#This Row],[profit]]/Table3[[#This Row],[revenue]]</f>
        <v>0.44803384279475983</v>
      </c>
      <c r="O1113" s="2" t="s">
        <v>25</v>
      </c>
      <c r="P1113" s="2" t="str">
        <f>_xlfn.XLOOKUP(O1113,Sales_reps!A:A,Sales_reps!B:B)</f>
        <v>Rep 10</v>
      </c>
      <c r="Q1113" s="5">
        <f>_xlfn.XLOOKUP(F1113,Inventory!A:A,Inventory!E:E)</f>
        <v>255</v>
      </c>
      <c r="R1113" s="5">
        <f>_xlfn.XLOOKUP(F1113,Inventory!A:A,Inventory!F:F)</f>
        <v>78</v>
      </c>
      <c r="S1113" t="str">
        <f>IF(Table3[[#This Row],[Reorder_point]]&gt;=Table3[[#This Row],[Stock_on_hand]],"Reorder","Sufficient Stock")</f>
        <v>Sufficient Stock</v>
      </c>
      <c r="T1113" s="4">
        <f>_xlfn.XLOOKUP(F1113,Pivot!A:A,Pivot!C:C)</f>
        <v>2.6353591160220993</v>
      </c>
      <c r="U1113" s="5">
        <f>Table3[[#This Row],[Stock_on_hand]]/Table3[[#This Row],[ADS_Rate]]</f>
        <v>96.761006289308185</v>
      </c>
      <c r="V1113" s="16">
        <f>_xlfn.XLOOKUP(F1113,Pivot!E:E,Pivot!H:H)</f>
        <v>146.7044025157233</v>
      </c>
      <c r="W1113" s="3">
        <f>IF(Table3[[#This Row],[Stock_on_hand]]&gt;Table3[[#This Row],[Reorder_point]],(Table3[[#This Row],[Stock_on_hand]]-Table3[[#This Row],[Reorder_point]])*Table3[[#This Row],[AverageCostPerUnit]],0)</f>
        <v>25966.679245283023</v>
      </c>
    </row>
    <row r="1114" spans="1:23" x14ac:dyDescent="0.3">
      <c r="A1114" s="1">
        <v>45793</v>
      </c>
      <c r="B1114" t="str">
        <f>TEXT(Table3[[#This Row],[date]],"mmm")</f>
        <v>May</v>
      </c>
      <c r="C1114" t="str">
        <f>TEXT(Table3[[#This Row],[date]],"ddd")</f>
        <v>Fri</v>
      </c>
      <c r="D1114" s="2" t="s">
        <v>27</v>
      </c>
      <c r="E1114" s="2" t="s">
        <v>281</v>
      </c>
      <c r="F1114" s="2" t="s">
        <v>58</v>
      </c>
      <c r="G1114" s="2" t="s">
        <v>59</v>
      </c>
      <c r="H1114" s="2" t="s">
        <v>60</v>
      </c>
      <c r="I1114" s="3">
        <v>494.51</v>
      </c>
      <c r="J1114" s="5">
        <v>19</v>
      </c>
      <c r="K1114" s="3">
        <v>9395.69</v>
      </c>
      <c r="L1114" s="3">
        <v>7090.86</v>
      </c>
      <c r="M1114" s="3">
        <v>2304.83</v>
      </c>
      <c r="N1114" s="10">
        <f>Table3[[#This Row],[profit]]/Table3[[#This Row],[revenue]]</f>
        <v>0.2453071567921036</v>
      </c>
      <c r="O1114" s="2" t="s">
        <v>30</v>
      </c>
      <c r="P1114" s="2" t="str">
        <f>_xlfn.XLOOKUP(O1114,Sales_reps!A:A,Sales_reps!B:B)</f>
        <v>Rep 12</v>
      </c>
      <c r="Q1114" s="5">
        <f>_xlfn.XLOOKUP(F1114,Inventory!A:A,Inventory!E:E)</f>
        <v>281</v>
      </c>
      <c r="R1114" s="5">
        <f>_xlfn.XLOOKUP(F1114,Inventory!A:A,Inventory!F:F)</f>
        <v>53</v>
      </c>
      <c r="S1114" t="str">
        <f>IF(Table3[[#This Row],[Reorder_point]]&gt;=Table3[[#This Row],[Stock_on_hand]],"Reorder","Sufficient Stock")</f>
        <v>Sufficient Stock</v>
      </c>
      <c r="T1114" s="4">
        <f>_xlfn.XLOOKUP(F1114,Pivot!A:A,Pivot!C:C)</f>
        <v>1.9447513812154695</v>
      </c>
      <c r="U1114" s="5">
        <f>Table3[[#This Row],[Stock_on_hand]]/Table3[[#This Row],[ADS_Rate]]</f>
        <v>144.49147727272728</v>
      </c>
      <c r="V1114" s="16">
        <f>_xlfn.XLOOKUP(F1114,Pivot!E:E,Pivot!H:H)</f>
        <v>208.21113636363637</v>
      </c>
      <c r="W1114" s="3">
        <f>IF(Table3[[#This Row],[Stock_on_hand]]&gt;Table3[[#This Row],[Reorder_point]],(Table3[[#This Row],[Stock_on_hand]]-Table3[[#This Row],[Reorder_point]])*Table3[[#This Row],[AverageCostPerUnit]],0)</f>
        <v>47472.139090909091</v>
      </c>
    </row>
    <row r="1115" spans="1:23" x14ac:dyDescent="0.3">
      <c r="A1115" s="1">
        <v>45793</v>
      </c>
      <c r="B1115" t="str">
        <f>TEXT(Table3[[#This Row],[date]],"mmm")</f>
        <v>May</v>
      </c>
      <c r="C1115" t="str">
        <f>TEXT(Table3[[#This Row],[date]],"ddd")</f>
        <v>Fri</v>
      </c>
      <c r="D1115" s="2" t="s">
        <v>24</v>
      </c>
      <c r="E1115" s="2" t="s">
        <v>285</v>
      </c>
      <c r="F1115" s="2" t="s">
        <v>172</v>
      </c>
      <c r="G1115" s="2" t="s">
        <v>173</v>
      </c>
      <c r="H1115" s="2" t="s">
        <v>64</v>
      </c>
      <c r="I1115" s="3">
        <v>379.56</v>
      </c>
      <c r="J1115" s="5">
        <v>8</v>
      </c>
      <c r="K1115" s="3">
        <v>3036.48</v>
      </c>
      <c r="L1115" s="3">
        <v>1526.71</v>
      </c>
      <c r="M1115" s="3">
        <v>1509.77</v>
      </c>
      <c r="N1115" s="10">
        <f>Table3[[#This Row],[profit]]/Table3[[#This Row],[revenue]]</f>
        <v>0.4972105859416166</v>
      </c>
      <c r="O1115" s="2" t="s">
        <v>22</v>
      </c>
      <c r="P1115" s="2" t="str">
        <f>_xlfn.XLOOKUP(O1115,Sales_reps!A:A,Sales_reps!B:B)</f>
        <v>Rep 9</v>
      </c>
      <c r="Q1115" s="5">
        <f>_xlfn.XLOOKUP(F1115,Inventory!A:A,Inventory!E:E)</f>
        <v>111</v>
      </c>
      <c r="R1115" s="5">
        <f>_xlfn.XLOOKUP(F1115,Inventory!A:A,Inventory!F:F)</f>
        <v>194</v>
      </c>
      <c r="S1115" t="str">
        <f>IF(Table3[[#This Row],[Reorder_point]]&gt;=Table3[[#This Row],[Stock_on_hand]],"Reorder","Sufficient Stock")</f>
        <v>Reorder</v>
      </c>
      <c r="T1115" s="4">
        <f>_xlfn.XLOOKUP(F1115,Pivot!A:A,Pivot!C:C)</f>
        <v>3.5635359116022101</v>
      </c>
      <c r="U1115" s="5">
        <f>Table3[[#This Row],[Stock_on_hand]]/Table3[[#This Row],[ADS_Rate]]</f>
        <v>31.148837209302325</v>
      </c>
      <c r="V1115" s="16">
        <f>_xlfn.XLOOKUP(F1115,Pivot!E:E,Pivot!H:H)</f>
        <v>147.48975193798449</v>
      </c>
      <c r="W1115" s="3">
        <f>IF(Table3[[#This Row],[Stock_on_hand]]&gt;Table3[[#This Row],[Reorder_point]],(Table3[[#This Row],[Stock_on_hand]]-Table3[[#This Row],[Reorder_point]])*Table3[[#This Row],[AverageCostPerUnit]],0)</f>
        <v>0</v>
      </c>
    </row>
    <row r="1116" spans="1:23" x14ac:dyDescent="0.3">
      <c r="A1116" s="1">
        <v>45793</v>
      </c>
      <c r="B1116" t="str">
        <f>TEXT(Table3[[#This Row],[date]],"mmm")</f>
        <v>May</v>
      </c>
      <c r="C1116" t="str">
        <f>TEXT(Table3[[#This Row],[date]],"ddd")</f>
        <v>Fri</v>
      </c>
      <c r="D1116" s="2" t="s">
        <v>12</v>
      </c>
      <c r="E1116" s="2" t="s">
        <v>272</v>
      </c>
      <c r="F1116" s="2" t="s">
        <v>132</v>
      </c>
      <c r="G1116" s="2" t="s">
        <v>133</v>
      </c>
      <c r="H1116" s="2" t="s">
        <v>64</v>
      </c>
      <c r="I1116" s="3">
        <v>126.33</v>
      </c>
      <c r="J1116" s="5">
        <v>38</v>
      </c>
      <c r="K1116" s="3">
        <v>4800.54</v>
      </c>
      <c r="L1116" s="3">
        <v>2936.94</v>
      </c>
      <c r="M1116" s="3">
        <v>1863.6</v>
      </c>
      <c r="N1116" s="10">
        <f>Table3[[#This Row],[profit]]/Table3[[#This Row],[revenue]]</f>
        <v>0.3882063267882363</v>
      </c>
      <c r="O1116" s="2" t="s">
        <v>13</v>
      </c>
      <c r="P1116" s="2" t="str">
        <f>_xlfn.XLOOKUP(O1116,Sales_reps!A:A,Sales_reps!B:B)</f>
        <v>Rep 5</v>
      </c>
      <c r="Q1116" s="5">
        <f>_xlfn.XLOOKUP(F1116,Inventory!A:A,Inventory!E:E)</f>
        <v>178</v>
      </c>
      <c r="R1116" s="5">
        <f>_xlfn.XLOOKUP(F1116,Inventory!A:A,Inventory!F:F)</f>
        <v>183</v>
      </c>
      <c r="S1116" t="str">
        <f>IF(Table3[[#This Row],[Reorder_point]]&gt;=Table3[[#This Row],[Stock_on_hand]],"Reorder","Sufficient Stock")</f>
        <v>Reorder</v>
      </c>
      <c r="T1116" s="4">
        <f>_xlfn.XLOOKUP(F1116,Pivot!A:A,Pivot!C:C)</f>
        <v>3.2596685082872927</v>
      </c>
      <c r="U1116" s="5">
        <f>Table3[[#This Row],[Stock_on_hand]]/Table3[[#This Row],[ADS_Rate]]</f>
        <v>54.606779661016951</v>
      </c>
      <c r="V1116" s="16">
        <f>_xlfn.XLOOKUP(F1116,Pivot!E:E,Pivot!H:H)</f>
        <v>150.7550338983051</v>
      </c>
      <c r="W1116" s="3">
        <f>IF(Table3[[#This Row],[Stock_on_hand]]&gt;Table3[[#This Row],[Reorder_point]],(Table3[[#This Row],[Stock_on_hand]]-Table3[[#This Row],[Reorder_point]])*Table3[[#This Row],[AverageCostPerUnit]],0)</f>
        <v>0</v>
      </c>
    </row>
    <row r="1117" spans="1:23" x14ac:dyDescent="0.3">
      <c r="A1117" s="1">
        <v>45793</v>
      </c>
      <c r="B1117" t="str">
        <f>TEXT(Table3[[#This Row],[date]],"mmm")</f>
        <v>May</v>
      </c>
      <c r="C1117" t="str">
        <f>TEXT(Table3[[#This Row],[date]],"ddd")</f>
        <v>Fri</v>
      </c>
      <c r="D1117" s="2" t="s">
        <v>24</v>
      </c>
      <c r="E1117" s="2" t="s">
        <v>272</v>
      </c>
      <c r="F1117" s="2" t="s">
        <v>138</v>
      </c>
      <c r="G1117" s="2" t="s">
        <v>139</v>
      </c>
      <c r="H1117" s="2" t="s">
        <v>60</v>
      </c>
      <c r="I1117" s="3">
        <v>453.37</v>
      </c>
      <c r="J1117" s="5">
        <v>40</v>
      </c>
      <c r="K1117" s="3">
        <v>18134.8</v>
      </c>
      <c r="L1117" s="3">
        <v>11369.75</v>
      </c>
      <c r="M1117" s="3">
        <v>6765.05</v>
      </c>
      <c r="N1117" s="10">
        <f>Table3[[#This Row],[profit]]/Table3[[#This Row],[revenue]]</f>
        <v>0.37304243774400603</v>
      </c>
      <c r="O1117" s="2" t="s">
        <v>44</v>
      </c>
      <c r="P1117" s="2" t="str">
        <f>_xlfn.XLOOKUP(O1117,Sales_reps!A:A,Sales_reps!B:B)</f>
        <v>Rep 19</v>
      </c>
      <c r="Q1117" s="5">
        <f>_xlfn.XLOOKUP(F1117,Inventory!A:A,Inventory!E:E)</f>
        <v>78</v>
      </c>
      <c r="R1117" s="5">
        <f>_xlfn.XLOOKUP(F1117,Inventory!A:A,Inventory!F:F)</f>
        <v>150</v>
      </c>
      <c r="S1117" t="str">
        <f>IF(Table3[[#This Row],[Reorder_point]]&gt;=Table3[[#This Row],[Stock_on_hand]],"Reorder","Sufficient Stock")</f>
        <v>Reorder</v>
      </c>
      <c r="T1117" s="4">
        <f>_xlfn.XLOOKUP(F1117,Pivot!A:A,Pivot!C:C)</f>
        <v>2.596685082872928</v>
      </c>
      <c r="U1117" s="5">
        <f>Table3[[#This Row],[Stock_on_hand]]/Table3[[#This Row],[ADS_Rate]]</f>
        <v>30.038297872340429</v>
      </c>
      <c r="V1117" s="16">
        <f>_xlfn.XLOOKUP(F1117,Pivot!E:E,Pivot!H:H)</f>
        <v>177.40974468085105</v>
      </c>
      <c r="W1117" s="3">
        <f>IF(Table3[[#This Row],[Stock_on_hand]]&gt;Table3[[#This Row],[Reorder_point]],(Table3[[#This Row],[Stock_on_hand]]-Table3[[#This Row],[Reorder_point]])*Table3[[#This Row],[AverageCostPerUnit]],0)</f>
        <v>0</v>
      </c>
    </row>
    <row r="1118" spans="1:23" x14ac:dyDescent="0.3">
      <c r="A1118" s="1">
        <v>45793</v>
      </c>
      <c r="B1118" t="str">
        <f>TEXT(Table3[[#This Row],[date]],"mmm")</f>
        <v>May</v>
      </c>
      <c r="C1118" t="str">
        <f>TEXT(Table3[[#This Row],[date]],"ddd")</f>
        <v>Fri</v>
      </c>
      <c r="D1118" s="2" t="s">
        <v>17</v>
      </c>
      <c r="E1118" s="2" t="s">
        <v>271</v>
      </c>
      <c r="F1118" s="2" t="s">
        <v>190</v>
      </c>
      <c r="G1118" s="2" t="s">
        <v>191</v>
      </c>
      <c r="H1118" s="2" t="s">
        <v>73</v>
      </c>
      <c r="I1118" s="3">
        <v>93.97</v>
      </c>
      <c r="J1118" s="5">
        <v>49</v>
      </c>
      <c r="K1118" s="3">
        <v>4604.53</v>
      </c>
      <c r="L1118" s="3">
        <v>2831.2</v>
      </c>
      <c r="M1118" s="3">
        <v>1773.33</v>
      </c>
      <c r="N1118" s="10">
        <f>Table3[[#This Row],[profit]]/Table3[[#This Row],[revenue]]</f>
        <v>0.38512725511615736</v>
      </c>
      <c r="O1118" s="2" t="s">
        <v>44</v>
      </c>
      <c r="P1118" s="2" t="str">
        <f>_xlfn.XLOOKUP(O1118,Sales_reps!A:A,Sales_reps!B:B)</f>
        <v>Rep 19</v>
      </c>
      <c r="Q1118" s="5">
        <f>_xlfn.XLOOKUP(F1118,Inventory!A:A,Inventory!E:E)</f>
        <v>255</v>
      </c>
      <c r="R1118" s="5">
        <f>_xlfn.XLOOKUP(F1118,Inventory!A:A,Inventory!F:F)</f>
        <v>61</v>
      </c>
      <c r="S1118" t="str">
        <f>IF(Table3[[#This Row],[Reorder_point]]&gt;=Table3[[#This Row],[Stock_on_hand]],"Reorder","Sufficient Stock")</f>
        <v>Sufficient Stock</v>
      </c>
      <c r="T1118" s="4">
        <f>_xlfn.XLOOKUP(F1118,Pivot!A:A,Pivot!C:C)</f>
        <v>1.8121546961325967</v>
      </c>
      <c r="U1118" s="5">
        <f>Table3[[#This Row],[Stock_on_hand]]/Table3[[#This Row],[ADS_Rate]]</f>
        <v>140.71646341463415</v>
      </c>
      <c r="V1118" s="16">
        <f>_xlfn.XLOOKUP(F1118,Pivot!E:E,Pivot!H:H)</f>
        <v>130.25945121951221</v>
      </c>
      <c r="W1118" s="3">
        <f>IF(Table3[[#This Row],[Stock_on_hand]]&gt;Table3[[#This Row],[Reorder_point]],(Table3[[#This Row],[Stock_on_hand]]-Table3[[#This Row],[Reorder_point]])*Table3[[#This Row],[AverageCostPerUnit]],0)</f>
        <v>25270.333536585371</v>
      </c>
    </row>
    <row r="1119" spans="1:23" x14ac:dyDescent="0.3">
      <c r="A1119" s="1">
        <v>45793</v>
      </c>
      <c r="B1119" t="str">
        <f>TEXT(Table3[[#This Row],[date]],"mmm")</f>
        <v>May</v>
      </c>
      <c r="C1119" t="str">
        <f>TEXT(Table3[[#This Row],[date]],"ddd")</f>
        <v>Fri</v>
      </c>
      <c r="D1119" s="2" t="s">
        <v>5</v>
      </c>
      <c r="E1119" s="2" t="s">
        <v>273</v>
      </c>
      <c r="F1119" s="2" t="s">
        <v>76</v>
      </c>
      <c r="G1119" s="2" t="s">
        <v>77</v>
      </c>
      <c r="H1119" s="2" t="s">
        <v>64</v>
      </c>
      <c r="I1119" s="3">
        <v>95.53</v>
      </c>
      <c r="J1119" s="5">
        <v>24</v>
      </c>
      <c r="K1119" s="3">
        <v>2292.7199999999998</v>
      </c>
      <c r="L1119" s="3">
        <v>1386.62</v>
      </c>
      <c r="M1119" s="3">
        <v>906.1</v>
      </c>
      <c r="N1119" s="10">
        <f>Table3[[#This Row],[profit]]/Table3[[#This Row],[revenue]]</f>
        <v>0.39520743919885554</v>
      </c>
      <c r="O1119" s="2" t="s">
        <v>15</v>
      </c>
      <c r="P1119" s="2" t="str">
        <f>_xlfn.XLOOKUP(O1119,Sales_reps!A:A,Sales_reps!B:B)</f>
        <v>Rep 6</v>
      </c>
      <c r="Q1119" s="5">
        <f>_xlfn.XLOOKUP(F1119,Inventory!A:A,Inventory!E:E)</f>
        <v>477</v>
      </c>
      <c r="R1119" s="5">
        <f>_xlfn.XLOOKUP(F1119,Inventory!A:A,Inventory!F:F)</f>
        <v>124</v>
      </c>
      <c r="S1119" t="str">
        <f>IF(Table3[[#This Row],[Reorder_point]]&gt;=Table3[[#This Row],[Stock_on_hand]],"Reorder","Sufficient Stock")</f>
        <v>Sufficient Stock</v>
      </c>
      <c r="T1119" s="4">
        <f>_xlfn.XLOOKUP(F1119,Pivot!A:A,Pivot!C:C)</f>
        <v>2.7734806629834252</v>
      </c>
      <c r="U1119" s="5">
        <f>Table3[[#This Row],[Stock_on_hand]]/Table3[[#This Row],[ADS_Rate]]</f>
        <v>171.98605577689244</v>
      </c>
      <c r="V1119" s="16">
        <f>_xlfn.XLOOKUP(F1119,Pivot!E:E,Pivot!H:H)</f>
        <v>146.86141434262947</v>
      </c>
      <c r="W1119" s="3">
        <f>IF(Table3[[#This Row],[Stock_on_hand]]&gt;Table3[[#This Row],[Reorder_point]],(Table3[[#This Row],[Stock_on_hand]]-Table3[[#This Row],[Reorder_point]])*Table3[[#This Row],[AverageCostPerUnit]],0)</f>
        <v>51842.079262948202</v>
      </c>
    </row>
    <row r="1120" spans="1:23" x14ac:dyDescent="0.3">
      <c r="A1120" s="1">
        <v>45793</v>
      </c>
      <c r="B1120" t="str">
        <f>TEXT(Table3[[#This Row],[date]],"mmm")</f>
        <v>May</v>
      </c>
      <c r="C1120" t="str">
        <f>TEXT(Table3[[#This Row],[date]],"ddd")</f>
        <v>Fri</v>
      </c>
      <c r="D1120" s="2" t="s">
        <v>17</v>
      </c>
      <c r="E1120" s="2" t="s">
        <v>276</v>
      </c>
      <c r="F1120" s="2" t="s">
        <v>186</v>
      </c>
      <c r="G1120" s="2" t="s">
        <v>187</v>
      </c>
      <c r="H1120" s="2" t="s">
        <v>56</v>
      </c>
      <c r="I1120" s="3">
        <v>304.45999999999998</v>
      </c>
      <c r="J1120" s="5">
        <v>39</v>
      </c>
      <c r="K1120" s="3">
        <v>11873.94</v>
      </c>
      <c r="L1120" s="3">
        <v>6685.08</v>
      </c>
      <c r="M1120" s="3">
        <v>5188.8599999999997</v>
      </c>
      <c r="N1120" s="10">
        <f>Table3[[#This Row],[profit]]/Table3[[#This Row],[revenue]]</f>
        <v>0.43699563918968765</v>
      </c>
      <c r="O1120" s="2" t="s">
        <v>6</v>
      </c>
      <c r="P1120" s="2" t="str">
        <f>_xlfn.XLOOKUP(O1120,Sales_reps!A:A,Sales_reps!B:B)</f>
        <v>Rep 2</v>
      </c>
      <c r="Q1120" s="5">
        <f>_xlfn.XLOOKUP(F1120,Inventory!A:A,Inventory!E:E)</f>
        <v>269</v>
      </c>
      <c r="R1120" s="5">
        <f>_xlfn.XLOOKUP(F1120,Inventory!A:A,Inventory!F:F)</f>
        <v>137</v>
      </c>
      <c r="S1120" t="str">
        <f>IF(Table3[[#This Row],[Reorder_point]]&gt;=Table3[[#This Row],[Stock_on_hand]],"Reorder","Sufficient Stock")</f>
        <v>Sufficient Stock</v>
      </c>
      <c r="T1120" s="4">
        <f>_xlfn.XLOOKUP(F1120,Pivot!A:A,Pivot!C:C)</f>
        <v>3.3149171270718232</v>
      </c>
      <c r="U1120" s="5">
        <f>Table3[[#This Row],[Stock_on_hand]]/Table3[[#This Row],[ADS_Rate]]</f>
        <v>81.148333333333341</v>
      </c>
      <c r="V1120" s="16">
        <f>_xlfn.XLOOKUP(F1120,Pivot!E:E,Pivot!H:H)</f>
        <v>202.9247</v>
      </c>
      <c r="W1120" s="3">
        <f>IF(Table3[[#This Row],[Stock_on_hand]]&gt;Table3[[#This Row],[Reorder_point]],(Table3[[#This Row],[Stock_on_hand]]-Table3[[#This Row],[Reorder_point]])*Table3[[#This Row],[AverageCostPerUnit]],0)</f>
        <v>26786.060399999998</v>
      </c>
    </row>
    <row r="1121" spans="1:23" x14ac:dyDescent="0.3">
      <c r="A1121" s="1">
        <v>45793</v>
      </c>
      <c r="B1121" t="str">
        <f>TEXT(Table3[[#This Row],[date]],"mmm")</f>
        <v>May</v>
      </c>
      <c r="C1121" t="str">
        <f>TEXT(Table3[[#This Row],[date]],"ddd")</f>
        <v>Fri</v>
      </c>
      <c r="D1121" s="2" t="s">
        <v>24</v>
      </c>
      <c r="E1121" s="2" t="s">
        <v>273</v>
      </c>
      <c r="F1121" s="2" t="s">
        <v>89</v>
      </c>
      <c r="G1121" s="2" t="s">
        <v>90</v>
      </c>
      <c r="H1121" s="2" t="s">
        <v>73</v>
      </c>
      <c r="I1121" s="3">
        <v>265.22000000000003</v>
      </c>
      <c r="J1121" s="5">
        <v>24</v>
      </c>
      <c r="K1121" s="3">
        <v>6365.28</v>
      </c>
      <c r="L1121" s="3">
        <v>4305.22</v>
      </c>
      <c r="M1121" s="3">
        <v>2060.06</v>
      </c>
      <c r="N1121" s="10">
        <f>Table3[[#This Row],[profit]]/Table3[[#This Row],[revenue]]</f>
        <v>0.32364012266546011</v>
      </c>
      <c r="O1121" s="2" t="s">
        <v>3</v>
      </c>
      <c r="P1121" s="2" t="str">
        <f>_xlfn.XLOOKUP(O1121,Sales_reps!A:A,Sales_reps!B:B)</f>
        <v>Rep 1</v>
      </c>
      <c r="Q1121" s="5">
        <f>_xlfn.XLOOKUP(F1121,Inventory!A:A,Inventory!E:E)</f>
        <v>482</v>
      </c>
      <c r="R1121" s="5">
        <f>_xlfn.XLOOKUP(F1121,Inventory!A:A,Inventory!F:F)</f>
        <v>131</v>
      </c>
      <c r="S1121" t="str">
        <f>IF(Table3[[#This Row],[Reorder_point]]&gt;=Table3[[#This Row],[Stock_on_hand]],"Reorder","Sufficient Stock")</f>
        <v>Sufficient Stock</v>
      </c>
      <c r="T1121" s="4">
        <f>_xlfn.XLOOKUP(F1121,Pivot!A:A,Pivot!C:C)</f>
        <v>2.0718232044198897</v>
      </c>
      <c r="U1121" s="5">
        <f>Table3[[#This Row],[Stock_on_hand]]/Table3[[#This Row],[ADS_Rate]]</f>
        <v>232.64533333333333</v>
      </c>
      <c r="V1121" s="16">
        <f>_xlfn.XLOOKUP(F1121,Pivot!E:E,Pivot!H:H)</f>
        <v>136.04730666666669</v>
      </c>
      <c r="W1121" s="3">
        <f>IF(Table3[[#This Row],[Stock_on_hand]]&gt;Table3[[#This Row],[Reorder_point]],(Table3[[#This Row],[Stock_on_hand]]-Table3[[#This Row],[Reorder_point]])*Table3[[#This Row],[AverageCostPerUnit]],0)</f>
        <v>47752.604640000005</v>
      </c>
    </row>
    <row r="1122" spans="1:23" x14ac:dyDescent="0.3">
      <c r="A1122" s="1">
        <v>45793</v>
      </c>
      <c r="B1122" t="str">
        <f>TEXT(Table3[[#This Row],[date]],"mmm")</f>
        <v>May</v>
      </c>
      <c r="C1122" t="str">
        <f>TEXT(Table3[[#This Row],[date]],"ddd")</f>
        <v>Fri</v>
      </c>
      <c r="D1122" s="2" t="s">
        <v>17</v>
      </c>
      <c r="E1122" s="2" t="s">
        <v>274</v>
      </c>
      <c r="F1122" s="2" t="s">
        <v>120</v>
      </c>
      <c r="G1122" s="2" t="s">
        <v>121</v>
      </c>
      <c r="H1122" s="2" t="s">
        <v>56</v>
      </c>
      <c r="I1122" s="3">
        <v>111.44</v>
      </c>
      <c r="J1122" s="5">
        <v>35</v>
      </c>
      <c r="K1122" s="3">
        <v>3900.4</v>
      </c>
      <c r="L1122" s="3">
        <v>2635.92</v>
      </c>
      <c r="M1122" s="3">
        <v>1264.48</v>
      </c>
      <c r="N1122" s="10">
        <f>Table3[[#This Row],[profit]]/Table3[[#This Row],[revenue]]</f>
        <v>0.3241923905240488</v>
      </c>
      <c r="O1122" s="2" t="s">
        <v>18</v>
      </c>
      <c r="P1122" s="2" t="str">
        <f>_xlfn.XLOOKUP(O1122,Sales_reps!A:A,Sales_reps!B:B)</f>
        <v>Rep 7</v>
      </c>
      <c r="Q1122" s="5">
        <f>_xlfn.XLOOKUP(F1122,Inventory!A:A,Inventory!E:E)</f>
        <v>163</v>
      </c>
      <c r="R1122" s="5">
        <f>_xlfn.XLOOKUP(F1122,Inventory!A:A,Inventory!F:F)</f>
        <v>70</v>
      </c>
      <c r="S1122" t="str">
        <f>IF(Table3[[#This Row],[Reorder_point]]&gt;=Table3[[#This Row],[Stock_on_hand]],"Reorder","Sufficient Stock")</f>
        <v>Sufficient Stock</v>
      </c>
      <c r="T1122" s="4">
        <f>_xlfn.XLOOKUP(F1122,Pivot!A:A,Pivot!C:C)</f>
        <v>2.7679558011049723</v>
      </c>
      <c r="U1122" s="5">
        <f>Table3[[#This Row],[Stock_on_hand]]/Table3[[#This Row],[ADS_Rate]]</f>
        <v>58.88822355289421</v>
      </c>
      <c r="V1122" s="16">
        <f>_xlfn.XLOOKUP(F1122,Pivot!E:E,Pivot!H:H)</f>
        <v>213.25538922155687</v>
      </c>
      <c r="W1122" s="3">
        <f>IF(Table3[[#This Row],[Stock_on_hand]]&gt;Table3[[#This Row],[Reorder_point]],(Table3[[#This Row],[Stock_on_hand]]-Table3[[#This Row],[Reorder_point]])*Table3[[#This Row],[AverageCostPerUnit]],0)</f>
        <v>19832.75119760479</v>
      </c>
    </row>
    <row r="1123" spans="1:23" x14ac:dyDescent="0.3">
      <c r="A1123" s="1">
        <v>45794</v>
      </c>
      <c r="B1123" t="str">
        <f>TEXT(Table3[[#This Row],[date]],"mmm")</f>
        <v>May</v>
      </c>
      <c r="C1123" t="str">
        <f>TEXT(Table3[[#This Row],[date]],"ddd")</f>
        <v>Sat</v>
      </c>
      <c r="D1123" s="2" t="s">
        <v>12</v>
      </c>
      <c r="E1123" s="2" t="s">
        <v>275</v>
      </c>
      <c r="F1123" s="2" t="s">
        <v>232</v>
      </c>
      <c r="G1123" s="2" t="s">
        <v>233</v>
      </c>
      <c r="H1123" s="2" t="s">
        <v>101</v>
      </c>
      <c r="I1123" s="3">
        <v>135.55000000000001</v>
      </c>
      <c r="J1123" s="5">
        <v>41</v>
      </c>
      <c r="K1123" s="3">
        <v>5557.55</v>
      </c>
      <c r="L1123" s="3">
        <v>4299.87</v>
      </c>
      <c r="M1123" s="3">
        <v>1257.68</v>
      </c>
      <c r="N1123" s="10">
        <f>Table3[[#This Row],[profit]]/Table3[[#This Row],[revenue]]</f>
        <v>0.22630115788431954</v>
      </c>
      <c r="O1123" s="2" t="s">
        <v>42</v>
      </c>
      <c r="P1123" s="2" t="str">
        <f>_xlfn.XLOOKUP(O1123,Sales_reps!A:A,Sales_reps!B:B)</f>
        <v>Rep 18</v>
      </c>
      <c r="Q1123" s="5">
        <f>_xlfn.XLOOKUP(F1123,Inventory!A:A,Inventory!E:E)</f>
        <v>255</v>
      </c>
      <c r="R1123" s="5">
        <f>_xlfn.XLOOKUP(F1123,Inventory!A:A,Inventory!F:F)</f>
        <v>78</v>
      </c>
      <c r="S1123" t="str">
        <f>IF(Table3[[#This Row],[Reorder_point]]&gt;=Table3[[#This Row],[Stock_on_hand]],"Reorder","Sufficient Stock")</f>
        <v>Sufficient Stock</v>
      </c>
      <c r="T1123" s="4">
        <f>_xlfn.XLOOKUP(F1123,Pivot!A:A,Pivot!C:C)</f>
        <v>2.6353591160220993</v>
      </c>
      <c r="U1123" s="5">
        <f>Table3[[#This Row],[Stock_on_hand]]/Table3[[#This Row],[ADS_Rate]]</f>
        <v>96.761006289308185</v>
      </c>
      <c r="V1123" s="16">
        <f>_xlfn.XLOOKUP(F1123,Pivot!E:E,Pivot!H:H)</f>
        <v>146.7044025157233</v>
      </c>
      <c r="W1123" s="3">
        <f>IF(Table3[[#This Row],[Stock_on_hand]]&gt;Table3[[#This Row],[Reorder_point]],(Table3[[#This Row],[Stock_on_hand]]-Table3[[#This Row],[Reorder_point]])*Table3[[#This Row],[AverageCostPerUnit]],0)</f>
        <v>25966.679245283023</v>
      </c>
    </row>
    <row r="1124" spans="1:23" x14ac:dyDescent="0.3">
      <c r="A1124" s="1">
        <v>45794</v>
      </c>
      <c r="B1124" t="str">
        <f>TEXT(Table3[[#This Row],[date]],"mmm")</f>
        <v>May</v>
      </c>
      <c r="C1124" t="str">
        <f>TEXT(Table3[[#This Row],[date]],"ddd")</f>
        <v>Sat</v>
      </c>
      <c r="D1124" s="2" t="s">
        <v>17</v>
      </c>
      <c r="E1124" s="2" t="s">
        <v>271</v>
      </c>
      <c r="F1124" s="2" t="s">
        <v>130</v>
      </c>
      <c r="G1124" s="2" t="s">
        <v>131</v>
      </c>
      <c r="H1124" s="2" t="s">
        <v>101</v>
      </c>
      <c r="I1124" s="3">
        <v>136.11000000000001</v>
      </c>
      <c r="J1124" s="5">
        <v>36</v>
      </c>
      <c r="K1124" s="3">
        <v>4899.96</v>
      </c>
      <c r="L1124" s="3">
        <v>3319.83</v>
      </c>
      <c r="M1124" s="3">
        <v>1580.13</v>
      </c>
      <c r="N1124" s="10">
        <f>Table3[[#This Row],[profit]]/Table3[[#This Row],[revenue]]</f>
        <v>0.32247814267871577</v>
      </c>
      <c r="O1124" s="2" t="s">
        <v>36</v>
      </c>
      <c r="P1124" s="2" t="str">
        <f>_xlfn.XLOOKUP(O1124,Sales_reps!A:A,Sales_reps!B:B)</f>
        <v>Rep 15</v>
      </c>
      <c r="Q1124" s="5">
        <f>_xlfn.XLOOKUP(F1124,Inventory!A:A,Inventory!E:E)</f>
        <v>397</v>
      </c>
      <c r="R1124" s="5">
        <f>_xlfn.XLOOKUP(F1124,Inventory!A:A,Inventory!F:F)</f>
        <v>183</v>
      </c>
      <c r="S1124" t="str">
        <f>IF(Table3[[#This Row],[Reorder_point]]&gt;=Table3[[#This Row],[Stock_on_hand]],"Reorder","Sufficient Stock")</f>
        <v>Sufficient Stock</v>
      </c>
      <c r="T1124" s="4">
        <f>_xlfn.XLOOKUP(F1124,Pivot!A:A,Pivot!C:C)</f>
        <v>2.9447513812154695</v>
      </c>
      <c r="U1124" s="5">
        <f>Table3[[#This Row],[Stock_on_hand]]/Table3[[#This Row],[ADS_Rate]]</f>
        <v>134.81613508442777</v>
      </c>
      <c r="V1124" s="16">
        <f>_xlfn.XLOOKUP(F1124,Pivot!E:E,Pivot!H:H)</f>
        <v>151.03679174484051</v>
      </c>
      <c r="W1124" s="3">
        <f>IF(Table3[[#This Row],[Stock_on_hand]]&gt;Table3[[#This Row],[Reorder_point]],(Table3[[#This Row],[Stock_on_hand]]-Table3[[#This Row],[Reorder_point]])*Table3[[#This Row],[AverageCostPerUnit]],0)</f>
        <v>32321.873433395871</v>
      </c>
    </row>
    <row r="1125" spans="1:23" x14ac:dyDescent="0.3">
      <c r="A1125" s="1">
        <v>45794</v>
      </c>
      <c r="B1125" t="str">
        <f>TEXT(Table3[[#This Row],[date]],"mmm")</f>
        <v>May</v>
      </c>
      <c r="C1125" t="str">
        <f>TEXT(Table3[[#This Row],[date]],"ddd")</f>
        <v>Sat</v>
      </c>
      <c r="D1125" s="2" t="s">
        <v>17</v>
      </c>
      <c r="E1125" s="2" t="s">
        <v>271</v>
      </c>
      <c r="F1125" s="2" t="s">
        <v>248</v>
      </c>
      <c r="G1125" s="2" t="s">
        <v>249</v>
      </c>
      <c r="H1125" s="2" t="s">
        <v>64</v>
      </c>
      <c r="I1125" s="3">
        <v>469.88</v>
      </c>
      <c r="J1125" s="5">
        <v>17</v>
      </c>
      <c r="K1125" s="3">
        <v>7987.96</v>
      </c>
      <c r="L1125" s="3">
        <v>5333.8</v>
      </c>
      <c r="M1125" s="3">
        <v>2654.16</v>
      </c>
      <c r="N1125" s="10">
        <f>Table3[[#This Row],[profit]]/Table3[[#This Row],[revenue]]</f>
        <v>0.33227006645000723</v>
      </c>
      <c r="O1125" s="2" t="s">
        <v>18</v>
      </c>
      <c r="P1125" s="2" t="str">
        <f>_xlfn.XLOOKUP(O1125,Sales_reps!A:A,Sales_reps!B:B)</f>
        <v>Rep 7</v>
      </c>
      <c r="Q1125" s="5">
        <f>_xlfn.XLOOKUP(F1125,Inventory!A:A,Inventory!E:E)</f>
        <v>36</v>
      </c>
      <c r="R1125" s="5">
        <f>_xlfn.XLOOKUP(F1125,Inventory!A:A,Inventory!F:F)</f>
        <v>143</v>
      </c>
      <c r="S1125" t="str">
        <f>IF(Table3[[#This Row],[Reorder_point]]&gt;=Table3[[#This Row],[Stock_on_hand]],"Reorder","Sufficient Stock")</f>
        <v>Reorder</v>
      </c>
      <c r="T1125" s="4">
        <f>_xlfn.XLOOKUP(F1125,Pivot!A:A,Pivot!C:C)</f>
        <v>1.2928176795580111</v>
      </c>
      <c r="U1125" s="5">
        <f>Table3[[#This Row],[Stock_on_hand]]/Table3[[#This Row],[ADS_Rate]]</f>
        <v>27.846153846153847</v>
      </c>
      <c r="V1125" s="16">
        <f>_xlfn.XLOOKUP(F1125,Pivot!E:E,Pivot!H:H)</f>
        <v>196.43854700854698</v>
      </c>
      <c r="W1125" s="3">
        <f>IF(Table3[[#This Row],[Stock_on_hand]]&gt;Table3[[#This Row],[Reorder_point]],(Table3[[#This Row],[Stock_on_hand]]-Table3[[#This Row],[Reorder_point]])*Table3[[#This Row],[AverageCostPerUnit]],0)</f>
        <v>0</v>
      </c>
    </row>
    <row r="1126" spans="1:23" x14ac:dyDescent="0.3">
      <c r="A1126" s="1">
        <v>45794</v>
      </c>
      <c r="B1126" t="str">
        <f>TEXT(Table3[[#This Row],[date]],"mmm")</f>
        <v>May</v>
      </c>
      <c r="C1126" t="str">
        <f>TEXT(Table3[[#This Row],[date]],"ddd")</f>
        <v>Sat</v>
      </c>
      <c r="D1126" s="2" t="s">
        <v>27</v>
      </c>
      <c r="E1126" s="2" t="s">
        <v>277</v>
      </c>
      <c r="F1126" s="2" t="s">
        <v>168</v>
      </c>
      <c r="G1126" s="2" t="s">
        <v>169</v>
      </c>
      <c r="H1126" s="2" t="s">
        <v>56</v>
      </c>
      <c r="I1126" s="3">
        <v>120.68</v>
      </c>
      <c r="J1126" s="5">
        <v>5</v>
      </c>
      <c r="K1126" s="3">
        <v>603.4</v>
      </c>
      <c r="L1126" s="3">
        <v>351.47</v>
      </c>
      <c r="M1126" s="3">
        <v>251.93</v>
      </c>
      <c r="N1126" s="10">
        <f>Table3[[#This Row],[profit]]/Table3[[#This Row],[revenue]]</f>
        <v>0.41751740139211141</v>
      </c>
      <c r="O1126" s="2" t="s">
        <v>22</v>
      </c>
      <c r="P1126" s="2" t="str">
        <f>_xlfn.XLOOKUP(O1126,Sales_reps!A:A,Sales_reps!B:B)</f>
        <v>Rep 9</v>
      </c>
      <c r="Q1126" s="5">
        <f>_xlfn.XLOOKUP(F1126,Inventory!A:A,Inventory!E:E)</f>
        <v>433</v>
      </c>
      <c r="R1126" s="5">
        <f>_xlfn.XLOOKUP(F1126,Inventory!A:A,Inventory!F:F)</f>
        <v>151</v>
      </c>
      <c r="S1126" t="str">
        <f>IF(Table3[[#This Row],[Reorder_point]]&gt;=Table3[[#This Row],[Stock_on_hand]],"Reorder","Sufficient Stock")</f>
        <v>Sufficient Stock</v>
      </c>
      <c r="T1126" s="4">
        <f>_xlfn.XLOOKUP(F1126,Pivot!A:A,Pivot!C:C)</f>
        <v>2.0718232044198897</v>
      </c>
      <c r="U1126" s="5">
        <f>Table3[[#This Row],[Stock_on_hand]]/Table3[[#This Row],[ADS_Rate]]</f>
        <v>208.99466666666666</v>
      </c>
      <c r="V1126" s="16">
        <f>_xlfn.XLOOKUP(F1126,Pivot!E:E,Pivot!H:H)</f>
        <v>166.13485333333333</v>
      </c>
      <c r="W1126" s="3">
        <f>IF(Table3[[#This Row],[Stock_on_hand]]&gt;Table3[[#This Row],[Reorder_point]],(Table3[[#This Row],[Stock_on_hand]]-Table3[[#This Row],[Reorder_point]])*Table3[[#This Row],[AverageCostPerUnit]],0)</f>
        <v>46850.028639999997</v>
      </c>
    </row>
    <row r="1127" spans="1:23" x14ac:dyDescent="0.3">
      <c r="A1127" s="1">
        <v>45794</v>
      </c>
      <c r="B1127" t="str">
        <f>TEXT(Table3[[#This Row],[date]],"mmm")</f>
        <v>May</v>
      </c>
      <c r="C1127" t="str">
        <f>TEXT(Table3[[#This Row],[date]],"ddd")</f>
        <v>Sat</v>
      </c>
      <c r="D1127" s="2" t="s">
        <v>12</v>
      </c>
      <c r="E1127" s="2" t="s">
        <v>285</v>
      </c>
      <c r="F1127" s="2" t="s">
        <v>174</v>
      </c>
      <c r="G1127" s="2" t="s">
        <v>175</v>
      </c>
      <c r="H1127" s="2" t="s">
        <v>101</v>
      </c>
      <c r="I1127" s="3">
        <v>337.62</v>
      </c>
      <c r="J1127" s="5">
        <v>3</v>
      </c>
      <c r="K1127" s="3">
        <v>1012.86</v>
      </c>
      <c r="L1127" s="3">
        <v>512.23</v>
      </c>
      <c r="M1127" s="3">
        <v>500.63</v>
      </c>
      <c r="N1127" s="10">
        <f>Table3[[#This Row],[profit]]/Table3[[#This Row],[revenue]]</f>
        <v>0.4942736409770353</v>
      </c>
      <c r="O1127" s="2" t="s">
        <v>20</v>
      </c>
      <c r="P1127" s="2" t="str">
        <f>_xlfn.XLOOKUP(O1127,Sales_reps!A:A,Sales_reps!B:B)</f>
        <v>Rep 8</v>
      </c>
      <c r="Q1127" s="5">
        <f>_xlfn.XLOOKUP(F1127,Inventory!A:A,Inventory!E:E)</f>
        <v>455</v>
      </c>
      <c r="R1127" s="5">
        <f>_xlfn.XLOOKUP(F1127,Inventory!A:A,Inventory!F:F)</f>
        <v>66</v>
      </c>
      <c r="S1127" t="str">
        <f>IF(Table3[[#This Row],[Reorder_point]]&gt;=Table3[[#This Row],[Stock_on_hand]],"Reorder","Sufficient Stock")</f>
        <v>Sufficient Stock</v>
      </c>
      <c r="T1127" s="4">
        <f>_xlfn.XLOOKUP(F1127,Pivot!A:A,Pivot!C:C)</f>
        <v>1.9060773480662982</v>
      </c>
      <c r="U1127" s="5">
        <f>Table3[[#This Row],[Stock_on_hand]]/Table3[[#This Row],[ADS_Rate]]</f>
        <v>238.71014492753625</v>
      </c>
      <c r="V1127" s="16">
        <f>_xlfn.XLOOKUP(F1127,Pivot!E:E,Pivot!H:H)</f>
        <v>187.19002898550721</v>
      </c>
      <c r="W1127" s="3">
        <f>IF(Table3[[#This Row],[Stock_on_hand]]&gt;Table3[[#This Row],[Reorder_point]],(Table3[[#This Row],[Stock_on_hand]]-Table3[[#This Row],[Reorder_point]])*Table3[[#This Row],[AverageCostPerUnit]],0)</f>
        <v>72816.9212753623</v>
      </c>
    </row>
    <row r="1128" spans="1:23" x14ac:dyDescent="0.3">
      <c r="A1128" s="1">
        <v>45794</v>
      </c>
      <c r="B1128" t="str">
        <f>TEXT(Table3[[#This Row],[date]],"mmm")</f>
        <v>May</v>
      </c>
      <c r="C1128" t="str">
        <f>TEXT(Table3[[#This Row],[date]],"ddd")</f>
        <v>Sat</v>
      </c>
      <c r="D1128" s="2" t="s">
        <v>27</v>
      </c>
      <c r="E1128" s="2" t="s">
        <v>285</v>
      </c>
      <c r="F1128" s="2" t="s">
        <v>258</v>
      </c>
      <c r="G1128" s="2" t="s">
        <v>259</v>
      </c>
      <c r="H1128" s="2" t="s">
        <v>73</v>
      </c>
      <c r="I1128" s="3">
        <v>27.97</v>
      </c>
      <c r="J1128" s="5">
        <v>25</v>
      </c>
      <c r="K1128" s="3">
        <v>699.25</v>
      </c>
      <c r="L1128" s="3">
        <v>581.54</v>
      </c>
      <c r="M1128" s="3">
        <v>117.71</v>
      </c>
      <c r="N1128" s="10">
        <f>Table3[[#This Row],[profit]]/Table3[[#This Row],[revenue]]</f>
        <v>0.168337504469074</v>
      </c>
      <c r="O1128" s="2" t="s">
        <v>13</v>
      </c>
      <c r="P1128" s="2" t="str">
        <f>_xlfn.XLOOKUP(O1128,Sales_reps!A:A,Sales_reps!B:B)</f>
        <v>Rep 5</v>
      </c>
      <c r="Q1128" s="5">
        <f>_xlfn.XLOOKUP(F1128,Inventory!A:A,Inventory!E:E)</f>
        <v>296</v>
      </c>
      <c r="R1128" s="5">
        <f>_xlfn.XLOOKUP(F1128,Inventory!A:A,Inventory!F:F)</f>
        <v>116</v>
      </c>
      <c r="S1128" t="str">
        <f>IF(Table3[[#This Row],[Reorder_point]]&gt;=Table3[[#This Row],[Stock_on_hand]],"Reorder","Sufficient Stock")</f>
        <v>Sufficient Stock</v>
      </c>
      <c r="T1128" s="4">
        <f>_xlfn.XLOOKUP(F1128,Pivot!A:A,Pivot!C:C)</f>
        <v>1.729281767955801</v>
      </c>
      <c r="U1128" s="5">
        <f>Table3[[#This Row],[Stock_on_hand]]/Table3[[#This Row],[ADS_Rate]]</f>
        <v>171.16932907348243</v>
      </c>
      <c r="V1128" s="16">
        <f>_xlfn.XLOOKUP(F1128,Pivot!E:E,Pivot!H:H)</f>
        <v>207.01076677316297</v>
      </c>
      <c r="W1128" s="3">
        <f>IF(Table3[[#This Row],[Stock_on_hand]]&gt;Table3[[#This Row],[Reorder_point]],(Table3[[#This Row],[Stock_on_hand]]-Table3[[#This Row],[Reorder_point]])*Table3[[#This Row],[AverageCostPerUnit]],0)</f>
        <v>37261.938019169334</v>
      </c>
    </row>
    <row r="1129" spans="1:23" x14ac:dyDescent="0.3">
      <c r="A1129" s="1">
        <v>45794</v>
      </c>
      <c r="B1129" t="str">
        <f>TEXT(Table3[[#This Row],[date]],"mmm")</f>
        <v>May</v>
      </c>
      <c r="C1129" t="str">
        <f>TEXT(Table3[[#This Row],[date]],"ddd")</f>
        <v>Sat</v>
      </c>
      <c r="D1129" s="2" t="s">
        <v>5</v>
      </c>
      <c r="E1129" s="2" t="s">
        <v>279</v>
      </c>
      <c r="F1129" s="2" t="s">
        <v>152</v>
      </c>
      <c r="G1129" s="2" t="s">
        <v>153</v>
      </c>
      <c r="H1129" s="2" t="s">
        <v>73</v>
      </c>
      <c r="I1129" s="3">
        <v>56.95</v>
      </c>
      <c r="J1129" s="5">
        <v>34</v>
      </c>
      <c r="K1129" s="3">
        <v>1936.3</v>
      </c>
      <c r="L1129" s="3">
        <v>1115.33</v>
      </c>
      <c r="M1129" s="3">
        <v>820.97</v>
      </c>
      <c r="N1129" s="10">
        <f>Table3[[#This Row],[profit]]/Table3[[#This Row],[revenue]]</f>
        <v>0.42398905128337555</v>
      </c>
      <c r="O1129" s="2" t="s">
        <v>34</v>
      </c>
      <c r="P1129" s="2" t="str">
        <f>_xlfn.XLOOKUP(O1129,Sales_reps!A:A,Sales_reps!B:B)</f>
        <v>Rep 14</v>
      </c>
      <c r="Q1129" s="5">
        <f>_xlfn.XLOOKUP(F1129,Inventory!A:A,Inventory!E:E)</f>
        <v>249</v>
      </c>
      <c r="R1129" s="5">
        <f>_xlfn.XLOOKUP(F1129,Inventory!A:A,Inventory!F:F)</f>
        <v>107</v>
      </c>
      <c r="S1129" t="str">
        <f>IF(Table3[[#This Row],[Reorder_point]]&gt;=Table3[[#This Row],[Stock_on_hand]],"Reorder","Sufficient Stock")</f>
        <v>Sufficient Stock</v>
      </c>
      <c r="T1129" s="4">
        <f>_xlfn.XLOOKUP(F1129,Pivot!A:A,Pivot!C:C)</f>
        <v>1.0939226519337018</v>
      </c>
      <c r="U1129" s="5">
        <f>Table3[[#This Row],[Stock_on_hand]]/Table3[[#This Row],[ADS_Rate]]</f>
        <v>227.6212121212121</v>
      </c>
      <c r="V1129" s="16">
        <f>_xlfn.XLOOKUP(F1129,Pivot!E:E,Pivot!H:H)</f>
        <v>127.59262626262628</v>
      </c>
      <c r="W1129" s="3">
        <f>IF(Table3[[#This Row],[Stock_on_hand]]&gt;Table3[[#This Row],[Reorder_point]],(Table3[[#This Row],[Stock_on_hand]]-Table3[[#This Row],[Reorder_point]])*Table3[[#This Row],[AverageCostPerUnit]],0)</f>
        <v>18118.152929292934</v>
      </c>
    </row>
    <row r="1130" spans="1:23" x14ac:dyDescent="0.3">
      <c r="A1130" s="1">
        <v>45794</v>
      </c>
      <c r="B1130" t="str">
        <f>TEXT(Table3[[#This Row],[date]],"mmm")</f>
        <v>May</v>
      </c>
      <c r="C1130" t="str">
        <f>TEXT(Table3[[#This Row],[date]],"ddd")</f>
        <v>Sat</v>
      </c>
      <c r="D1130" s="2" t="s">
        <v>17</v>
      </c>
      <c r="E1130" s="2" t="s">
        <v>272</v>
      </c>
      <c r="F1130" s="2" t="s">
        <v>182</v>
      </c>
      <c r="G1130" s="2" t="s">
        <v>183</v>
      </c>
      <c r="H1130" s="2" t="s">
        <v>73</v>
      </c>
      <c r="I1130" s="3">
        <v>203.39</v>
      </c>
      <c r="J1130" s="5">
        <v>10</v>
      </c>
      <c r="K1130" s="3">
        <v>2033.9</v>
      </c>
      <c r="L1130" s="3">
        <v>1306.23</v>
      </c>
      <c r="M1130" s="3">
        <v>727.67</v>
      </c>
      <c r="N1130" s="10">
        <f>Table3[[#This Row],[profit]]/Table3[[#This Row],[revenue]]</f>
        <v>0.3577707851910123</v>
      </c>
      <c r="O1130" s="2" t="s">
        <v>32</v>
      </c>
      <c r="P1130" s="2" t="str">
        <f>_xlfn.XLOOKUP(O1130,Sales_reps!A:A,Sales_reps!B:B)</f>
        <v>Rep 13</v>
      </c>
      <c r="Q1130" s="5">
        <f>_xlfn.XLOOKUP(F1130,Inventory!A:A,Inventory!E:E)</f>
        <v>280</v>
      </c>
      <c r="R1130" s="5">
        <f>_xlfn.XLOOKUP(F1130,Inventory!A:A,Inventory!F:F)</f>
        <v>97</v>
      </c>
      <c r="S1130" t="str">
        <f>IF(Table3[[#This Row],[Reorder_point]]&gt;=Table3[[#This Row],[Stock_on_hand]],"Reorder","Sufficient Stock")</f>
        <v>Sufficient Stock</v>
      </c>
      <c r="T1130" s="4">
        <f>_xlfn.XLOOKUP(F1130,Pivot!A:A,Pivot!C:C)</f>
        <v>1.1381215469613259</v>
      </c>
      <c r="U1130" s="5">
        <f>Table3[[#This Row],[Stock_on_hand]]/Table3[[#This Row],[ADS_Rate]]</f>
        <v>246.01941747572815</v>
      </c>
      <c r="V1130" s="16">
        <f>_xlfn.XLOOKUP(F1130,Pivot!E:E,Pivot!H:H)</f>
        <v>123.11640776699031</v>
      </c>
      <c r="W1130" s="3">
        <f>IF(Table3[[#This Row],[Stock_on_hand]]&gt;Table3[[#This Row],[Reorder_point]],(Table3[[#This Row],[Stock_on_hand]]-Table3[[#This Row],[Reorder_point]])*Table3[[#This Row],[AverageCostPerUnit]],0)</f>
        <v>22530.302621359227</v>
      </c>
    </row>
    <row r="1131" spans="1:23" x14ac:dyDescent="0.3">
      <c r="A1131" s="1">
        <v>45794</v>
      </c>
      <c r="B1131" t="str">
        <f>TEXT(Table3[[#This Row],[date]],"mmm")</f>
        <v>May</v>
      </c>
      <c r="C1131" t="str">
        <f>TEXT(Table3[[#This Row],[date]],"ddd")</f>
        <v>Sat</v>
      </c>
      <c r="D1131" s="2" t="s">
        <v>24</v>
      </c>
      <c r="E1131" s="2" t="s">
        <v>283</v>
      </c>
      <c r="F1131" s="2" t="s">
        <v>228</v>
      </c>
      <c r="G1131" s="2" t="s">
        <v>229</v>
      </c>
      <c r="H1131" s="2" t="s">
        <v>60</v>
      </c>
      <c r="I1131" s="3">
        <v>366.66</v>
      </c>
      <c r="J1131" s="5">
        <v>35</v>
      </c>
      <c r="K1131" s="3">
        <v>12833.1</v>
      </c>
      <c r="L1131" s="3">
        <v>10768.01</v>
      </c>
      <c r="M1131" s="3">
        <v>2065.09</v>
      </c>
      <c r="N1131" s="10">
        <f>Table3[[#This Row],[profit]]/Table3[[#This Row],[revenue]]</f>
        <v>0.16091902969664384</v>
      </c>
      <c r="O1131" s="2" t="s">
        <v>13</v>
      </c>
      <c r="P1131" s="2" t="str">
        <f>_xlfn.XLOOKUP(O1131,Sales_reps!A:A,Sales_reps!B:B)</f>
        <v>Rep 5</v>
      </c>
      <c r="Q1131" s="5">
        <f>_xlfn.XLOOKUP(F1131,Inventory!A:A,Inventory!E:E)</f>
        <v>257</v>
      </c>
      <c r="R1131" s="5">
        <f>_xlfn.XLOOKUP(F1131,Inventory!A:A,Inventory!F:F)</f>
        <v>54</v>
      </c>
      <c r="S1131" t="str">
        <f>IF(Table3[[#This Row],[Reorder_point]]&gt;=Table3[[#This Row],[Stock_on_hand]],"Reorder","Sufficient Stock")</f>
        <v>Sufficient Stock</v>
      </c>
      <c r="T1131" s="4">
        <f>_xlfn.XLOOKUP(F1131,Pivot!A:A,Pivot!C:C)</f>
        <v>2.0220994475138121</v>
      </c>
      <c r="U1131" s="5">
        <f>Table3[[#This Row],[Stock_on_hand]]/Table3[[#This Row],[ADS_Rate]]</f>
        <v>127.09562841530055</v>
      </c>
      <c r="V1131" s="16">
        <f>_xlfn.XLOOKUP(F1131,Pivot!E:E,Pivot!H:H)</f>
        <v>160.93450819672134</v>
      </c>
      <c r="W1131" s="3">
        <f>IF(Table3[[#This Row],[Stock_on_hand]]&gt;Table3[[#This Row],[Reorder_point]],(Table3[[#This Row],[Stock_on_hand]]-Table3[[#This Row],[Reorder_point]])*Table3[[#This Row],[AverageCostPerUnit]],0)</f>
        <v>32669.705163934432</v>
      </c>
    </row>
    <row r="1132" spans="1:23" x14ac:dyDescent="0.3">
      <c r="A1132" s="1">
        <v>45795</v>
      </c>
      <c r="B1132" t="str">
        <f>TEXT(Table3[[#This Row],[date]],"mmm")</f>
        <v>May</v>
      </c>
      <c r="C1132" t="str">
        <f>TEXT(Table3[[#This Row],[date]],"ddd")</f>
        <v>Sun</v>
      </c>
      <c r="D1132" s="2" t="s">
        <v>5</v>
      </c>
      <c r="E1132" s="2" t="s">
        <v>271</v>
      </c>
      <c r="F1132" s="2" t="s">
        <v>222</v>
      </c>
      <c r="G1132" s="2" t="s">
        <v>223</v>
      </c>
      <c r="H1132" s="2" t="s">
        <v>56</v>
      </c>
      <c r="I1132" s="3">
        <v>442.77</v>
      </c>
      <c r="J1132" s="5">
        <v>12</v>
      </c>
      <c r="K1132" s="3">
        <v>5313.24</v>
      </c>
      <c r="L1132" s="3">
        <v>4253.6099999999997</v>
      </c>
      <c r="M1132" s="3">
        <v>1059.6300000000001</v>
      </c>
      <c r="N1132" s="10">
        <f>Table3[[#This Row],[profit]]/Table3[[#This Row],[revenue]]</f>
        <v>0.19943198500350071</v>
      </c>
      <c r="O1132" s="2" t="s">
        <v>8</v>
      </c>
      <c r="P1132" s="2" t="str">
        <f>_xlfn.XLOOKUP(O1132,Sales_reps!A:A,Sales_reps!B:B)</f>
        <v>Rep 3</v>
      </c>
      <c r="Q1132" s="5">
        <f>_xlfn.XLOOKUP(F1132,Inventory!A:A,Inventory!E:E)</f>
        <v>429</v>
      </c>
      <c r="R1132" s="5">
        <f>_xlfn.XLOOKUP(F1132,Inventory!A:A,Inventory!F:F)</f>
        <v>117</v>
      </c>
      <c r="S1132" t="str">
        <f>IF(Table3[[#This Row],[Reorder_point]]&gt;=Table3[[#This Row],[Stock_on_hand]],"Reorder","Sufficient Stock")</f>
        <v>Sufficient Stock</v>
      </c>
      <c r="T1132" s="4">
        <f>_xlfn.XLOOKUP(F1132,Pivot!A:A,Pivot!C:C)</f>
        <v>1.7403314917127073</v>
      </c>
      <c r="U1132" s="5">
        <f>Table3[[#This Row],[Stock_on_hand]]/Table3[[#This Row],[ADS_Rate]]</f>
        <v>246.50476190476189</v>
      </c>
      <c r="V1132" s="16">
        <f>_xlfn.XLOOKUP(F1132,Pivot!E:E,Pivot!H:H)</f>
        <v>227.47676190476187</v>
      </c>
      <c r="W1132" s="3">
        <f>IF(Table3[[#This Row],[Stock_on_hand]]&gt;Table3[[#This Row],[Reorder_point]],(Table3[[#This Row],[Stock_on_hand]]-Table3[[#This Row],[Reorder_point]])*Table3[[#This Row],[AverageCostPerUnit]],0)</f>
        <v>70972.749714285703</v>
      </c>
    </row>
    <row r="1133" spans="1:23" x14ac:dyDescent="0.3">
      <c r="A1133" s="1">
        <v>45795</v>
      </c>
      <c r="B1133" t="str">
        <f>TEXT(Table3[[#This Row],[date]],"mmm")</f>
        <v>May</v>
      </c>
      <c r="C1133" t="str">
        <f>TEXT(Table3[[#This Row],[date]],"ddd")</f>
        <v>Sun</v>
      </c>
      <c r="D1133" s="2" t="s">
        <v>27</v>
      </c>
      <c r="E1133" s="2" t="s">
        <v>285</v>
      </c>
      <c r="F1133" s="2" t="s">
        <v>89</v>
      </c>
      <c r="G1133" s="2" t="s">
        <v>90</v>
      </c>
      <c r="H1133" s="2" t="s">
        <v>73</v>
      </c>
      <c r="I1133" s="3">
        <v>130.22</v>
      </c>
      <c r="J1133" s="5">
        <v>27</v>
      </c>
      <c r="K1133" s="3">
        <v>3515.94</v>
      </c>
      <c r="L1133" s="3">
        <v>2649.21</v>
      </c>
      <c r="M1133" s="3">
        <v>866.73</v>
      </c>
      <c r="N1133" s="10">
        <f>Table3[[#This Row],[profit]]/Table3[[#This Row],[revenue]]</f>
        <v>0.24651444563900407</v>
      </c>
      <c r="O1133" s="2" t="s">
        <v>10</v>
      </c>
      <c r="P1133" s="2" t="str">
        <f>_xlfn.XLOOKUP(O1133,Sales_reps!A:A,Sales_reps!B:B)</f>
        <v>Rep 4</v>
      </c>
      <c r="Q1133" s="5">
        <f>_xlfn.XLOOKUP(F1133,Inventory!A:A,Inventory!E:E)</f>
        <v>482</v>
      </c>
      <c r="R1133" s="5">
        <f>_xlfn.XLOOKUP(F1133,Inventory!A:A,Inventory!F:F)</f>
        <v>131</v>
      </c>
      <c r="S1133" t="str">
        <f>IF(Table3[[#This Row],[Reorder_point]]&gt;=Table3[[#This Row],[Stock_on_hand]],"Reorder","Sufficient Stock")</f>
        <v>Sufficient Stock</v>
      </c>
      <c r="T1133" s="4">
        <f>_xlfn.XLOOKUP(F1133,Pivot!A:A,Pivot!C:C)</f>
        <v>2.0718232044198897</v>
      </c>
      <c r="U1133" s="5">
        <f>Table3[[#This Row],[Stock_on_hand]]/Table3[[#This Row],[ADS_Rate]]</f>
        <v>232.64533333333333</v>
      </c>
      <c r="V1133" s="16">
        <f>_xlfn.XLOOKUP(F1133,Pivot!E:E,Pivot!H:H)</f>
        <v>136.04730666666669</v>
      </c>
      <c r="W1133" s="3">
        <f>IF(Table3[[#This Row],[Stock_on_hand]]&gt;Table3[[#This Row],[Reorder_point]],(Table3[[#This Row],[Stock_on_hand]]-Table3[[#This Row],[Reorder_point]])*Table3[[#This Row],[AverageCostPerUnit]],0)</f>
        <v>47752.604640000005</v>
      </c>
    </row>
    <row r="1134" spans="1:23" x14ac:dyDescent="0.3">
      <c r="A1134" s="1">
        <v>45795</v>
      </c>
      <c r="B1134" t="str">
        <f>TEXT(Table3[[#This Row],[date]],"mmm")</f>
        <v>May</v>
      </c>
      <c r="C1134" t="str">
        <f>TEXT(Table3[[#This Row],[date]],"ddd")</f>
        <v>Sun</v>
      </c>
      <c r="D1134" s="2" t="s">
        <v>24</v>
      </c>
      <c r="E1134" s="2" t="s">
        <v>281</v>
      </c>
      <c r="F1134" s="2" t="s">
        <v>85</v>
      </c>
      <c r="G1134" s="2" t="s">
        <v>86</v>
      </c>
      <c r="H1134" s="2" t="s">
        <v>64</v>
      </c>
      <c r="I1134" s="3">
        <v>451.54</v>
      </c>
      <c r="J1134" s="5">
        <v>17</v>
      </c>
      <c r="K1134" s="3">
        <v>7676.18</v>
      </c>
      <c r="L1134" s="3">
        <v>5703.04</v>
      </c>
      <c r="M1134" s="3">
        <v>1973.14</v>
      </c>
      <c r="N1134" s="10">
        <f>Table3[[#This Row],[profit]]/Table3[[#This Row],[revenue]]</f>
        <v>0.25704712500227977</v>
      </c>
      <c r="O1134" s="2" t="s">
        <v>15</v>
      </c>
      <c r="P1134" s="2" t="str">
        <f>_xlfn.XLOOKUP(O1134,Sales_reps!A:A,Sales_reps!B:B)</f>
        <v>Rep 6</v>
      </c>
      <c r="Q1134" s="5">
        <f>_xlfn.XLOOKUP(F1134,Inventory!A:A,Inventory!E:E)</f>
        <v>262</v>
      </c>
      <c r="R1134" s="5">
        <f>_xlfn.XLOOKUP(F1134,Inventory!A:A,Inventory!F:F)</f>
        <v>115</v>
      </c>
      <c r="S1134" t="str">
        <f>IF(Table3[[#This Row],[Reorder_point]]&gt;=Table3[[#This Row],[Stock_on_hand]],"Reorder","Sufficient Stock")</f>
        <v>Sufficient Stock</v>
      </c>
      <c r="T1134" s="4">
        <f>_xlfn.XLOOKUP(F1134,Pivot!A:A,Pivot!C:C)</f>
        <v>1.4143646408839778</v>
      </c>
      <c r="U1134" s="5">
        <f>Table3[[#This Row],[Stock_on_hand]]/Table3[[#This Row],[ADS_Rate]]</f>
        <v>185.2421875</v>
      </c>
      <c r="V1134" s="16">
        <f>_xlfn.XLOOKUP(F1134,Pivot!E:E,Pivot!H:H)</f>
        <v>144.87089843749999</v>
      </c>
      <c r="W1134" s="3">
        <f>IF(Table3[[#This Row],[Stock_on_hand]]&gt;Table3[[#This Row],[Reorder_point]],(Table3[[#This Row],[Stock_on_hand]]-Table3[[#This Row],[Reorder_point]])*Table3[[#This Row],[AverageCostPerUnit]],0)</f>
        <v>21296.022070312498</v>
      </c>
    </row>
    <row r="1135" spans="1:23" x14ac:dyDescent="0.3">
      <c r="A1135" s="1">
        <v>45795</v>
      </c>
      <c r="B1135" t="str">
        <f>TEXT(Table3[[#This Row],[date]],"mmm")</f>
        <v>May</v>
      </c>
      <c r="C1135" t="str">
        <f>TEXT(Table3[[#This Row],[date]],"ddd")</f>
        <v>Sun</v>
      </c>
      <c r="D1135" s="2" t="s">
        <v>17</v>
      </c>
      <c r="E1135" s="2" t="s">
        <v>282</v>
      </c>
      <c r="F1135" s="2" t="s">
        <v>164</v>
      </c>
      <c r="G1135" s="2" t="s">
        <v>165</v>
      </c>
      <c r="H1135" s="2" t="s">
        <v>56</v>
      </c>
      <c r="I1135" s="3">
        <v>35.67</v>
      </c>
      <c r="J1135" s="5">
        <v>37</v>
      </c>
      <c r="K1135" s="3">
        <v>1319.79</v>
      </c>
      <c r="L1135" s="3">
        <v>674.54</v>
      </c>
      <c r="M1135" s="3">
        <v>645.25</v>
      </c>
      <c r="N1135" s="10">
        <f>Table3[[#This Row],[profit]]/Table3[[#This Row],[revenue]]</f>
        <v>0.4889035376840255</v>
      </c>
      <c r="O1135" s="2" t="s">
        <v>36</v>
      </c>
      <c r="P1135" s="2" t="str">
        <f>_xlfn.XLOOKUP(O1135,Sales_reps!A:A,Sales_reps!B:B)</f>
        <v>Rep 15</v>
      </c>
      <c r="Q1135" s="5">
        <f>_xlfn.XLOOKUP(F1135,Inventory!A:A,Inventory!E:E)</f>
        <v>324</v>
      </c>
      <c r="R1135" s="5">
        <f>_xlfn.XLOOKUP(F1135,Inventory!A:A,Inventory!F:F)</f>
        <v>136</v>
      </c>
      <c r="S1135" t="str">
        <f>IF(Table3[[#This Row],[Reorder_point]]&gt;=Table3[[#This Row],[Stock_on_hand]],"Reorder","Sufficient Stock")</f>
        <v>Sufficient Stock</v>
      </c>
      <c r="T1135" s="4">
        <f>_xlfn.XLOOKUP(F1135,Pivot!A:A,Pivot!C:C)</f>
        <v>1.7348066298342542</v>
      </c>
      <c r="U1135" s="5">
        <f>Table3[[#This Row],[Stock_on_hand]]/Table3[[#This Row],[ADS_Rate]]</f>
        <v>186.76433121019107</v>
      </c>
      <c r="V1135" s="16">
        <f>_xlfn.XLOOKUP(F1135,Pivot!E:E,Pivot!H:H)</f>
        <v>151.90401273885354</v>
      </c>
      <c r="W1135" s="3">
        <f>IF(Table3[[#This Row],[Stock_on_hand]]&gt;Table3[[#This Row],[Reorder_point]],(Table3[[#This Row],[Stock_on_hand]]-Table3[[#This Row],[Reorder_point]])*Table3[[#This Row],[AverageCostPerUnit]],0)</f>
        <v>28557.954394904464</v>
      </c>
    </row>
    <row r="1136" spans="1:23" x14ac:dyDescent="0.3">
      <c r="A1136" s="1">
        <v>45795</v>
      </c>
      <c r="B1136" t="str">
        <f>TEXT(Table3[[#This Row],[date]],"mmm")</f>
        <v>May</v>
      </c>
      <c r="C1136" t="str">
        <f>TEXT(Table3[[#This Row],[date]],"ddd")</f>
        <v>Sun</v>
      </c>
      <c r="D1136" s="2" t="s">
        <v>27</v>
      </c>
      <c r="E1136" s="2" t="s">
        <v>274</v>
      </c>
      <c r="F1136" s="2" t="s">
        <v>260</v>
      </c>
      <c r="G1136" s="2" t="s">
        <v>261</v>
      </c>
      <c r="H1136" s="2" t="s">
        <v>73</v>
      </c>
      <c r="I1136" s="3">
        <v>447.32</v>
      </c>
      <c r="J1136" s="5">
        <v>7</v>
      </c>
      <c r="K1136" s="3">
        <v>3131.24</v>
      </c>
      <c r="L1136" s="3">
        <v>1702.07</v>
      </c>
      <c r="M1136" s="3">
        <v>1429.17</v>
      </c>
      <c r="N1136" s="10">
        <f>Table3[[#This Row],[profit]]/Table3[[#This Row],[revenue]]</f>
        <v>0.45642301452459733</v>
      </c>
      <c r="O1136" s="2" t="s">
        <v>44</v>
      </c>
      <c r="P1136" s="2" t="str">
        <f>_xlfn.XLOOKUP(O1136,Sales_reps!A:A,Sales_reps!B:B)</f>
        <v>Rep 19</v>
      </c>
      <c r="Q1136" s="5">
        <f>_xlfn.XLOOKUP(F1136,Inventory!A:A,Inventory!E:E)</f>
        <v>159</v>
      </c>
      <c r="R1136" s="5">
        <f>_xlfn.XLOOKUP(F1136,Inventory!A:A,Inventory!F:F)</f>
        <v>87</v>
      </c>
      <c r="S1136" t="str">
        <f>IF(Table3[[#This Row],[Reorder_point]]&gt;=Table3[[#This Row],[Stock_on_hand]],"Reorder","Sufficient Stock")</f>
        <v>Sufficient Stock</v>
      </c>
      <c r="T1136" s="4">
        <f>_xlfn.XLOOKUP(F1136,Pivot!A:A,Pivot!C:C)</f>
        <v>3.3204419889502761</v>
      </c>
      <c r="U1136" s="5">
        <f>Table3[[#This Row],[Stock_on_hand]]/Table3[[#This Row],[ADS_Rate]]</f>
        <v>47.885191347753747</v>
      </c>
      <c r="V1136" s="16">
        <f>_xlfn.XLOOKUP(F1136,Pivot!E:E,Pivot!H:H)</f>
        <v>126.12717138103163</v>
      </c>
      <c r="W1136" s="3">
        <f>IF(Table3[[#This Row],[Stock_on_hand]]&gt;Table3[[#This Row],[Reorder_point]],(Table3[[#This Row],[Stock_on_hand]]-Table3[[#This Row],[Reorder_point]])*Table3[[#This Row],[AverageCostPerUnit]],0)</f>
        <v>9081.1563394342775</v>
      </c>
    </row>
    <row r="1137" spans="1:23" x14ac:dyDescent="0.3">
      <c r="A1137" s="1">
        <v>45795</v>
      </c>
      <c r="B1137" t="str">
        <f>TEXT(Table3[[#This Row],[date]],"mmm")</f>
        <v>May</v>
      </c>
      <c r="C1137" t="str">
        <f>TEXT(Table3[[#This Row],[date]],"ddd")</f>
        <v>Sun</v>
      </c>
      <c r="D1137" s="2" t="s">
        <v>27</v>
      </c>
      <c r="E1137" s="2" t="s">
        <v>282</v>
      </c>
      <c r="F1137" s="2" t="s">
        <v>136</v>
      </c>
      <c r="G1137" s="2" t="s">
        <v>137</v>
      </c>
      <c r="H1137" s="2" t="s">
        <v>64</v>
      </c>
      <c r="I1137" s="3">
        <v>26.6</v>
      </c>
      <c r="J1137" s="5">
        <v>6</v>
      </c>
      <c r="K1137" s="3">
        <v>159.6</v>
      </c>
      <c r="L1137" s="3">
        <v>134.09</v>
      </c>
      <c r="M1137" s="3">
        <v>25.51</v>
      </c>
      <c r="N1137" s="10">
        <f>Table3[[#This Row],[profit]]/Table3[[#This Row],[revenue]]</f>
        <v>0.15983709273182958</v>
      </c>
      <c r="O1137" s="2" t="s">
        <v>22</v>
      </c>
      <c r="P1137" s="2" t="str">
        <f>_xlfn.XLOOKUP(O1137,Sales_reps!A:A,Sales_reps!B:B)</f>
        <v>Rep 9</v>
      </c>
      <c r="Q1137" s="5">
        <f>_xlfn.XLOOKUP(F1137,Inventory!A:A,Inventory!E:E)</f>
        <v>6</v>
      </c>
      <c r="R1137" s="5">
        <f>_xlfn.XLOOKUP(F1137,Inventory!A:A,Inventory!F:F)</f>
        <v>81</v>
      </c>
      <c r="S1137" t="str">
        <f>IF(Table3[[#This Row],[Reorder_point]]&gt;=Table3[[#This Row],[Stock_on_hand]],"Reorder","Sufficient Stock")</f>
        <v>Reorder</v>
      </c>
      <c r="T1137" s="4">
        <f>_xlfn.XLOOKUP(F1137,Pivot!A:A,Pivot!C:C)</f>
        <v>2.3204419889502761</v>
      </c>
      <c r="U1137" s="5">
        <f>Table3[[#This Row],[Stock_on_hand]]/Table3[[#This Row],[ADS_Rate]]</f>
        <v>2.5857142857142859</v>
      </c>
      <c r="V1137" s="16">
        <f>_xlfn.XLOOKUP(F1137,Pivot!E:E,Pivot!H:H)</f>
        <v>171.29180952380952</v>
      </c>
      <c r="W1137" s="3">
        <f>IF(Table3[[#This Row],[Stock_on_hand]]&gt;Table3[[#This Row],[Reorder_point]],(Table3[[#This Row],[Stock_on_hand]]-Table3[[#This Row],[Reorder_point]])*Table3[[#This Row],[AverageCostPerUnit]],0)</f>
        <v>0</v>
      </c>
    </row>
    <row r="1138" spans="1:23" x14ac:dyDescent="0.3">
      <c r="A1138" s="1">
        <v>45796</v>
      </c>
      <c r="B1138" t="str">
        <f>TEXT(Table3[[#This Row],[date]],"mmm")</f>
        <v>May</v>
      </c>
      <c r="C1138" t="str">
        <f>TEXT(Table3[[#This Row],[date]],"ddd")</f>
        <v>Mon</v>
      </c>
      <c r="D1138" s="2" t="s">
        <v>17</v>
      </c>
      <c r="E1138" s="2" t="s">
        <v>277</v>
      </c>
      <c r="F1138" s="2" t="s">
        <v>260</v>
      </c>
      <c r="G1138" s="2" t="s">
        <v>261</v>
      </c>
      <c r="H1138" s="2" t="s">
        <v>73</v>
      </c>
      <c r="I1138" s="3">
        <v>208.81</v>
      </c>
      <c r="J1138" s="5">
        <v>7</v>
      </c>
      <c r="K1138" s="3">
        <v>1461.67</v>
      </c>
      <c r="L1138" s="3">
        <v>1100.3399999999999</v>
      </c>
      <c r="M1138" s="3">
        <v>361.33</v>
      </c>
      <c r="N1138" s="10">
        <f>Table3[[#This Row],[profit]]/Table3[[#This Row],[revenue]]</f>
        <v>0.24720354115498025</v>
      </c>
      <c r="O1138" s="2" t="s">
        <v>3</v>
      </c>
      <c r="P1138" s="2" t="str">
        <f>_xlfn.XLOOKUP(O1138,Sales_reps!A:A,Sales_reps!B:B)</f>
        <v>Rep 1</v>
      </c>
      <c r="Q1138" s="5">
        <f>_xlfn.XLOOKUP(F1138,Inventory!A:A,Inventory!E:E)</f>
        <v>159</v>
      </c>
      <c r="R1138" s="5">
        <f>_xlfn.XLOOKUP(F1138,Inventory!A:A,Inventory!F:F)</f>
        <v>87</v>
      </c>
      <c r="S1138" t="str">
        <f>IF(Table3[[#This Row],[Reorder_point]]&gt;=Table3[[#This Row],[Stock_on_hand]],"Reorder","Sufficient Stock")</f>
        <v>Sufficient Stock</v>
      </c>
      <c r="T1138" s="4">
        <f>_xlfn.XLOOKUP(F1138,Pivot!A:A,Pivot!C:C)</f>
        <v>3.3204419889502761</v>
      </c>
      <c r="U1138" s="5">
        <f>Table3[[#This Row],[Stock_on_hand]]/Table3[[#This Row],[ADS_Rate]]</f>
        <v>47.885191347753747</v>
      </c>
      <c r="V1138" s="16">
        <f>_xlfn.XLOOKUP(F1138,Pivot!E:E,Pivot!H:H)</f>
        <v>126.12717138103163</v>
      </c>
      <c r="W1138" s="3">
        <f>IF(Table3[[#This Row],[Stock_on_hand]]&gt;Table3[[#This Row],[Reorder_point]],(Table3[[#This Row],[Stock_on_hand]]-Table3[[#This Row],[Reorder_point]])*Table3[[#This Row],[AverageCostPerUnit]],0)</f>
        <v>9081.1563394342775</v>
      </c>
    </row>
    <row r="1139" spans="1:23" x14ac:dyDescent="0.3">
      <c r="A1139" s="1">
        <v>45796</v>
      </c>
      <c r="B1139" t="str">
        <f>TEXT(Table3[[#This Row],[date]],"mmm")</f>
        <v>May</v>
      </c>
      <c r="C1139" t="str">
        <f>TEXT(Table3[[#This Row],[date]],"ddd")</f>
        <v>Mon</v>
      </c>
      <c r="D1139" s="2" t="s">
        <v>12</v>
      </c>
      <c r="E1139" s="2" t="s">
        <v>276</v>
      </c>
      <c r="F1139" s="2" t="s">
        <v>104</v>
      </c>
      <c r="G1139" s="2" t="s">
        <v>105</v>
      </c>
      <c r="H1139" s="2" t="s">
        <v>73</v>
      </c>
      <c r="I1139" s="3">
        <v>287.29000000000002</v>
      </c>
      <c r="J1139" s="5">
        <v>17</v>
      </c>
      <c r="K1139" s="3">
        <v>4883.93</v>
      </c>
      <c r="L1139" s="3">
        <v>3296.39</v>
      </c>
      <c r="M1139" s="3">
        <v>1587.54</v>
      </c>
      <c r="N1139" s="10">
        <f>Table3[[#This Row],[profit]]/Table3[[#This Row],[revenue]]</f>
        <v>0.3250537988873714</v>
      </c>
      <c r="O1139" s="2" t="s">
        <v>46</v>
      </c>
      <c r="P1139" s="2" t="str">
        <f>_xlfn.XLOOKUP(O1139,Sales_reps!A:A,Sales_reps!B:B)</f>
        <v>Rep 20</v>
      </c>
      <c r="Q1139" s="5">
        <f>_xlfn.XLOOKUP(F1139,Inventory!A:A,Inventory!E:E)</f>
        <v>239</v>
      </c>
      <c r="R1139" s="5">
        <f>_xlfn.XLOOKUP(F1139,Inventory!A:A,Inventory!F:F)</f>
        <v>143</v>
      </c>
      <c r="S1139" t="str">
        <f>IF(Table3[[#This Row],[Reorder_point]]&gt;=Table3[[#This Row],[Stock_on_hand]],"Reorder","Sufficient Stock")</f>
        <v>Sufficient Stock</v>
      </c>
      <c r="T1139" s="4">
        <f>_xlfn.XLOOKUP(F1139,Pivot!A:A,Pivot!C:C)</f>
        <v>1.7071823204419889</v>
      </c>
      <c r="U1139" s="5">
        <f>Table3[[#This Row],[Stock_on_hand]]/Table3[[#This Row],[ADS_Rate]]</f>
        <v>139.9967637540453</v>
      </c>
      <c r="V1139" s="16">
        <f>_xlfn.XLOOKUP(F1139,Pivot!E:E,Pivot!H:H)</f>
        <v>194.15064724919091</v>
      </c>
      <c r="W1139" s="3">
        <f>IF(Table3[[#This Row],[Stock_on_hand]]&gt;Table3[[#This Row],[Reorder_point]],(Table3[[#This Row],[Stock_on_hand]]-Table3[[#This Row],[Reorder_point]])*Table3[[#This Row],[AverageCostPerUnit]],0)</f>
        <v>18638.462135922327</v>
      </c>
    </row>
    <row r="1140" spans="1:23" x14ac:dyDescent="0.3">
      <c r="A1140" s="1">
        <v>45796</v>
      </c>
      <c r="B1140" t="str">
        <f>TEXT(Table3[[#This Row],[date]],"mmm")</f>
        <v>May</v>
      </c>
      <c r="C1140" t="str">
        <f>TEXT(Table3[[#This Row],[date]],"ddd")</f>
        <v>Mon</v>
      </c>
      <c r="D1140" s="2" t="s">
        <v>5</v>
      </c>
      <c r="E1140" s="2" t="s">
        <v>278</v>
      </c>
      <c r="F1140" s="2" t="s">
        <v>164</v>
      </c>
      <c r="G1140" s="2" t="s">
        <v>165</v>
      </c>
      <c r="H1140" s="2" t="s">
        <v>56</v>
      </c>
      <c r="I1140" s="3">
        <v>320.70999999999998</v>
      </c>
      <c r="J1140" s="5">
        <v>27</v>
      </c>
      <c r="K1140" s="3">
        <v>8659.17</v>
      </c>
      <c r="L1140" s="3">
        <v>6434.46</v>
      </c>
      <c r="M1140" s="3">
        <v>2224.71</v>
      </c>
      <c r="N1140" s="10">
        <f>Table3[[#This Row],[profit]]/Table3[[#This Row],[revenue]]</f>
        <v>0.2569195430970867</v>
      </c>
      <c r="O1140" s="2" t="s">
        <v>22</v>
      </c>
      <c r="P1140" s="2" t="str">
        <f>_xlfn.XLOOKUP(O1140,Sales_reps!A:A,Sales_reps!B:B)</f>
        <v>Rep 9</v>
      </c>
      <c r="Q1140" s="5">
        <f>_xlfn.XLOOKUP(F1140,Inventory!A:A,Inventory!E:E)</f>
        <v>324</v>
      </c>
      <c r="R1140" s="5">
        <f>_xlfn.XLOOKUP(F1140,Inventory!A:A,Inventory!F:F)</f>
        <v>136</v>
      </c>
      <c r="S1140" t="str">
        <f>IF(Table3[[#This Row],[Reorder_point]]&gt;=Table3[[#This Row],[Stock_on_hand]],"Reorder","Sufficient Stock")</f>
        <v>Sufficient Stock</v>
      </c>
      <c r="T1140" s="4">
        <f>_xlfn.XLOOKUP(F1140,Pivot!A:A,Pivot!C:C)</f>
        <v>1.7348066298342542</v>
      </c>
      <c r="U1140" s="5">
        <f>Table3[[#This Row],[Stock_on_hand]]/Table3[[#This Row],[ADS_Rate]]</f>
        <v>186.76433121019107</v>
      </c>
      <c r="V1140" s="16">
        <f>_xlfn.XLOOKUP(F1140,Pivot!E:E,Pivot!H:H)</f>
        <v>151.90401273885354</v>
      </c>
      <c r="W1140" s="3">
        <f>IF(Table3[[#This Row],[Stock_on_hand]]&gt;Table3[[#This Row],[Reorder_point]],(Table3[[#This Row],[Stock_on_hand]]-Table3[[#This Row],[Reorder_point]])*Table3[[#This Row],[AverageCostPerUnit]],0)</f>
        <v>28557.954394904464</v>
      </c>
    </row>
    <row r="1141" spans="1:23" x14ac:dyDescent="0.3">
      <c r="A1141" s="1">
        <v>45796</v>
      </c>
      <c r="B1141" t="str">
        <f>TEXT(Table3[[#This Row],[date]],"mmm")</f>
        <v>May</v>
      </c>
      <c r="C1141" t="str">
        <f>TEXT(Table3[[#This Row],[date]],"ddd")</f>
        <v>Mon</v>
      </c>
      <c r="D1141" s="2" t="s">
        <v>24</v>
      </c>
      <c r="E1141" s="2" t="s">
        <v>281</v>
      </c>
      <c r="F1141" s="2" t="s">
        <v>232</v>
      </c>
      <c r="G1141" s="2" t="s">
        <v>233</v>
      </c>
      <c r="H1141" s="2" t="s">
        <v>101</v>
      </c>
      <c r="I1141" s="3">
        <v>420.03</v>
      </c>
      <c r="J1141" s="5">
        <v>28</v>
      </c>
      <c r="K1141" s="3">
        <v>11760.84</v>
      </c>
      <c r="L1141" s="3">
        <v>7523.09</v>
      </c>
      <c r="M1141" s="3">
        <v>4237.75</v>
      </c>
      <c r="N1141" s="10">
        <f>Table3[[#This Row],[profit]]/Table3[[#This Row],[revenue]]</f>
        <v>0.36032715350264094</v>
      </c>
      <c r="O1141" s="2" t="s">
        <v>20</v>
      </c>
      <c r="P1141" s="2" t="str">
        <f>_xlfn.XLOOKUP(O1141,Sales_reps!A:A,Sales_reps!B:B)</f>
        <v>Rep 8</v>
      </c>
      <c r="Q1141" s="5">
        <f>_xlfn.XLOOKUP(F1141,Inventory!A:A,Inventory!E:E)</f>
        <v>255</v>
      </c>
      <c r="R1141" s="5">
        <f>_xlfn.XLOOKUP(F1141,Inventory!A:A,Inventory!F:F)</f>
        <v>78</v>
      </c>
      <c r="S1141" t="str">
        <f>IF(Table3[[#This Row],[Reorder_point]]&gt;=Table3[[#This Row],[Stock_on_hand]],"Reorder","Sufficient Stock")</f>
        <v>Sufficient Stock</v>
      </c>
      <c r="T1141" s="4">
        <f>_xlfn.XLOOKUP(F1141,Pivot!A:A,Pivot!C:C)</f>
        <v>2.6353591160220993</v>
      </c>
      <c r="U1141" s="5">
        <f>Table3[[#This Row],[Stock_on_hand]]/Table3[[#This Row],[ADS_Rate]]</f>
        <v>96.761006289308185</v>
      </c>
      <c r="V1141" s="16">
        <f>_xlfn.XLOOKUP(F1141,Pivot!E:E,Pivot!H:H)</f>
        <v>146.7044025157233</v>
      </c>
      <c r="W1141" s="3">
        <f>IF(Table3[[#This Row],[Stock_on_hand]]&gt;Table3[[#This Row],[Reorder_point]],(Table3[[#This Row],[Stock_on_hand]]-Table3[[#This Row],[Reorder_point]])*Table3[[#This Row],[AverageCostPerUnit]],0)</f>
        <v>25966.679245283023</v>
      </c>
    </row>
    <row r="1142" spans="1:23" x14ac:dyDescent="0.3">
      <c r="A1142" s="1">
        <v>45796</v>
      </c>
      <c r="B1142" t="str">
        <f>TEXT(Table3[[#This Row],[date]],"mmm")</f>
        <v>May</v>
      </c>
      <c r="C1142" t="str">
        <f>TEXT(Table3[[#This Row],[date]],"ddd")</f>
        <v>Mon</v>
      </c>
      <c r="D1142" s="2" t="s">
        <v>27</v>
      </c>
      <c r="E1142" s="2" t="s">
        <v>271</v>
      </c>
      <c r="F1142" s="2" t="s">
        <v>220</v>
      </c>
      <c r="G1142" s="2" t="s">
        <v>221</v>
      </c>
      <c r="H1142" s="2" t="s">
        <v>56</v>
      </c>
      <c r="I1142" s="3">
        <v>175.27</v>
      </c>
      <c r="J1142" s="5">
        <v>28</v>
      </c>
      <c r="K1142" s="3">
        <v>4907.5600000000004</v>
      </c>
      <c r="L1142" s="3">
        <v>4033.23</v>
      </c>
      <c r="M1142" s="3">
        <v>874.33</v>
      </c>
      <c r="N1142" s="10">
        <f>Table3[[#This Row],[profit]]/Table3[[#This Row],[revenue]]</f>
        <v>0.17815981872865538</v>
      </c>
      <c r="O1142" s="2" t="s">
        <v>6</v>
      </c>
      <c r="P1142" s="2" t="str">
        <f>_xlfn.XLOOKUP(O1142,Sales_reps!A:A,Sales_reps!B:B)</f>
        <v>Rep 2</v>
      </c>
      <c r="Q1142" s="5">
        <f>_xlfn.XLOOKUP(F1142,Inventory!A:A,Inventory!E:E)</f>
        <v>285</v>
      </c>
      <c r="R1142" s="5">
        <f>_xlfn.XLOOKUP(F1142,Inventory!A:A,Inventory!F:F)</f>
        <v>130</v>
      </c>
      <c r="S1142" t="str">
        <f>IF(Table3[[#This Row],[Reorder_point]]&gt;=Table3[[#This Row],[Stock_on_hand]],"Reorder","Sufficient Stock")</f>
        <v>Sufficient Stock</v>
      </c>
      <c r="T1142" s="4">
        <f>_xlfn.XLOOKUP(F1142,Pivot!A:A,Pivot!C:C)</f>
        <v>1.6464088397790055</v>
      </c>
      <c r="U1142" s="5">
        <f>Table3[[#This Row],[Stock_on_hand]]/Table3[[#This Row],[ADS_Rate]]</f>
        <v>173.10402684563758</v>
      </c>
      <c r="V1142" s="16">
        <f>_xlfn.XLOOKUP(F1142,Pivot!E:E,Pivot!H:H)</f>
        <v>196.83761744966441</v>
      </c>
      <c r="W1142" s="3">
        <f>IF(Table3[[#This Row],[Stock_on_hand]]&gt;Table3[[#This Row],[Reorder_point]],(Table3[[#This Row],[Stock_on_hand]]-Table3[[#This Row],[Reorder_point]])*Table3[[#This Row],[AverageCostPerUnit]],0)</f>
        <v>30509.830704697983</v>
      </c>
    </row>
    <row r="1143" spans="1:23" x14ac:dyDescent="0.3">
      <c r="A1143" s="1">
        <v>45796</v>
      </c>
      <c r="B1143" t="str">
        <f>TEXT(Table3[[#This Row],[date]],"mmm")</f>
        <v>May</v>
      </c>
      <c r="C1143" t="str">
        <f>TEXT(Table3[[#This Row],[date]],"ddd")</f>
        <v>Mon</v>
      </c>
      <c r="D1143" s="2" t="s">
        <v>24</v>
      </c>
      <c r="E1143" s="2" t="s">
        <v>282</v>
      </c>
      <c r="F1143" s="2" t="s">
        <v>158</v>
      </c>
      <c r="G1143" s="2" t="s">
        <v>159</v>
      </c>
      <c r="H1143" s="2" t="s">
        <v>60</v>
      </c>
      <c r="I1143" s="3">
        <v>53.88</v>
      </c>
      <c r="J1143" s="5">
        <v>35</v>
      </c>
      <c r="K1143" s="3">
        <v>1885.8</v>
      </c>
      <c r="L1143" s="3">
        <v>1368.52</v>
      </c>
      <c r="M1143" s="3">
        <v>517.28</v>
      </c>
      <c r="N1143" s="10">
        <f>Table3[[#This Row],[profit]]/Table3[[#This Row],[revenue]]</f>
        <v>0.27430268321136919</v>
      </c>
      <c r="O1143" s="2" t="s">
        <v>10</v>
      </c>
      <c r="P1143" s="2" t="str">
        <f>_xlfn.XLOOKUP(O1143,Sales_reps!A:A,Sales_reps!B:B)</f>
        <v>Rep 4</v>
      </c>
      <c r="Q1143" s="5">
        <f>_xlfn.XLOOKUP(F1143,Inventory!A:A,Inventory!E:E)</f>
        <v>315</v>
      </c>
      <c r="R1143" s="5">
        <f>_xlfn.XLOOKUP(F1143,Inventory!A:A,Inventory!F:F)</f>
        <v>149</v>
      </c>
      <c r="S1143" t="str">
        <f>IF(Table3[[#This Row],[Reorder_point]]&gt;=Table3[[#This Row],[Stock_on_hand]],"Reorder","Sufficient Stock")</f>
        <v>Sufficient Stock</v>
      </c>
      <c r="T1143" s="4">
        <f>_xlfn.XLOOKUP(F1143,Pivot!A:A,Pivot!C:C)</f>
        <v>2.5193370165745854</v>
      </c>
      <c r="U1143" s="5">
        <f>Table3[[#This Row],[Stock_on_hand]]/Table3[[#This Row],[ADS_Rate]]</f>
        <v>125.03289473684211</v>
      </c>
      <c r="V1143" s="16">
        <f>_xlfn.XLOOKUP(F1143,Pivot!E:E,Pivot!H:H)</f>
        <v>200.06271929824564</v>
      </c>
      <c r="W1143" s="3">
        <f>IF(Table3[[#This Row],[Stock_on_hand]]&gt;Table3[[#This Row],[Reorder_point]],(Table3[[#This Row],[Stock_on_hand]]-Table3[[#This Row],[Reorder_point]])*Table3[[#This Row],[AverageCostPerUnit]],0)</f>
        <v>33210.411403508777</v>
      </c>
    </row>
    <row r="1144" spans="1:23" x14ac:dyDescent="0.3">
      <c r="A1144" s="1">
        <v>45796</v>
      </c>
      <c r="B1144" t="str">
        <f>TEXT(Table3[[#This Row],[date]],"mmm")</f>
        <v>May</v>
      </c>
      <c r="C1144" t="str">
        <f>TEXT(Table3[[#This Row],[date]],"ddd")</f>
        <v>Mon</v>
      </c>
      <c r="D1144" s="2" t="s">
        <v>27</v>
      </c>
      <c r="E1144" s="2" t="s">
        <v>273</v>
      </c>
      <c r="F1144" s="2" t="s">
        <v>142</v>
      </c>
      <c r="G1144" s="2" t="s">
        <v>143</v>
      </c>
      <c r="H1144" s="2" t="s">
        <v>73</v>
      </c>
      <c r="I1144" s="3">
        <v>178.48</v>
      </c>
      <c r="J1144" s="5">
        <v>44</v>
      </c>
      <c r="K1144" s="3">
        <v>7853.12</v>
      </c>
      <c r="L1144" s="3">
        <v>6357.6</v>
      </c>
      <c r="M1144" s="3">
        <v>1495.52</v>
      </c>
      <c r="N1144" s="10">
        <f>Table3[[#This Row],[profit]]/Table3[[#This Row],[revenue]]</f>
        <v>0.19043641253412658</v>
      </c>
      <c r="O1144" s="2" t="s">
        <v>3</v>
      </c>
      <c r="P1144" s="2" t="str">
        <f>_xlfn.XLOOKUP(O1144,Sales_reps!A:A,Sales_reps!B:B)</f>
        <v>Rep 1</v>
      </c>
      <c r="Q1144" s="5">
        <f>_xlfn.XLOOKUP(F1144,Inventory!A:A,Inventory!E:E)</f>
        <v>4</v>
      </c>
      <c r="R1144" s="5">
        <f>_xlfn.XLOOKUP(F1144,Inventory!A:A,Inventory!F:F)</f>
        <v>151</v>
      </c>
      <c r="S1144" t="str">
        <f>IF(Table3[[#This Row],[Reorder_point]]&gt;=Table3[[#This Row],[Stock_on_hand]],"Reorder","Sufficient Stock")</f>
        <v>Reorder</v>
      </c>
      <c r="T1144" s="4">
        <f>_xlfn.XLOOKUP(F1144,Pivot!A:A,Pivot!C:C)</f>
        <v>2.8508287292817678</v>
      </c>
      <c r="U1144" s="5">
        <f>Table3[[#This Row],[Stock_on_hand]]/Table3[[#This Row],[ADS_Rate]]</f>
        <v>1.4031007751937985</v>
      </c>
      <c r="V1144" s="16">
        <f>_xlfn.XLOOKUP(F1144,Pivot!E:E,Pivot!H:H)</f>
        <v>141.50271317829458</v>
      </c>
      <c r="W1144" s="3">
        <f>IF(Table3[[#This Row],[Stock_on_hand]]&gt;Table3[[#This Row],[Reorder_point]],(Table3[[#This Row],[Stock_on_hand]]-Table3[[#This Row],[Reorder_point]])*Table3[[#This Row],[AverageCostPerUnit]],0)</f>
        <v>0</v>
      </c>
    </row>
    <row r="1145" spans="1:23" x14ac:dyDescent="0.3">
      <c r="A1145" s="1">
        <v>45796</v>
      </c>
      <c r="B1145" t="str">
        <f>TEXT(Table3[[#This Row],[date]],"mmm")</f>
        <v>May</v>
      </c>
      <c r="C1145" t="str">
        <f>TEXT(Table3[[#This Row],[date]],"ddd")</f>
        <v>Mon</v>
      </c>
      <c r="D1145" s="2" t="s">
        <v>17</v>
      </c>
      <c r="E1145" s="2" t="s">
        <v>276</v>
      </c>
      <c r="F1145" s="2" t="s">
        <v>81</v>
      </c>
      <c r="G1145" s="2" t="s">
        <v>82</v>
      </c>
      <c r="H1145" s="2" t="s">
        <v>60</v>
      </c>
      <c r="I1145" s="3">
        <v>85.99</v>
      </c>
      <c r="J1145" s="5">
        <v>40</v>
      </c>
      <c r="K1145" s="3">
        <v>3439.6</v>
      </c>
      <c r="L1145" s="3">
        <v>1962.66</v>
      </c>
      <c r="M1145" s="3">
        <v>1476.94</v>
      </c>
      <c r="N1145" s="10">
        <f>Table3[[#This Row],[profit]]/Table3[[#This Row],[revenue]]</f>
        <v>0.42939295266891503</v>
      </c>
      <c r="O1145" s="2" t="s">
        <v>30</v>
      </c>
      <c r="P1145" s="2" t="str">
        <f>_xlfn.XLOOKUP(O1145,Sales_reps!A:A,Sales_reps!B:B)</f>
        <v>Rep 12</v>
      </c>
      <c r="Q1145" s="5">
        <f>_xlfn.XLOOKUP(F1145,Inventory!A:A,Inventory!E:E)</f>
        <v>400</v>
      </c>
      <c r="R1145" s="5">
        <f>_xlfn.XLOOKUP(F1145,Inventory!A:A,Inventory!F:F)</f>
        <v>67</v>
      </c>
      <c r="S1145" t="str">
        <f>IF(Table3[[#This Row],[Reorder_point]]&gt;=Table3[[#This Row],[Stock_on_hand]],"Reorder","Sufficient Stock")</f>
        <v>Sufficient Stock</v>
      </c>
      <c r="T1145" s="4">
        <f>_xlfn.XLOOKUP(F1145,Pivot!A:A,Pivot!C:C)</f>
        <v>1.7790055248618784</v>
      </c>
      <c r="U1145" s="5">
        <f>Table3[[#This Row],[Stock_on_hand]]/Table3[[#This Row],[ADS_Rate]]</f>
        <v>224.84472049689441</v>
      </c>
      <c r="V1145" s="16">
        <f>_xlfn.XLOOKUP(F1145,Pivot!E:E,Pivot!H:H)</f>
        <v>145.31583850931676</v>
      </c>
      <c r="W1145" s="3">
        <f>IF(Table3[[#This Row],[Stock_on_hand]]&gt;Table3[[#This Row],[Reorder_point]],(Table3[[#This Row],[Stock_on_hand]]-Table3[[#This Row],[Reorder_point]])*Table3[[#This Row],[AverageCostPerUnit]],0)</f>
        <v>48390.17422360248</v>
      </c>
    </row>
    <row r="1146" spans="1:23" x14ac:dyDescent="0.3">
      <c r="A1146" s="1">
        <v>45796</v>
      </c>
      <c r="B1146" t="str">
        <f>TEXT(Table3[[#This Row],[date]],"mmm")</f>
        <v>May</v>
      </c>
      <c r="C1146" t="str">
        <f>TEXT(Table3[[#This Row],[date]],"ddd")</f>
        <v>Mon</v>
      </c>
      <c r="D1146" s="2" t="s">
        <v>5</v>
      </c>
      <c r="E1146" s="2" t="s">
        <v>285</v>
      </c>
      <c r="F1146" s="2" t="s">
        <v>230</v>
      </c>
      <c r="G1146" s="2" t="s">
        <v>231</v>
      </c>
      <c r="H1146" s="2" t="s">
        <v>60</v>
      </c>
      <c r="I1146" s="3">
        <v>263.89999999999998</v>
      </c>
      <c r="J1146" s="5">
        <v>15</v>
      </c>
      <c r="K1146" s="3">
        <v>3958.5</v>
      </c>
      <c r="L1146" s="3">
        <v>2791.52</v>
      </c>
      <c r="M1146" s="3">
        <v>1166.98</v>
      </c>
      <c r="N1146" s="10">
        <f>Table3[[#This Row],[profit]]/Table3[[#This Row],[revenue]]</f>
        <v>0.29480358721738031</v>
      </c>
      <c r="O1146" s="2" t="s">
        <v>46</v>
      </c>
      <c r="P1146" s="2" t="str">
        <f>_xlfn.XLOOKUP(O1146,Sales_reps!A:A,Sales_reps!B:B)</f>
        <v>Rep 20</v>
      </c>
      <c r="Q1146" s="5">
        <f>_xlfn.XLOOKUP(F1146,Inventory!A:A,Inventory!E:E)</f>
        <v>12</v>
      </c>
      <c r="R1146" s="5">
        <f>_xlfn.XLOOKUP(F1146,Inventory!A:A,Inventory!F:F)</f>
        <v>166</v>
      </c>
      <c r="S1146" t="str">
        <f>IF(Table3[[#This Row],[Reorder_point]]&gt;=Table3[[#This Row],[Stock_on_hand]],"Reorder","Sufficient Stock")</f>
        <v>Reorder</v>
      </c>
      <c r="T1146" s="4">
        <f>_xlfn.XLOOKUP(F1146,Pivot!A:A,Pivot!C:C)</f>
        <v>2.0386740331491713</v>
      </c>
      <c r="U1146" s="5">
        <f>Table3[[#This Row],[Stock_on_hand]]/Table3[[#This Row],[ADS_Rate]]</f>
        <v>5.8861788617886175</v>
      </c>
      <c r="V1146" s="16">
        <f>_xlfn.XLOOKUP(F1146,Pivot!E:E,Pivot!H:H)</f>
        <v>205.93330623306232</v>
      </c>
      <c r="W1146" s="3">
        <f>IF(Table3[[#This Row],[Stock_on_hand]]&gt;Table3[[#This Row],[Reorder_point]],(Table3[[#This Row],[Stock_on_hand]]-Table3[[#This Row],[Reorder_point]])*Table3[[#This Row],[AverageCostPerUnit]],0)</f>
        <v>0</v>
      </c>
    </row>
    <row r="1147" spans="1:23" x14ac:dyDescent="0.3">
      <c r="A1147" s="1">
        <v>45797</v>
      </c>
      <c r="B1147" t="str">
        <f>TEXT(Table3[[#This Row],[date]],"mmm")</f>
        <v>May</v>
      </c>
      <c r="C1147" t="str">
        <f>TEXT(Table3[[#This Row],[date]],"ddd")</f>
        <v>Tue</v>
      </c>
      <c r="D1147" s="2" t="s">
        <v>5</v>
      </c>
      <c r="E1147" s="2" t="s">
        <v>271</v>
      </c>
      <c r="F1147" s="2" t="s">
        <v>242</v>
      </c>
      <c r="G1147" s="2" t="s">
        <v>243</v>
      </c>
      <c r="H1147" s="2" t="s">
        <v>64</v>
      </c>
      <c r="I1147" s="3">
        <v>445.25</v>
      </c>
      <c r="J1147" s="5">
        <v>47</v>
      </c>
      <c r="K1147" s="3">
        <v>20926.75</v>
      </c>
      <c r="L1147" s="3">
        <v>15505.53</v>
      </c>
      <c r="M1147" s="3">
        <v>5421.22</v>
      </c>
      <c r="N1147" s="10">
        <f>Table3[[#This Row],[profit]]/Table3[[#This Row],[revenue]]</f>
        <v>0.25905694864228801</v>
      </c>
      <c r="O1147" s="2" t="s">
        <v>44</v>
      </c>
      <c r="P1147" s="2" t="str">
        <f>_xlfn.XLOOKUP(O1147,Sales_reps!A:A,Sales_reps!B:B)</f>
        <v>Rep 19</v>
      </c>
      <c r="Q1147" s="5">
        <f>_xlfn.XLOOKUP(F1147,Inventory!A:A,Inventory!E:E)</f>
        <v>56</v>
      </c>
      <c r="R1147" s="5">
        <f>_xlfn.XLOOKUP(F1147,Inventory!A:A,Inventory!F:F)</f>
        <v>105</v>
      </c>
      <c r="S1147" t="str">
        <f>IF(Table3[[#This Row],[Reorder_point]]&gt;=Table3[[#This Row],[Stock_on_hand]],"Reorder","Sufficient Stock")</f>
        <v>Reorder</v>
      </c>
      <c r="T1147" s="4">
        <f>_xlfn.XLOOKUP(F1147,Pivot!A:A,Pivot!C:C)</f>
        <v>2</v>
      </c>
      <c r="U1147" s="5">
        <f>Table3[[#This Row],[Stock_on_hand]]/Table3[[#This Row],[ADS_Rate]]</f>
        <v>28</v>
      </c>
      <c r="V1147" s="16">
        <f>_xlfn.XLOOKUP(F1147,Pivot!E:E,Pivot!H:H)</f>
        <v>186.10955801104973</v>
      </c>
      <c r="W1147" s="3">
        <f>IF(Table3[[#This Row],[Stock_on_hand]]&gt;Table3[[#This Row],[Reorder_point]],(Table3[[#This Row],[Stock_on_hand]]-Table3[[#This Row],[Reorder_point]])*Table3[[#This Row],[AverageCostPerUnit]],0)</f>
        <v>0</v>
      </c>
    </row>
    <row r="1148" spans="1:23" x14ac:dyDescent="0.3">
      <c r="A1148" s="1">
        <v>45797</v>
      </c>
      <c r="B1148" t="str">
        <f>TEXT(Table3[[#This Row],[date]],"mmm")</f>
        <v>May</v>
      </c>
      <c r="C1148" t="str">
        <f>TEXT(Table3[[#This Row],[date]],"ddd")</f>
        <v>Tue</v>
      </c>
      <c r="D1148" s="2" t="s">
        <v>27</v>
      </c>
      <c r="E1148" s="2" t="s">
        <v>284</v>
      </c>
      <c r="F1148" s="2" t="s">
        <v>176</v>
      </c>
      <c r="G1148" s="2" t="s">
        <v>177</v>
      </c>
      <c r="H1148" s="2" t="s">
        <v>56</v>
      </c>
      <c r="I1148" s="3">
        <v>173</v>
      </c>
      <c r="J1148" s="5">
        <v>6</v>
      </c>
      <c r="K1148" s="3">
        <v>1038</v>
      </c>
      <c r="L1148" s="3">
        <v>537.77</v>
      </c>
      <c r="M1148" s="3">
        <v>500.23</v>
      </c>
      <c r="N1148" s="10">
        <f>Table3[[#This Row],[profit]]/Table3[[#This Row],[revenue]]</f>
        <v>0.48191714836223509</v>
      </c>
      <c r="O1148" s="2" t="s">
        <v>13</v>
      </c>
      <c r="P1148" s="2" t="str">
        <f>_xlfn.XLOOKUP(O1148,Sales_reps!A:A,Sales_reps!B:B)</f>
        <v>Rep 5</v>
      </c>
      <c r="Q1148" s="5">
        <f>_xlfn.XLOOKUP(F1148,Inventory!A:A,Inventory!E:E)</f>
        <v>230</v>
      </c>
      <c r="R1148" s="5">
        <f>_xlfn.XLOOKUP(F1148,Inventory!A:A,Inventory!F:F)</f>
        <v>67</v>
      </c>
      <c r="S1148" t="str">
        <f>IF(Table3[[#This Row],[Reorder_point]]&gt;=Table3[[#This Row],[Stock_on_hand]],"Reorder","Sufficient Stock")</f>
        <v>Sufficient Stock</v>
      </c>
      <c r="T1148" s="4">
        <f>_xlfn.XLOOKUP(F1148,Pivot!A:A,Pivot!C:C)</f>
        <v>1.5027624309392265</v>
      </c>
      <c r="U1148" s="5">
        <f>Table3[[#This Row],[Stock_on_hand]]/Table3[[#This Row],[ADS_Rate]]</f>
        <v>153.0514705882353</v>
      </c>
      <c r="V1148" s="16">
        <f>_xlfn.XLOOKUP(F1148,Pivot!E:E,Pivot!H:H)</f>
        <v>125.94279411764707</v>
      </c>
      <c r="W1148" s="3">
        <f>IF(Table3[[#This Row],[Stock_on_hand]]&gt;Table3[[#This Row],[Reorder_point]],(Table3[[#This Row],[Stock_on_hand]]-Table3[[#This Row],[Reorder_point]])*Table3[[#This Row],[AverageCostPerUnit]],0)</f>
        <v>20528.67544117647</v>
      </c>
    </row>
    <row r="1149" spans="1:23" x14ac:dyDescent="0.3">
      <c r="A1149" s="1">
        <v>45797</v>
      </c>
      <c r="B1149" t="str">
        <f>TEXT(Table3[[#This Row],[date]],"mmm")</f>
        <v>May</v>
      </c>
      <c r="C1149" t="str">
        <f>TEXT(Table3[[#This Row],[date]],"ddd")</f>
        <v>Tue</v>
      </c>
      <c r="D1149" s="2" t="s">
        <v>24</v>
      </c>
      <c r="E1149" s="2" t="s">
        <v>282</v>
      </c>
      <c r="F1149" s="2" t="s">
        <v>126</v>
      </c>
      <c r="G1149" s="2" t="s">
        <v>127</v>
      </c>
      <c r="H1149" s="2" t="s">
        <v>56</v>
      </c>
      <c r="I1149" s="3">
        <v>470.72</v>
      </c>
      <c r="J1149" s="5">
        <v>35</v>
      </c>
      <c r="K1149" s="3">
        <v>16475.2</v>
      </c>
      <c r="L1149" s="3">
        <v>11007.85</v>
      </c>
      <c r="M1149" s="3">
        <v>5467.35</v>
      </c>
      <c r="N1149" s="10">
        <f>Table3[[#This Row],[profit]]/Table3[[#This Row],[revenue]]</f>
        <v>0.33185333106730114</v>
      </c>
      <c r="O1149" s="2" t="s">
        <v>30</v>
      </c>
      <c r="P1149" s="2" t="str">
        <f>_xlfn.XLOOKUP(O1149,Sales_reps!A:A,Sales_reps!B:B)</f>
        <v>Rep 12</v>
      </c>
      <c r="Q1149" s="5">
        <f>_xlfn.XLOOKUP(F1149,Inventory!A:A,Inventory!E:E)</f>
        <v>76</v>
      </c>
      <c r="R1149" s="5">
        <f>_xlfn.XLOOKUP(F1149,Inventory!A:A,Inventory!F:F)</f>
        <v>136</v>
      </c>
      <c r="S1149" t="str">
        <f>IF(Table3[[#This Row],[Reorder_point]]&gt;=Table3[[#This Row],[Stock_on_hand]],"Reorder","Sufficient Stock")</f>
        <v>Reorder</v>
      </c>
      <c r="T1149" s="4">
        <f>_xlfn.XLOOKUP(F1149,Pivot!A:A,Pivot!C:C)</f>
        <v>2.3591160220994474</v>
      </c>
      <c r="U1149" s="5">
        <f>Table3[[#This Row],[Stock_on_hand]]/Table3[[#This Row],[ADS_Rate]]</f>
        <v>32.215456674473067</v>
      </c>
      <c r="V1149" s="16">
        <f>_xlfn.XLOOKUP(F1149,Pivot!E:E,Pivot!H:H)</f>
        <v>164.18552693208429</v>
      </c>
      <c r="W1149" s="3">
        <f>IF(Table3[[#This Row],[Stock_on_hand]]&gt;Table3[[#This Row],[Reorder_point]],(Table3[[#This Row],[Stock_on_hand]]-Table3[[#This Row],[Reorder_point]])*Table3[[#This Row],[AverageCostPerUnit]],0)</f>
        <v>0</v>
      </c>
    </row>
    <row r="1150" spans="1:23" x14ac:dyDescent="0.3">
      <c r="A1150" s="1">
        <v>45797</v>
      </c>
      <c r="B1150" t="str">
        <f>TEXT(Table3[[#This Row],[date]],"mmm")</f>
        <v>May</v>
      </c>
      <c r="C1150" t="str">
        <f>TEXT(Table3[[#This Row],[date]],"ddd")</f>
        <v>Tue</v>
      </c>
      <c r="D1150" s="2" t="s">
        <v>12</v>
      </c>
      <c r="E1150" s="2" t="s">
        <v>276</v>
      </c>
      <c r="F1150" s="2" t="s">
        <v>224</v>
      </c>
      <c r="G1150" s="2" t="s">
        <v>225</v>
      </c>
      <c r="H1150" s="2" t="s">
        <v>60</v>
      </c>
      <c r="I1150" s="3">
        <v>380.01</v>
      </c>
      <c r="J1150" s="5">
        <v>43</v>
      </c>
      <c r="K1150" s="3">
        <v>16340.43</v>
      </c>
      <c r="L1150" s="3">
        <v>10737.54</v>
      </c>
      <c r="M1150" s="3">
        <v>5602.89</v>
      </c>
      <c r="N1150" s="10">
        <f>Table3[[#This Row],[profit]]/Table3[[#This Row],[revenue]]</f>
        <v>0.34288510155485508</v>
      </c>
      <c r="O1150" s="2" t="s">
        <v>25</v>
      </c>
      <c r="P1150" s="2" t="str">
        <f>_xlfn.XLOOKUP(O1150,Sales_reps!A:A,Sales_reps!B:B)</f>
        <v>Rep 10</v>
      </c>
      <c r="Q1150" s="5">
        <f>_xlfn.XLOOKUP(F1150,Inventory!A:A,Inventory!E:E)</f>
        <v>42</v>
      </c>
      <c r="R1150" s="5">
        <f>_xlfn.XLOOKUP(F1150,Inventory!A:A,Inventory!F:F)</f>
        <v>59</v>
      </c>
      <c r="S1150" t="str">
        <f>IF(Table3[[#This Row],[Reorder_point]]&gt;=Table3[[#This Row],[Stock_on_hand]],"Reorder","Sufficient Stock")</f>
        <v>Reorder</v>
      </c>
      <c r="T1150" s="4">
        <f>_xlfn.XLOOKUP(F1150,Pivot!A:A,Pivot!C:C)</f>
        <v>1.6906077348066297</v>
      </c>
      <c r="U1150" s="5">
        <f>Table3[[#This Row],[Stock_on_hand]]/Table3[[#This Row],[ADS_Rate]]</f>
        <v>24.843137254901961</v>
      </c>
      <c r="V1150" s="16">
        <f>_xlfn.XLOOKUP(F1150,Pivot!E:E,Pivot!H:H)</f>
        <v>182.07738562091507</v>
      </c>
      <c r="W1150" s="3">
        <f>IF(Table3[[#This Row],[Stock_on_hand]]&gt;Table3[[#This Row],[Reorder_point]],(Table3[[#This Row],[Stock_on_hand]]-Table3[[#This Row],[Reorder_point]])*Table3[[#This Row],[AverageCostPerUnit]],0)</f>
        <v>0</v>
      </c>
    </row>
    <row r="1151" spans="1:23" x14ac:dyDescent="0.3">
      <c r="A1151" s="1">
        <v>45797</v>
      </c>
      <c r="B1151" t="str">
        <f>TEXT(Table3[[#This Row],[date]],"mmm")</f>
        <v>May</v>
      </c>
      <c r="C1151" t="str">
        <f>TEXT(Table3[[#This Row],[date]],"ddd")</f>
        <v>Tue</v>
      </c>
      <c r="D1151" s="2" t="s">
        <v>17</v>
      </c>
      <c r="E1151" s="2" t="s">
        <v>282</v>
      </c>
      <c r="F1151" s="2" t="s">
        <v>228</v>
      </c>
      <c r="G1151" s="2" t="s">
        <v>229</v>
      </c>
      <c r="H1151" s="2" t="s">
        <v>60</v>
      </c>
      <c r="I1151" s="3">
        <v>11.97</v>
      </c>
      <c r="J1151" s="5">
        <v>38</v>
      </c>
      <c r="K1151" s="3">
        <v>454.86</v>
      </c>
      <c r="L1151" s="3">
        <v>295.77999999999997</v>
      </c>
      <c r="M1151" s="3">
        <v>159.08000000000001</v>
      </c>
      <c r="N1151" s="10">
        <f>Table3[[#This Row],[profit]]/Table3[[#This Row],[revenue]]</f>
        <v>0.34973398408301459</v>
      </c>
      <c r="O1151" s="2" t="s">
        <v>34</v>
      </c>
      <c r="P1151" s="2" t="str">
        <f>_xlfn.XLOOKUP(O1151,Sales_reps!A:A,Sales_reps!B:B)</f>
        <v>Rep 14</v>
      </c>
      <c r="Q1151" s="5">
        <f>_xlfn.XLOOKUP(F1151,Inventory!A:A,Inventory!E:E)</f>
        <v>257</v>
      </c>
      <c r="R1151" s="5">
        <f>_xlfn.XLOOKUP(F1151,Inventory!A:A,Inventory!F:F)</f>
        <v>54</v>
      </c>
      <c r="S1151" t="str">
        <f>IF(Table3[[#This Row],[Reorder_point]]&gt;=Table3[[#This Row],[Stock_on_hand]],"Reorder","Sufficient Stock")</f>
        <v>Sufficient Stock</v>
      </c>
      <c r="T1151" s="4">
        <f>_xlfn.XLOOKUP(F1151,Pivot!A:A,Pivot!C:C)</f>
        <v>2.0220994475138121</v>
      </c>
      <c r="U1151" s="5">
        <f>Table3[[#This Row],[Stock_on_hand]]/Table3[[#This Row],[ADS_Rate]]</f>
        <v>127.09562841530055</v>
      </c>
      <c r="V1151" s="16">
        <f>_xlfn.XLOOKUP(F1151,Pivot!E:E,Pivot!H:H)</f>
        <v>160.93450819672134</v>
      </c>
      <c r="W1151" s="3">
        <f>IF(Table3[[#This Row],[Stock_on_hand]]&gt;Table3[[#This Row],[Reorder_point]],(Table3[[#This Row],[Stock_on_hand]]-Table3[[#This Row],[Reorder_point]])*Table3[[#This Row],[AverageCostPerUnit]],0)</f>
        <v>32669.705163934432</v>
      </c>
    </row>
    <row r="1152" spans="1:23" x14ac:dyDescent="0.3">
      <c r="A1152" s="1">
        <v>45797</v>
      </c>
      <c r="B1152" t="str">
        <f>TEXT(Table3[[#This Row],[date]],"mmm")</f>
        <v>May</v>
      </c>
      <c r="C1152" t="str">
        <f>TEXT(Table3[[#This Row],[date]],"ddd")</f>
        <v>Tue</v>
      </c>
      <c r="D1152" s="2" t="s">
        <v>24</v>
      </c>
      <c r="E1152" s="2" t="s">
        <v>282</v>
      </c>
      <c r="F1152" s="2" t="s">
        <v>258</v>
      </c>
      <c r="G1152" s="2" t="s">
        <v>259</v>
      </c>
      <c r="H1152" s="2" t="s">
        <v>73</v>
      </c>
      <c r="I1152" s="3">
        <v>66.319999999999993</v>
      </c>
      <c r="J1152" s="5">
        <v>1</v>
      </c>
      <c r="K1152" s="3">
        <v>66.319999999999993</v>
      </c>
      <c r="L1152" s="3">
        <v>43.54</v>
      </c>
      <c r="M1152" s="3">
        <v>22.78</v>
      </c>
      <c r="N1152" s="10">
        <f>Table3[[#This Row],[profit]]/Table3[[#This Row],[revenue]]</f>
        <v>0.34348612786489752</v>
      </c>
      <c r="O1152" s="2" t="s">
        <v>30</v>
      </c>
      <c r="P1152" s="2" t="str">
        <f>_xlfn.XLOOKUP(O1152,Sales_reps!A:A,Sales_reps!B:B)</f>
        <v>Rep 12</v>
      </c>
      <c r="Q1152" s="5">
        <f>_xlfn.XLOOKUP(F1152,Inventory!A:A,Inventory!E:E)</f>
        <v>296</v>
      </c>
      <c r="R1152" s="5">
        <f>_xlfn.XLOOKUP(F1152,Inventory!A:A,Inventory!F:F)</f>
        <v>116</v>
      </c>
      <c r="S1152" t="str">
        <f>IF(Table3[[#This Row],[Reorder_point]]&gt;=Table3[[#This Row],[Stock_on_hand]],"Reorder","Sufficient Stock")</f>
        <v>Sufficient Stock</v>
      </c>
      <c r="T1152" s="4">
        <f>_xlfn.XLOOKUP(F1152,Pivot!A:A,Pivot!C:C)</f>
        <v>1.729281767955801</v>
      </c>
      <c r="U1152" s="5">
        <f>Table3[[#This Row],[Stock_on_hand]]/Table3[[#This Row],[ADS_Rate]]</f>
        <v>171.16932907348243</v>
      </c>
      <c r="V1152" s="16">
        <f>_xlfn.XLOOKUP(F1152,Pivot!E:E,Pivot!H:H)</f>
        <v>207.01076677316297</v>
      </c>
      <c r="W1152" s="3">
        <f>IF(Table3[[#This Row],[Stock_on_hand]]&gt;Table3[[#This Row],[Reorder_point]],(Table3[[#This Row],[Stock_on_hand]]-Table3[[#This Row],[Reorder_point]])*Table3[[#This Row],[AverageCostPerUnit]],0)</f>
        <v>37261.938019169334</v>
      </c>
    </row>
    <row r="1153" spans="1:23" x14ac:dyDescent="0.3">
      <c r="A1153" s="1">
        <v>45797</v>
      </c>
      <c r="B1153" t="str">
        <f>TEXT(Table3[[#This Row],[date]],"mmm")</f>
        <v>May</v>
      </c>
      <c r="C1153" t="str">
        <f>TEXT(Table3[[#This Row],[date]],"ddd")</f>
        <v>Tue</v>
      </c>
      <c r="D1153" s="2" t="s">
        <v>27</v>
      </c>
      <c r="E1153" s="2" t="s">
        <v>280</v>
      </c>
      <c r="F1153" s="2" t="s">
        <v>158</v>
      </c>
      <c r="G1153" s="2" t="s">
        <v>159</v>
      </c>
      <c r="H1153" s="2" t="s">
        <v>60</v>
      </c>
      <c r="I1153" s="3">
        <v>158.54</v>
      </c>
      <c r="J1153" s="5">
        <v>46</v>
      </c>
      <c r="K1153" s="3">
        <v>7292.84</v>
      </c>
      <c r="L1153" s="3">
        <v>4837.7</v>
      </c>
      <c r="M1153" s="3">
        <v>2455.14</v>
      </c>
      <c r="N1153" s="10">
        <f>Table3[[#This Row],[profit]]/Table3[[#This Row],[revenue]]</f>
        <v>0.33665074237197029</v>
      </c>
      <c r="O1153" s="2" t="s">
        <v>44</v>
      </c>
      <c r="P1153" s="2" t="str">
        <f>_xlfn.XLOOKUP(O1153,Sales_reps!A:A,Sales_reps!B:B)</f>
        <v>Rep 19</v>
      </c>
      <c r="Q1153" s="5">
        <f>_xlfn.XLOOKUP(F1153,Inventory!A:A,Inventory!E:E)</f>
        <v>315</v>
      </c>
      <c r="R1153" s="5">
        <f>_xlfn.XLOOKUP(F1153,Inventory!A:A,Inventory!F:F)</f>
        <v>149</v>
      </c>
      <c r="S1153" t="str">
        <f>IF(Table3[[#This Row],[Reorder_point]]&gt;=Table3[[#This Row],[Stock_on_hand]],"Reorder","Sufficient Stock")</f>
        <v>Sufficient Stock</v>
      </c>
      <c r="T1153" s="4">
        <f>_xlfn.XLOOKUP(F1153,Pivot!A:A,Pivot!C:C)</f>
        <v>2.5193370165745854</v>
      </c>
      <c r="U1153" s="5">
        <f>Table3[[#This Row],[Stock_on_hand]]/Table3[[#This Row],[ADS_Rate]]</f>
        <v>125.03289473684211</v>
      </c>
      <c r="V1153" s="16">
        <f>_xlfn.XLOOKUP(F1153,Pivot!E:E,Pivot!H:H)</f>
        <v>200.06271929824564</v>
      </c>
      <c r="W1153" s="3">
        <f>IF(Table3[[#This Row],[Stock_on_hand]]&gt;Table3[[#This Row],[Reorder_point]],(Table3[[#This Row],[Stock_on_hand]]-Table3[[#This Row],[Reorder_point]])*Table3[[#This Row],[AverageCostPerUnit]],0)</f>
        <v>33210.411403508777</v>
      </c>
    </row>
    <row r="1154" spans="1:23" x14ac:dyDescent="0.3">
      <c r="A1154" s="1">
        <v>45797</v>
      </c>
      <c r="B1154" t="str">
        <f>TEXT(Table3[[#This Row],[date]],"mmm")</f>
        <v>May</v>
      </c>
      <c r="C1154" t="str">
        <f>TEXT(Table3[[#This Row],[date]],"ddd")</f>
        <v>Tue</v>
      </c>
      <c r="D1154" s="2" t="s">
        <v>17</v>
      </c>
      <c r="E1154" s="2" t="s">
        <v>279</v>
      </c>
      <c r="F1154" s="2" t="s">
        <v>144</v>
      </c>
      <c r="G1154" s="2" t="s">
        <v>145</v>
      </c>
      <c r="H1154" s="2" t="s">
        <v>56</v>
      </c>
      <c r="I1154" s="3">
        <v>399.63</v>
      </c>
      <c r="J1154" s="5">
        <v>3</v>
      </c>
      <c r="K1154" s="3">
        <v>1198.8900000000001</v>
      </c>
      <c r="L1154" s="3">
        <v>687.78</v>
      </c>
      <c r="M1154" s="3">
        <v>511.11</v>
      </c>
      <c r="N1154" s="10">
        <f>Table3[[#This Row],[profit]]/Table3[[#This Row],[revenue]]</f>
        <v>0.4263193453944899</v>
      </c>
      <c r="O1154" s="2" t="s">
        <v>13</v>
      </c>
      <c r="P1154" s="2" t="str">
        <f>_xlfn.XLOOKUP(O1154,Sales_reps!A:A,Sales_reps!B:B)</f>
        <v>Rep 5</v>
      </c>
      <c r="Q1154" s="5">
        <f>_xlfn.XLOOKUP(F1154,Inventory!A:A,Inventory!E:E)</f>
        <v>112</v>
      </c>
      <c r="R1154" s="5">
        <f>_xlfn.XLOOKUP(F1154,Inventory!A:A,Inventory!F:F)</f>
        <v>60</v>
      </c>
      <c r="S1154" t="str">
        <f>IF(Table3[[#This Row],[Reorder_point]]&gt;=Table3[[#This Row],[Stock_on_hand]],"Reorder","Sufficient Stock")</f>
        <v>Sufficient Stock</v>
      </c>
      <c r="T1154" s="4">
        <f>_xlfn.XLOOKUP(F1154,Pivot!A:A,Pivot!C:C)</f>
        <v>2.0883977900552488</v>
      </c>
      <c r="U1154" s="5">
        <f>Table3[[#This Row],[Stock_on_hand]]/Table3[[#This Row],[ADS_Rate]]</f>
        <v>53.629629629629626</v>
      </c>
      <c r="V1154" s="16">
        <f>_xlfn.XLOOKUP(F1154,Pivot!E:E,Pivot!H:H)</f>
        <v>99.967328042328063</v>
      </c>
      <c r="W1154" s="3">
        <f>IF(Table3[[#This Row],[Stock_on_hand]]&gt;Table3[[#This Row],[Reorder_point]],(Table3[[#This Row],[Stock_on_hand]]-Table3[[#This Row],[Reorder_point]])*Table3[[#This Row],[AverageCostPerUnit]],0)</f>
        <v>5198.3010582010593</v>
      </c>
    </row>
    <row r="1155" spans="1:23" x14ac:dyDescent="0.3">
      <c r="A1155" s="1">
        <v>45797</v>
      </c>
      <c r="B1155" t="str">
        <f>TEXT(Table3[[#This Row],[date]],"mmm")</f>
        <v>May</v>
      </c>
      <c r="C1155" t="str">
        <f>TEXT(Table3[[#This Row],[date]],"ddd")</f>
        <v>Tue</v>
      </c>
      <c r="D1155" s="2" t="s">
        <v>24</v>
      </c>
      <c r="E1155" s="2" t="s">
        <v>275</v>
      </c>
      <c r="F1155" s="2" t="s">
        <v>144</v>
      </c>
      <c r="G1155" s="2" t="s">
        <v>145</v>
      </c>
      <c r="H1155" s="2" t="s">
        <v>56</v>
      </c>
      <c r="I1155" s="3">
        <v>215.5</v>
      </c>
      <c r="J1155" s="5">
        <v>34</v>
      </c>
      <c r="K1155" s="3">
        <v>7327</v>
      </c>
      <c r="L1155" s="3">
        <v>5877.12</v>
      </c>
      <c r="M1155" s="3">
        <v>1449.88</v>
      </c>
      <c r="N1155" s="10">
        <f>Table3[[#This Row],[profit]]/Table3[[#This Row],[revenue]]</f>
        <v>0.19788180701514946</v>
      </c>
      <c r="O1155" s="2" t="s">
        <v>10</v>
      </c>
      <c r="P1155" s="2" t="str">
        <f>_xlfn.XLOOKUP(O1155,Sales_reps!A:A,Sales_reps!B:B)</f>
        <v>Rep 4</v>
      </c>
      <c r="Q1155" s="5">
        <f>_xlfn.XLOOKUP(F1155,Inventory!A:A,Inventory!E:E)</f>
        <v>112</v>
      </c>
      <c r="R1155" s="5">
        <f>_xlfn.XLOOKUP(F1155,Inventory!A:A,Inventory!F:F)</f>
        <v>60</v>
      </c>
      <c r="S1155" t="str">
        <f>IF(Table3[[#This Row],[Reorder_point]]&gt;=Table3[[#This Row],[Stock_on_hand]],"Reorder","Sufficient Stock")</f>
        <v>Sufficient Stock</v>
      </c>
      <c r="T1155" s="4">
        <f>_xlfn.XLOOKUP(F1155,Pivot!A:A,Pivot!C:C)</f>
        <v>2.0883977900552488</v>
      </c>
      <c r="U1155" s="5">
        <f>Table3[[#This Row],[Stock_on_hand]]/Table3[[#This Row],[ADS_Rate]]</f>
        <v>53.629629629629626</v>
      </c>
      <c r="V1155" s="16">
        <f>_xlfn.XLOOKUP(F1155,Pivot!E:E,Pivot!H:H)</f>
        <v>99.967328042328063</v>
      </c>
      <c r="W1155" s="3">
        <f>IF(Table3[[#This Row],[Stock_on_hand]]&gt;Table3[[#This Row],[Reorder_point]],(Table3[[#This Row],[Stock_on_hand]]-Table3[[#This Row],[Reorder_point]])*Table3[[#This Row],[AverageCostPerUnit]],0)</f>
        <v>5198.3010582010593</v>
      </c>
    </row>
    <row r="1156" spans="1:23" x14ac:dyDescent="0.3">
      <c r="A1156" s="1">
        <v>45797</v>
      </c>
      <c r="B1156" t="str">
        <f>TEXT(Table3[[#This Row],[date]],"mmm")</f>
        <v>May</v>
      </c>
      <c r="C1156" t="str">
        <f>TEXT(Table3[[#This Row],[date]],"ddd")</f>
        <v>Tue</v>
      </c>
      <c r="D1156" s="2" t="s">
        <v>17</v>
      </c>
      <c r="E1156" s="2" t="s">
        <v>276</v>
      </c>
      <c r="F1156" s="2" t="s">
        <v>95</v>
      </c>
      <c r="G1156" s="2" t="s">
        <v>96</v>
      </c>
      <c r="H1156" s="2" t="s">
        <v>56</v>
      </c>
      <c r="I1156" s="3">
        <v>127.93</v>
      </c>
      <c r="J1156" s="5">
        <v>28</v>
      </c>
      <c r="K1156" s="3">
        <v>3582.04</v>
      </c>
      <c r="L1156" s="3">
        <v>2764.24</v>
      </c>
      <c r="M1156" s="3">
        <v>817.8</v>
      </c>
      <c r="N1156" s="10">
        <f>Table3[[#This Row],[profit]]/Table3[[#This Row],[revenue]]</f>
        <v>0.22830565822827215</v>
      </c>
      <c r="O1156" s="2" t="s">
        <v>34</v>
      </c>
      <c r="P1156" s="2" t="str">
        <f>_xlfn.XLOOKUP(O1156,Sales_reps!A:A,Sales_reps!B:B)</f>
        <v>Rep 14</v>
      </c>
      <c r="Q1156" s="5">
        <f>_xlfn.XLOOKUP(F1156,Inventory!A:A,Inventory!E:E)</f>
        <v>101</v>
      </c>
      <c r="R1156" s="5">
        <f>_xlfn.XLOOKUP(F1156,Inventory!A:A,Inventory!F:F)</f>
        <v>179</v>
      </c>
      <c r="S1156" t="str">
        <f>IF(Table3[[#This Row],[Reorder_point]]&gt;=Table3[[#This Row],[Stock_on_hand]],"Reorder","Sufficient Stock")</f>
        <v>Reorder</v>
      </c>
      <c r="T1156" s="4">
        <f>_xlfn.XLOOKUP(F1156,Pivot!A:A,Pivot!C:C)</f>
        <v>3.9834254143646408</v>
      </c>
      <c r="U1156" s="5">
        <f>Table3[[#This Row],[Stock_on_hand]]/Table3[[#This Row],[ADS_Rate]]</f>
        <v>25.35506241331484</v>
      </c>
      <c r="V1156" s="16">
        <f>_xlfn.XLOOKUP(F1156,Pivot!E:E,Pivot!H:H)</f>
        <v>171.84160887656034</v>
      </c>
      <c r="W1156" s="3">
        <f>IF(Table3[[#This Row],[Stock_on_hand]]&gt;Table3[[#This Row],[Reorder_point]],(Table3[[#This Row],[Stock_on_hand]]-Table3[[#This Row],[Reorder_point]])*Table3[[#This Row],[AverageCostPerUnit]],0)</f>
        <v>0</v>
      </c>
    </row>
    <row r="1157" spans="1:23" x14ac:dyDescent="0.3">
      <c r="A1157" s="1">
        <v>45797</v>
      </c>
      <c r="B1157" t="str">
        <f>TEXT(Table3[[#This Row],[date]],"mmm")</f>
        <v>May</v>
      </c>
      <c r="C1157" t="str">
        <f>TEXT(Table3[[#This Row],[date]],"ddd")</f>
        <v>Tue</v>
      </c>
      <c r="D1157" s="2" t="s">
        <v>24</v>
      </c>
      <c r="E1157" s="2" t="s">
        <v>284</v>
      </c>
      <c r="F1157" s="2" t="s">
        <v>168</v>
      </c>
      <c r="G1157" s="2" t="s">
        <v>169</v>
      </c>
      <c r="H1157" s="2" t="s">
        <v>56</v>
      </c>
      <c r="I1157" s="3">
        <v>201.13</v>
      </c>
      <c r="J1157" s="5">
        <v>15</v>
      </c>
      <c r="K1157" s="3">
        <v>3016.95</v>
      </c>
      <c r="L1157" s="3">
        <v>1526.35</v>
      </c>
      <c r="M1157" s="3">
        <v>1490.6</v>
      </c>
      <c r="N1157" s="10">
        <f>Table3[[#This Row],[profit]]/Table3[[#This Row],[revenue]]</f>
        <v>0.49407514211372411</v>
      </c>
      <c r="O1157" s="2" t="s">
        <v>46</v>
      </c>
      <c r="P1157" s="2" t="str">
        <f>_xlfn.XLOOKUP(O1157,Sales_reps!A:A,Sales_reps!B:B)</f>
        <v>Rep 20</v>
      </c>
      <c r="Q1157" s="5">
        <f>_xlfn.XLOOKUP(F1157,Inventory!A:A,Inventory!E:E)</f>
        <v>433</v>
      </c>
      <c r="R1157" s="5">
        <f>_xlfn.XLOOKUP(F1157,Inventory!A:A,Inventory!F:F)</f>
        <v>151</v>
      </c>
      <c r="S1157" t="str">
        <f>IF(Table3[[#This Row],[Reorder_point]]&gt;=Table3[[#This Row],[Stock_on_hand]],"Reorder","Sufficient Stock")</f>
        <v>Sufficient Stock</v>
      </c>
      <c r="T1157" s="4">
        <f>_xlfn.XLOOKUP(F1157,Pivot!A:A,Pivot!C:C)</f>
        <v>2.0718232044198897</v>
      </c>
      <c r="U1157" s="5">
        <f>Table3[[#This Row],[Stock_on_hand]]/Table3[[#This Row],[ADS_Rate]]</f>
        <v>208.99466666666666</v>
      </c>
      <c r="V1157" s="16">
        <f>_xlfn.XLOOKUP(F1157,Pivot!E:E,Pivot!H:H)</f>
        <v>166.13485333333333</v>
      </c>
      <c r="W1157" s="3">
        <f>IF(Table3[[#This Row],[Stock_on_hand]]&gt;Table3[[#This Row],[Reorder_point]],(Table3[[#This Row],[Stock_on_hand]]-Table3[[#This Row],[Reorder_point]])*Table3[[#This Row],[AverageCostPerUnit]],0)</f>
        <v>46850.028639999997</v>
      </c>
    </row>
    <row r="1158" spans="1:23" x14ac:dyDescent="0.3">
      <c r="A1158" s="1">
        <v>45797</v>
      </c>
      <c r="B1158" t="str">
        <f>TEXT(Table3[[#This Row],[date]],"mmm")</f>
        <v>May</v>
      </c>
      <c r="C1158" t="str">
        <f>TEXT(Table3[[#This Row],[date]],"ddd")</f>
        <v>Tue</v>
      </c>
      <c r="D1158" s="2" t="s">
        <v>27</v>
      </c>
      <c r="E1158" s="2" t="s">
        <v>281</v>
      </c>
      <c r="F1158" s="2" t="s">
        <v>146</v>
      </c>
      <c r="G1158" s="2" t="s">
        <v>147</v>
      </c>
      <c r="H1158" s="2" t="s">
        <v>101</v>
      </c>
      <c r="I1158" s="3">
        <v>120.55</v>
      </c>
      <c r="J1158" s="5">
        <v>40</v>
      </c>
      <c r="K1158" s="3">
        <v>4822</v>
      </c>
      <c r="L1158" s="3">
        <v>3736.6</v>
      </c>
      <c r="M1158" s="3">
        <v>1085.4000000000001</v>
      </c>
      <c r="N1158" s="10">
        <f>Table3[[#This Row],[profit]]/Table3[[#This Row],[revenue]]</f>
        <v>0.22509332227291581</v>
      </c>
      <c r="O1158" s="2" t="s">
        <v>15</v>
      </c>
      <c r="P1158" s="2" t="str">
        <f>_xlfn.XLOOKUP(O1158,Sales_reps!A:A,Sales_reps!B:B)</f>
        <v>Rep 6</v>
      </c>
      <c r="Q1158" s="5">
        <f>_xlfn.XLOOKUP(F1158,Inventory!A:A,Inventory!E:E)</f>
        <v>347</v>
      </c>
      <c r="R1158" s="5">
        <f>_xlfn.XLOOKUP(F1158,Inventory!A:A,Inventory!F:F)</f>
        <v>110</v>
      </c>
      <c r="S1158" t="str">
        <f>IF(Table3[[#This Row],[Reorder_point]]&gt;=Table3[[#This Row],[Stock_on_hand]],"Reorder","Sufficient Stock")</f>
        <v>Sufficient Stock</v>
      </c>
      <c r="T1158" s="4">
        <f>_xlfn.XLOOKUP(F1158,Pivot!A:A,Pivot!C:C)</f>
        <v>1.9116022099447514</v>
      </c>
      <c r="U1158" s="5">
        <f>Table3[[#This Row],[Stock_on_hand]]/Table3[[#This Row],[ADS_Rate]]</f>
        <v>181.52312138728323</v>
      </c>
      <c r="V1158" s="16">
        <f>_xlfn.XLOOKUP(F1158,Pivot!E:E,Pivot!H:H)</f>
        <v>120.45384393063586</v>
      </c>
      <c r="W1158" s="3">
        <f>IF(Table3[[#This Row],[Stock_on_hand]]&gt;Table3[[#This Row],[Reorder_point]],(Table3[[#This Row],[Stock_on_hand]]-Table3[[#This Row],[Reorder_point]])*Table3[[#This Row],[AverageCostPerUnit]],0)</f>
        <v>28547.561011560698</v>
      </c>
    </row>
    <row r="1159" spans="1:23" x14ac:dyDescent="0.3">
      <c r="A1159" s="1">
        <v>45798</v>
      </c>
      <c r="B1159" t="str">
        <f>TEXT(Table3[[#This Row],[date]],"mmm")</f>
        <v>May</v>
      </c>
      <c r="C1159" t="str">
        <f>TEXT(Table3[[#This Row],[date]],"ddd")</f>
        <v>Wed</v>
      </c>
      <c r="D1159" s="2" t="s">
        <v>27</v>
      </c>
      <c r="E1159" s="2" t="s">
        <v>273</v>
      </c>
      <c r="F1159" s="2" t="s">
        <v>200</v>
      </c>
      <c r="G1159" s="2" t="s">
        <v>201</v>
      </c>
      <c r="H1159" s="2" t="s">
        <v>56</v>
      </c>
      <c r="I1159" s="3">
        <v>471.86</v>
      </c>
      <c r="J1159" s="5">
        <v>24</v>
      </c>
      <c r="K1159" s="3">
        <v>11324.64</v>
      </c>
      <c r="L1159" s="3">
        <v>6587.25</v>
      </c>
      <c r="M1159" s="3">
        <v>4737.3900000000003</v>
      </c>
      <c r="N1159" s="10">
        <f>Table3[[#This Row],[profit]]/Table3[[#This Row],[revenue]]</f>
        <v>0.41832588055779263</v>
      </c>
      <c r="O1159" s="2" t="s">
        <v>3</v>
      </c>
      <c r="P1159" s="2" t="str">
        <f>_xlfn.XLOOKUP(O1159,Sales_reps!A:A,Sales_reps!B:B)</f>
        <v>Rep 1</v>
      </c>
      <c r="Q1159" s="5">
        <f>_xlfn.XLOOKUP(F1159,Inventory!A:A,Inventory!E:E)</f>
        <v>168</v>
      </c>
      <c r="R1159" s="5">
        <f>_xlfn.XLOOKUP(F1159,Inventory!A:A,Inventory!F:F)</f>
        <v>59</v>
      </c>
      <c r="S1159" t="str">
        <f>IF(Table3[[#This Row],[Reorder_point]]&gt;=Table3[[#This Row],[Stock_on_hand]],"Reorder","Sufficient Stock")</f>
        <v>Sufficient Stock</v>
      </c>
      <c r="T1159" s="4">
        <f>_xlfn.XLOOKUP(F1159,Pivot!A:A,Pivot!C:C)</f>
        <v>1.6519337016574585</v>
      </c>
      <c r="U1159" s="5">
        <f>Table3[[#This Row],[Stock_on_hand]]/Table3[[#This Row],[ADS_Rate]]</f>
        <v>101.6989966555184</v>
      </c>
      <c r="V1159" s="16">
        <f>_xlfn.XLOOKUP(F1159,Pivot!E:E,Pivot!H:H)</f>
        <v>99.711739130434793</v>
      </c>
      <c r="W1159" s="3">
        <f>IF(Table3[[#This Row],[Stock_on_hand]]&gt;Table3[[#This Row],[Reorder_point]],(Table3[[#This Row],[Stock_on_hand]]-Table3[[#This Row],[Reorder_point]])*Table3[[#This Row],[AverageCostPerUnit]],0)</f>
        <v>10868.579565217393</v>
      </c>
    </row>
    <row r="1160" spans="1:23" x14ac:dyDescent="0.3">
      <c r="A1160" s="1">
        <v>45798</v>
      </c>
      <c r="B1160" t="str">
        <f>TEXT(Table3[[#This Row],[date]],"mmm")</f>
        <v>May</v>
      </c>
      <c r="C1160" t="str">
        <f>TEXT(Table3[[#This Row],[date]],"ddd")</f>
        <v>Wed</v>
      </c>
      <c r="D1160" s="2" t="s">
        <v>27</v>
      </c>
      <c r="E1160" s="2" t="s">
        <v>276</v>
      </c>
      <c r="F1160" s="2" t="s">
        <v>87</v>
      </c>
      <c r="G1160" s="2" t="s">
        <v>88</v>
      </c>
      <c r="H1160" s="2" t="s">
        <v>60</v>
      </c>
      <c r="I1160" s="3">
        <v>347.24</v>
      </c>
      <c r="J1160" s="5">
        <v>49</v>
      </c>
      <c r="K1160" s="3">
        <v>17014.759999999998</v>
      </c>
      <c r="L1160" s="3">
        <v>12277.55</v>
      </c>
      <c r="M1160" s="3">
        <v>4737.21</v>
      </c>
      <c r="N1160" s="10">
        <f>Table3[[#This Row],[profit]]/Table3[[#This Row],[revenue]]</f>
        <v>0.27841767970867648</v>
      </c>
      <c r="O1160" s="2" t="s">
        <v>34</v>
      </c>
      <c r="P1160" s="2" t="str">
        <f>_xlfn.XLOOKUP(O1160,Sales_reps!A:A,Sales_reps!B:B)</f>
        <v>Rep 14</v>
      </c>
      <c r="Q1160" s="5">
        <f>_xlfn.XLOOKUP(F1160,Inventory!A:A,Inventory!E:E)</f>
        <v>364</v>
      </c>
      <c r="R1160" s="5">
        <f>_xlfn.XLOOKUP(F1160,Inventory!A:A,Inventory!F:F)</f>
        <v>148</v>
      </c>
      <c r="S1160" t="str">
        <f>IF(Table3[[#This Row],[Reorder_point]]&gt;=Table3[[#This Row],[Stock_on_hand]],"Reorder","Sufficient Stock")</f>
        <v>Sufficient Stock</v>
      </c>
      <c r="T1160" s="4">
        <f>_xlfn.XLOOKUP(F1160,Pivot!A:A,Pivot!C:C)</f>
        <v>2.4198895027624308</v>
      </c>
      <c r="U1160" s="5">
        <f>Table3[[#This Row],[Stock_on_hand]]/Table3[[#This Row],[ADS_Rate]]</f>
        <v>150.42009132420091</v>
      </c>
      <c r="V1160" s="16">
        <f>_xlfn.XLOOKUP(F1160,Pivot!E:E,Pivot!H:H)</f>
        <v>198.74710045662104</v>
      </c>
      <c r="W1160" s="3">
        <f>IF(Table3[[#This Row],[Stock_on_hand]]&gt;Table3[[#This Row],[Reorder_point]],(Table3[[#This Row],[Stock_on_hand]]-Table3[[#This Row],[Reorder_point]])*Table3[[#This Row],[AverageCostPerUnit]],0)</f>
        <v>42929.373698630145</v>
      </c>
    </row>
    <row r="1161" spans="1:23" x14ac:dyDescent="0.3">
      <c r="A1161" s="1">
        <v>45798</v>
      </c>
      <c r="B1161" t="str">
        <f>TEXT(Table3[[#This Row],[date]],"mmm")</f>
        <v>May</v>
      </c>
      <c r="C1161" t="str">
        <f>TEXT(Table3[[#This Row],[date]],"ddd")</f>
        <v>Wed</v>
      </c>
      <c r="D1161" s="2" t="s">
        <v>24</v>
      </c>
      <c r="E1161" s="2" t="s">
        <v>276</v>
      </c>
      <c r="F1161" s="2" t="s">
        <v>54</v>
      </c>
      <c r="G1161" s="2" t="s">
        <v>55</v>
      </c>
      <c r="H1161" s="2" t="s">
        <v>56</v>
      </c>
      <c r="I1161" s="3">
        <v>244.71</v>
      </c>
      <c r="J1161" s="5">
        <v>44</v>
      </c>
      <c r="K1161" s="3">
        <v>10767.24</v>
      </c>
      <c r="L1161" s="3">
        <v>8555.5</v>
      </c>
      <c r="M1161" s="3">
        <v>2211.7399999999998</v>
      </c>
      <c r="N1161" s="10">
        <f>Table3[[#This Row],[profit]]/Table3[[#This Row],[revenue]]</f>
        <v>0.2054138293564553</v>
      </c>
      <c r="O1161" s="2" t="s">
        <v>3</v>
      </c>
      <c r="P1161" s="2" t="str">
        <f>_xlfn.XLOOKUP(O1161,Sales_reps!A:A,Sales_reps!B:B)</f>
        <v>Rep 1</v>
      </c>
      <c r="Q1161" s="5">
        <f>_xlfn.XLOOKUP(F1161,Inventory!A:A,Inventory!E:E)</f>
        <v>18</v>
      </c>
      <c r="R1161" s="5">
        <f>_xlfn.XLOOKUP(F1161,Inventory!A:A,Inventory!F:F)</f>
        <v>193</v>
      </c>
      <c r="S1161" t="str">
        <f>IF(Table3[[#This Row],[Reorder_point]]&gt;=Table3[[#This Row],[Stock_on_hand]],"Reorder","Sufficient Stock")</f>
        <v>Reorder</v>
      </c>
      <c r="T1161" s="4">
        <f>_xlfn.XLOOKUP(F1161,Pivot!A:A,Pivot!C:C)</f>
        <v>1.7127071823204421</v>
      </c>
      <c r="U1161" s="5">
        <f>Table3[[#This Row],[Stock_on_hand]]/Table3[[#This Row],[ADS_Rate]]</f>
        <v>10.509677419354839</v>
      </c>
      <c r="V1161" s="16">
        <f>_xlfn.XLOOKUP(F1161,Pivot!E:E,Pivot!H:H)</f>
        <v>171.93148387096775</v>
      </c>
      <c r="W1161" s="3">
        <f>IF(Table3[[#This Row],[Stock_on_hand]]&gt;Table3[[#This Row],[Reorder_point]],(Table3[[#This Row],[Stock_on_hand]]-Table3[[#This Row],[Reorder_point]])*Table3[[#This Row],[AverageCostPerUnit]],0)</f>
        <v>0</v>
      </c>
    </row>
    <row r="1162" spans="1:23" x14ac:dyDescent="0.3">
      <c r="A1162" s="1">
        <v>45798</v>
      </c>
      <c r="B1162" t="str">
        <f>TEXT(Table3[[#This Row],[date]],"mmm")</f>
        <v>May</v>
      </c>
      <c r="C1162" t="str">
        <f>TEXT(Table3[[#This Row],[date]],"ddd")</f>
        <v>Wed</v>
      </c>
      <c r="D1162" s="2" t="s">
        <v>5</v>
      </c>
      <c r="E1162" s="2" t="s">
        <v>277</v>
      </c>
      <c r="F1162" s="2" t="s">
        <v>256</v>
      </c>
      <c r="G1162" s="2" t="s">
        <v>257</v>
      </c>
      <c r="H1162" s="2" t="s">
        <v>60</v>
      </c>
      <c r="I1162" s="3">
        <v>108.47</v>
      </c>
      <c r="J1162" s="5">
        <v>44</v>
      </c>
      <c r="K1162" s="3">
        <v>4772.68</v>
      </c>
      <c r="L1162" s="3">
        <v>3256.45</v>
      </c>
      <c r="M1162" s="3">
        <v>1516.23</v>
      </c>
      <c r="N1162" s="10">
        <f>Table3[[#This Row],[profit]]/Table3[[#This Row],[revenue]]</f>
        <v>0.31768943235247282</v>
      </c>
      <c r="O1162" s="2" t="s">
        <v>13</v>
      </c>
      <c r="P1162" s="2" t="str">
        <f>_xlfn.XLOOKUP(O1162,Sales_reps!A:A,Sales_reps!B:B)</f>
        <v>Rep 5</v>
      </c>
      <c r="Q1162" s="5">
        <f>_xlfn.XLOOKUP(F1162,Inventory!A:A,Inventory!E:E)</f>
        <v>214</v>
      </c>
      <c r="R1162" s="5">
        <f>_xlfn.XLOOKUP(F1162,Inventory!A:A,Inventory!F:F)</f>
        <v>83</v>
      </c>
      <c r="S1162" t="str">
        <f>IF(Table3[[#This Row],[Reorder_point]]&gt;=Table3[[#This Row],[Stock_on_hand]],"Reorder","Sufficient Stock")</f>
        <v>Sufficient Stock</v>
      </c>
      <c r="T1162" s="4">
        <f>_xlfn.XLOOKUP(F1162,Pivot!A:A,Pivot!C:C)</f>
        <v>2.2872928176795582</v>
      </c>
      <c r="U1162" s="5">
        <f>Table3[[#This Row],[Stock_on_hand]]/Table3[[#This Row],[ADS_Rate]]</f>
        <v>93.560386473429944</v>
      </c>
      <c r="V1162" s="16">
        <f>_xlfn.XLOOKUP(F1162,Pivot!E:E,Pivot!H:H)</f>
        <v>128.51939613526571</v>
      </c>
      <c r="W1162" s="3">
        <f>IF(Table3[[#This Row],[Stock_on_hand]]&gt;Table3[[#This Row],[Reorder_point]],(Table3[[#This Row],[Stock_on_hand]]-Table3[[#This Row],[Reorder_point]])*Table3[[#This Row],[AverageCostPerUnit]],0)</f>
        <v>16836.040893719808</v>
      </c>
    </row>
    <row r="1163" spans="1:23" x14ac:dyDescent="0.3">
      <c r="A1163" s="1">
        <v>45798</v>
      </c>
      <c r="B1163" t="str">
        <f>TEXT(Table3[[#This Row],[date]],"mmm")</f>
        <v>May</v>
      </c>
      <c r="C1163" t="str">
        <f>TEXT(Table3[[#This Row],[date]],"ddd")</f>
        <v>Wed</v>
      </c>
      <c r="D1163" s="2" t="s">
        <v>12</v>
      </c>
      <c r="E1163" s="2" t="s">
        <v>276</v>
      </c>
      <c r="F1163" s="2" t="s">
        <v>95</v>
      </c>
      <c r="G1163" s="2" t="s">
        <v>96</v>
      </c>
      <c r="H1163" s="2" t="s">
        <v>56</v>
      </c>
      <c r="I1163" s="3">
        <v>215.32</v>
      </c>
      <c r="J1163" s="5">
        <v>20</v>
      </c>
      <c r="K1163" s="3">
        <v>4306.3999999999996</v>
      </c>
      <c r="L1163" s="3">
        <v>3308.09</v>
      </c>
      <c r="M1163" s="3">
        <v>998.31</v>
      </c>
      <c r="N1163" s="10">
        <f>Table3[[#This Row],[profit]]/Table3[[#This Row],[revenue]]</f>
        <v>0.23182008173880736</v>
      </c>
      <c r="O1163" s="2" t="s">
        <v>32</v>
      </c>
      <c r="P1163" s="2" t="str">
        <f>_xlfn.XLOOKUP(O1163,Sales_reps!A:A,Sales_reps!B:B)</f>
        <v>Rep 13</v>
      </c>
      <c r="Q1163" s="5">
        <f>_xlfn.XLOOKUP(F1163,Inventory!A:A,Inventory!E:E)</f>
        <v>101</v>
      </c>
      <c r="R1163" s="5">
        <f>_xlfn.XLOOKUP(F1163,Inventory!A:A,Inventory!F:F)</f>
        <v>179</v>
      </c>
      <c r="S1163" t="str">
        <f>IF(Table3[[#This Row],[Reorder_point]]&gt;=Table3[[#This Row],[Stock_on_hand]],"Reorder","Sufficient Stock")</f>
        <v>Reorder</v>
      </c>
      <c r="T1163" s="4">
        <f>_xlfn.XLOOKUP(F1163,Pivot!A:A,Pivot!C:C)</f>
        <v>3.9834254143646408</v>
      </c>
      <c r="U1163" s="5">
        <f>Table3[[#This Row],[Stock_on_hand]]/Table3[[#This Row],[ADS_Rate]]</f>
        <v>25.35506241331484</v>
      </c>
      <c r="V1163" s="16">
        <f>_xlfn.XLOOKUP(F1163,Pivot!E:E,Pivot!H:H)</f>
        <v>171.84160887656034</v>
      </c>
      <c r="W1163" s="3">
        <f>IF(Table3[[#This Row],[Stock_on_hand]]&gt;Table3[[#This Row],[Reorder_point]],(Table3[[#This Row],[Stock_on_hand]]-Table3[[#This Row],[Reorder_point]])*Table3[[#This Row],[AverageCostPerUnit]],0)</f>
        <v>0</v>
      </c>
    </row>
    <row r="1164" spans="1:23" x14ac:dyDescent="0.3">
      <c r="A1164" s="1">
        <v>45798</v>
      </c>
      <c r="B1164" t="str">
        <f>TEXT(Table3[[#This Row],[date]],"mmm")</f>
        <v>May</v>
      </c>
      <c r="C1164" t="str">
        <f>TEXT(Table3[[#This Row],[date]],"ddd")</f>
        <v>Wed</v>
      </c>
      <c r="D1164" s="2" t="s">
        <v>12</v>
      </c>
      <c r="E1164" s="2" t="s">
        <v>284</v>
      </c>
      <c r="F1164" s="2" t="s">
        <v>260</v>
      </c>
      <c r="G1164" s="2" t="s">
        <v>261</v>
      </c>
      <c r="H1164" s="2" t="s">
        <v>73</v>
      </c>
      <c r="I1164" s="3">
        <v>233.71</v>
      </c>
      <c r="J1164" s="5">
        <v>12</v>
      </c>
      <c r="K1164" s="3">
        <v>2804.52</v>
      </c>
      <c r="L1164" s="3">
        <v>2144.94</v>
      </c>
      <c r="M1164" s="3">
        <v>659.58</v>
      </c>
      <c r="N1164" s="10">
        <f>Table3[[#This Row],[profit]]/Table3[[#This Row],[revenue]]</f>
        <v>0.23518463052500965</v>
      </c>
      <c r="O1164" s="2" t="s">
        <v>46</v>
      </c>
      <c r="P1164" s="2" t="str">
        <f>_xlfn.XLOOKUP(O1164,Sales_reps!A:A,Sales_reps!B:B)</f>
        <v>Rep 20</v>
      </c>
      <c r="Q1164" s="5">
        <f>_xlfn.XLOOKUP(F1164,Inventory!A:A,Inventory!E:E)</f>
        <v>159</v>
      </c>
      <c r="R1164" s="5">
        <f>_xlfn.XLOOKUP(F1164,Inventory!A:A,Inventory!F:F)</f>
        <v>87</v>
      </c>
      <c r="S1164" t="str">
        <f>IF(Table3[[#This Row],[Reorder_point]]&gt;=Table3[[#This Row],[Stock_on_hand]],"Reorder","Sufficient Stock")</f>
        <v>Sufficient Stock</v>
      </c>
      <c r="T1164" s="4">
        <f>_xlfn.XLOOKUP(F1164,Pivot!A:A,Pivot!C:C)</f>
        <v>3.3204419889502761</v>
      </c>
      <c r="U1164" s="5">
        <f>Table3[[#This Row],[Stock_on_hand]]/Table3[[#This Row],[ADS_Rate]]</f>
        <v>47.885191347753747</v>
      </c>
      <c r="V1164" s="16">
        <f>_xlfn.XLOOKUP(F1164,Pivot!E:E,Pivot!H:H)</f>
        <v>126.12717138103163</v>
      </c>
      <c r="W1164" s="3">
        <f>IF(Table3[[#This Row],[Stock_on_hand]]&gt;Table3[[#This Row],[Reorder_point]],(Table3[[#This Row],[Stock_on_hand]]-Table3[[#This Row],[Reorder_point]])*Table3[[#This Row],[AverageCostPerUnit]],0)</f>
        <v>9081.1563394342775</v>
      </c>
    </row>
    <row r="1165" spans="1:23" x14ac:dyDescent="0.3">
      <c r="A1165" s="1">
        <v>45798</v>
      </c>
      <c r="B1165" t="str">
        <f>TEXT(Table3[[#This Row],[date]],"mmm")</f>
        <v>May</v>
      </c>
      <c r="C1165" t="str">
        <f>TEXT(Table3[[#This Row],[date]],"ddd")</f>
        <v>Wed</v>
      </c>
      <c r="D1165" s="2" t="s">
        <v>5</v>
      </c>
      <c r="E1165" s="2" t="s">
        <v>274</v>
      </c>
      <c r="F1165" s="2" t="s">
        <v>78</v>
      </c>
      <c r="G1165" s="2" t="s">
        <v>79</v>
      </c>
      <c r="H1165" s="2" t="s">
        <v>64</v>
      </c>
      <c r="I1165" s="3">
        <v>386.19</v>
      </c>
      <c r="J1165" s="5">
        <v>27</v>
      </c>
      <c r="K1165" s="3">
        <v>10427.129999999999</v>
      </c>
      <c r="L1165" s="3">
        <v>8753.9500000000007</v>
      </c>
      <c r="M1165" s="3">
        <v>1673.18</v>
      </c>
      <c r="N1165" s="10">
        <f>Table3[[#This Row],[profit]]/Table3[[#This Row],[revenue]]</f>
        <v>0.16046409702382153</v>
      </c>
      <c r="O1165" s="2" t="s">
        <v>8</v>
      </c>
      <c r="P1165" s="2" t="str">
        <f>_xlfn.XLOOKUP(O1165,Sales_reps!A:A,Sales_reps!B:B)</f>
        <v>Rep 3</v>
      </c>
      <c r="Q1165" s="5">
        <f>_xlfn.XLOOKUP(F1165,Inventory!A:A,Inventory!E:E)</f>
        <v>486</v>
      </c>
      <c r="R1165" s="5">
        <f>_xlfn.XLOOKUP(F1165,Inventory!A:A,Inventory!F:F)</f>
        <v>119</v>
      </c>
      <c r="S1165" t="str">
        <f>IF(Table3[[#This Row],[Reorder_point]]&gt;=Table3[[#This Row],[Stock_on_hand]],"Reorder","Sufficient Stock")</f>
        <v>Sufficient Stock</v>
      </c>
      <c r="T1165" s="4">
        <f>_xlfn.XLOOKUP(F1165,Pivot!A:A,Pivot!C:C)</f>
        <v>2.3204419889502761</v>
      </c>
      <c r="U1165" s="5">
        <f>Table3[[#This Row],[Stock_on_hand]]/Table3[[#This Row],[ADS_Rate]]</f>
        <v>209.44285714285715</v>
      </c>
      <c r="V1165" s="16">
        <f>_xlfn.XLOOKUP(F1165,Pivot!E:E,Pivot!H:H)</f>
        <v>196.53238095238089</v>
      </c>
      <c r="W1165" s="3">
        <f>IF(Table3[[#This Row],[Stock_on_hand]]&gt;Table3[[#This Row],[Reorder_point]],(Table3[[#This Row],[Stock_on_hand]]-Table3[[#This Row],[Reorder_point]])*Table3[[#This Row],[AverageCostPerUnit]],0)</f>
        <v>72127.383809523788</v>
      </c>
    </row>
    <row r="1166" spans="1:23" x14ac:dyDescent="0.3">
      <c r="A1166" s="1">
        <v>45798</v>
      </c>
      <c r="B1166" t="str">
        <f>TEXT(Table3[[#This Row],[date]],"mmm")</f>
        <v>May</v>
      </c>
      <c r="C1166" t="str">
        <f>TEXT(Table3[[#This Row],[date]],"ddd")</f>
        <v>Wed</v>
      </c>
      <c r="D1166" s="2" t="s">
        <v>17</v>
      </c>
      <c r="E1166" s="2" t="s">
        <v>271</v>
      </c>
      <c r="F1166" s="2" t="s">
        <v>164</v>
      </c>
      <c r="G1166" s="2" t="s">
        <v>165</v>
      </c>
      <c r="H1166" s="2" t="s">
        <v>56</v>
      </c>
      <c r="I1166" s="3">
        <v>187.7</v>
      </c>
      <c r="J1166" s="5">
        <v>8</v>
      </c>
      <c r="K1166" s="3">
        <v>1501.6</v>
      </c>
      <c r="L1166" s="3">
        <v>1048.23</v>
      </c>
      <c r="M1166" s="3">
        <v>453.37</v>
      </c>
      <c r="N1166" s="10">
        <f>Table3[[#This Row],[profit]]/Table3[[#This Row],[revenue]]</f>
        <v>0.3019246137453383</v>
      </c>
      <c r="O1166" s="2" t="s">
        <v>38</v>
      </c>
      <c r="P1166" s="2" t="str">
        <f>_xlfn.XLOOKUP(O1166,Sales_reps!A:A,Sales_reps!B:B)</f>
        <v>Rep 16</v>
      </c>
      <c r="Q1166" s="5">
        <f>_xlfn.XLOOKUP(F1166,Inventory!A:A,Inventory!E:E)</f>
        <v>324</v>
      </c>
      <c r="R1166" s="5">
        <f>_xlfn.XLOOKUP(F1166,Inventory!A:A,Inventory!F:F)</f>
        <v>136</v>
      </c>
      <c r="S1166" t="str">
        <f>IF(Table3[[#This Row],[Reorder_point]]&gt;=Table3[[#This Row],[Stock_on_hand]],"Reorder","Sufficient Stock")</f>
        <v>Sufficient Stock</v>
      </c>
      <c r="T1166" s="4">
        <f>_xlfn.XLOOKUP(F1166,Pivot!A:A,Pivot!C:C)</f>
        <v>1.7348066298342542</v>
      </c>
      <c r="U1166" s="5">
        <f>Table3[[#This Row],[Stock_on_hand]]/Table3[[#This Row],[ADS_Rate]]</f>
        <v>186.76433121019107</v>
      </c>
      <c r="V1166" s="16">
        <f>_xlfn.XLOOKUP(F1166,Pivot!E:E,Pivot!H:H)</f>
        <v>151.90401273885354</v>
      </c>
      <c r="W1166" s="3">
        <f>IF(Table3[[#This Row],[Stock_on_hand]]&gt;Table3[[#This Row],[Reorder_point]],(Table3[[#This Row],[Stock_on_hand]]-Table3[[#This Row],[Reorder_point]])*Table3[[#This Row],[AverageCostPerUnit]],0)</f>
        <v>28557.954394904464</v>
      </c>
    </row>
    <row r="1167" spans="1:23" x14ac:dyDescent="0.3">
      <c r="A1167" s="1">
        <v>45798</v>
      </c>
      <c r="B1167" t="str">
        <f>TEXT(Table3[[#This Row],[date]],"mmm")</f>
        <v>May</v>
      </c>
      <c r="C1167" t="str">
        <f>TEXT(Table3[[#This Row],[date]],"ddd")</f>
        <v>Wed</v>
      </c>
      <c r="D1167" s="2" t="s">
        <v>5</v>
      </c>
      <c r="E1167" s="2" t="s">
        <v>280</v>
      </c>
      <c r="F1167" s="2" t="s">
        <v>186</v>
      </c>
      <c r="G1167" s="2" t="s">
        <v>187</v>
      </c>
      <c r="H1167" s="2" t="s">
        <v>56</v>
      </c>
      <c r="I1167" s="3">
        <v>212.37</v>
      </c>
      <c r="J1167" s="5">
        <v>42</v>
      </c>
      <c r="K1167" s="3">
        <v>8919.5400000000009</v>
      </c>
      <c r="L1167" s="3">
        <v>6669.54</v>
      </c>
      <c r="M1167" s="3">
        <v>2250</v>
      </c>
      <c r="N1167" s="10">
        <f>Table3[[#This Row],[profit]]/Table3[[#This Row],[revenue]]</f>
        <v>0.25225516114059693</v>
      </c>
      <c r="O1167" s="2" t="s">
        <v>36</v>
      </c>
      <c r="P1167" s="2" t="str">
        <f>_xlfn.XLOOKUP(O1167,Sales_reps!A:A,Sales_reps!B:B)</f>
        <v>Rep 15</v>
      </c>
      <c r="Q1167" s="5">
        <f>_xlfn.XLOOKUP(F1167,Inventory!A:A,Inventory!E:E)</f>
        <v>269</v>
      </c>
      <c r="R1167" s="5">
        <f>_xlfn.XLOOKUP(F1167,Inventory!A:A,Inventory!F:F)</f>
        <v>137</v>
      </c>
      <c r="S1167" t="str">
        <f>IF(Table3[[#This Row],[Reorder_point]]&gt;=Table3[[#This Row],[Stock_on_hand]],"Reorder","Sufficient Stock")</f>
        <v>Sufficient Stock</v>
      </c>
      <c r="T1167" s="4">
        <f>_xlfn.XLOOKUP(F1167,Pivot!A:A,Pivot!C:C)</f>
        <v>3.3149171270718232</v>
      </c>
      <c r="U1167" s="5">
        <f>Table3[[#This Row],[Stock_on_hand]]/Table3[[#This Row],[ADS_Rate]]</f>
        <v>81.148333333333341</v>
      </c>
      <c r="V1167" s="16">
        <f>_xlfn.XLOOKUP(F1167,Pivot!E:E,Pivot!H:H)</f>
        <v>202.9247</v>
      </c>
      <c r="W1167" s="3">
        <f>IF(Table3[[#This Row],[Stock_on_hand]]&gt;Table3[[#This Row],[Reorder_point]],(Table3[[#This Row],[Stock_on_hand]]-Table3[[#This Row],[Reorder_point]])*Table3[[#This Row],[AverageCostPerUnit]],0)</f>
        <v>26786.060399999998</v>
      </c>
    </row>
    <row r="1168" spans="1:23" x14ac:dyDescent="0.3">
      <c r="A1168" s="1">
        <v>45798</v>
      </c>
      <c r="B1168" t="str">
        <f>TEXT(Table3[[#This Row],[date]],"mmm")</f>
        <v>May</v>
      </c>
      <c r="C1168" t="str">
        <f>TEXT(Table3[[#This Row],[date]],"ddd")</f>
        <v>Wed</v>
      </c>
      <c r="D1168" s="2" t="s">
        <v>5</v>
      </c>
      <c r="E1168" s="2" t="s">
        <v>272</v>
      </c>
      <c r="F1168" s="2" t="s">
        <v>132</v>
      </c>
      <c r="G1168" s="2" t="s">
        <v>133</v>
      </c>
      <c r="H1168" s="2" t="s">
        <v>64</v>
      </c>
      <c r="I1168" s="3">
        <v>369.28</v>
      </c>
      <c r="J1168" s="5">
        <v>7</v>
      </c>
      <c r="K1168" s="3">
        <v>2584.96</v>
      </c>
      <c r="L1168" s="3">
        <v>1712.27</v>
      </c>
      <c r="M1168" s="3">
        <v>872.69</v>
      </c>
      <c r="N1168" s="10">
        <f>Table3[[#This Row],[profit]]/Table3[[#This Row],[revenue]]</f>
        <v>0.33760290294627382</v>
      </c>
      <c r="O1168" s="2" t="s">
        <v>18</v>
      </c>
      <c r="P1168" s="2" t="str">
        <f>_xlfn.XLOOKUP(O1168,Sales_reps!A:A,Sales_reps!B:B)</f>
        <v>Rep 7</v>
      </c>
      <c r="Q1168" s="5">
        <f>_xlfn.XLOOKUP(F1168,Inventory!A:A,Inventory!E:E)</f>
        <v>178</v>
      </c>
      <c r="R1168" s="5">
        <f>_xlfn.XLOOKUP(F1168,Inventory!A:A,Inventory!F:F)</f>
        <v>183</v>
      </c>
      <c r="S1168" t="str">
        <f>IF(Table3[[#This Row],[Reorder_point]]&gt;=Table3[[#This Row],[Stock_on_hand]],"Reorder","Sufficient Stock")</f>
        <v>Reorder</v>
      </c>
      <c r="T1168" s="4">
        <f>_xlfn.XLOOKUP(F1168,Pivot!A:A,Pivot!C:C)</f>
        <v>3.2596685082872927</v>
      </c>
      <c r="U1168" s="5">
        <f>Table3[[#This Row],[Stock_on_hand]]/Table3[[#This Row],[ADS_Rate]]</f>
        <v>54.606779661016951</v>
      </c>
      <c r="V1168" s="16">
        <f>_xlfn.XLOOKUP(F1168,Pivot!E:E,Pivot!H:H)</f>
        <v>150.7550338983051</v>
      </c>
      <c r="W1168" s="3">
        <f>IF(Table3[[#This Row],[Stock_on_hand]]&gt;Table3[[#This Row],[Reorder_point]],(Table3[[#This Row],[Stock_on_hand]]-Table3[[#This Row],[Reorder_point]])*Table3[[#This Row],[AverageCostPerUnit]],0)</f>
        <v>0</v>
      </c>
    </row>
    <row r="1169" spans="1:23" x14ac:dyDescent="0.3">
      <c r="A1169" s="1">
        <v>45798</v>
      </c>
      <c r="B1169" t="str">
        <f>TEXT(Table3[[#This Row],[date]],"mmm")</f>
        <v>May</v>
      </c>
      <c r="C1169" t="str">
        <f>TEXT(Table3[[#This Row],[date]],"ddd")</f>
        <v>Wed</v>
      </c>
      <c r="D1169" s="2" t="s">
        <v>24</v>
      </c>
      <c r="E1169" s="2" t="s">
        <v>282</v>
      </c>
      <c r="F1169" s="2" t="s">
        <v>172</v>
      </c>
      <c r="G1169" s="2" t="s">
        <v>173</v>
      </c>
      <c r="H1169" s="2" t="s">
        <v>64</v>
      </c>
      <c r="I1169" s="3">
        <v>382.15</v>
      </c>
      <c r="J1169" s="5">
        <v>38</v>
      </c>
      <c r="K1169" s="3">
        <v>14521.7</v>
      </c>
      <c r="L1169" s="3">
        <v>12212.84</v>
      </c>
      <c r="M1169" s="3">
        <v>2308.86</v>
      </c>
      <c r="N1169" s="10">
        <f>Table3[[#This Row],[profit]]/Table3[[#This Row],[revenue]]</f>
        <v>0.1589937817197711</v>
      </c>
      <c r="O1169" s="2" t="s">
        <v>13</v>
      </c>
      <c r="P1169" s="2" t="str">
        <f>_xlfn.XLOOKUP(O1169,Sales_reps!A:A,Sales_reps!B:B)</f>
        <v>Rep 5</v>
      </c>
      <c r="Q1169" s="5">
        <f>_xlfn.XLOOKUP(F1169,Inventory!A:A,Inventory!E:E)</f>
        <v>111</v>
      </c>
      <c r="R1169" s="5">
        <f>_xlfn.XLOOKUP(F1169,Inventory!A:A,Inventory!F:F)</f>
        <v>194</v>
      </c>
      <c r="S1169" t="str">
        <f>IF(Table3[[#This Row],[Reorder_point]]&gt;=Table3[[#This Row],[Stock_on_hand]],"Reorder","Sufficient Stock")</f>
        <v>Reorder</v>
      </c>
      <c r="T1169" s="4">
        <f>_xlfn.XLOOKUP(F1169,Pivot!A:A,Pivot!C:C)</f>
        <v>3.5635359116022101</v>
      </c>
      <c r="U1169" s="5">
        <f>Table3[[#This Row],[Stock_on_hand]]/Table3[[#This Row],[ADS_Rate]]</f>
        <v>31.148837209302325</v>
      </c>
      <c r="V1169" s="16">
        <f>_xlfn.XLOOKUP(F1169,Pivot!E:E,Pivot!H:H)</f>
        <v>147.48975193798449</v>
      </c>
      <c r="W1169" s="3">
        <f>IF(Table3[[#This Row],[Stock_on_hand]]&gt;Table3[[#This Row],[Reorder_point]],(Table3[[#This Row],[Stock_on_hand]]-Table3[[#This Row],[Reorder_point]])*Table3[[#This Row],[AverageCostPerUnit]],0)</f>
        <v>0</v>
      </c>
    </row>
    <row r="1170" spans="1:23" x14ac:dyDescent="0.3">
      <c r="A1170" s="1">
        <v>45798</v>
      </c>
      <c r="B1170" t="str">
        <f>TEXT(Table3[[#This Row],[date]],"mmm")</f>
        <v>May</v>
      </c>
      <c r="C1170" t="str">
        <f>TEXT(Table3[[#This Row],[date]],"ddd")</f>
        <v>Wed</v>
      </c>
      <c r="D1170" s="2" t="s">
        <v>17</v>
      </c>
      <c r="E1170" s="2" t="s">
        <v>279</v>
      </c>
      <c r="F1170" s="2" t="s">
        <v>148</v>
      </c>
      <c r="G1170" s="2" t="s">
        <v>149</v>
      </c>
      <c r="H1170" s="2" t="s">
        <v>56</v>
      </c>
      <c r="I1170" s="3">
        <v>48.64</v>
      </c>
      <c r="J1170" s="5">
        <v>8</v>
      </c>
      <c r="K1170" s="3">
        <v>389.12</v>
      </c>
      <c r="L1170" s="3">
        <v>251.33</v>
      </c>
      <c r="M1170" s="3">
        <v>137.79</v>
      </c>
      <c r="N1170" s="10">
        <f>Table3[[#This Row],[profit]]/Table3[[#This Row],[revenue]]</f>
        <v>0.35410670230263158</v>
      </c>
      <c r="O1170" s="2" t="s">
        <v>40</v>
      </c>
      <c r="P1170" s="2" t="str">
        <f>_xlfn.XLOOKUP(O1170,Sales_reps!A:A,Sales_reps!B:B)</f>
        <v>Rep 17</v>
      </c>
      <c r="Q1170" s="5">
        <f>_xlfn.XLOOKUP(F1170,Inventory!A:A,Inventory!E:E)</f>
        <v>333</v>
      </c>
      <c r="R1170" s="5">
        <f>_xlfn.XLOOKUP(F1170,Inventory!A:A,Inventory!F:F)</f>
        <v>160</v>
      </c>
      <c r="S1170" t="str">
        <f>IF(Table3[[#This Row],[Reorder_point]]&gt;=Table3[[#This Row],[Stock_on_hand]],"Reorder","Sufficient Stock")</f>
        <v>Sufficient Stock</v>
      </c>
      <c r="T1170" s="4">
        <f>_xlfn.XLOOKUP(F1170,Pivot!A:A,Pivot!C:C)</f>
        <v>1.2928176795580111</v>
      </c>
      <c r="U1170" s="5">
        <f>Table3[[#This Row],[Stock_on_hand]]/Table3[[#This Row],[ADS_Rate]]</f>
        <v>257.57692307692309</v>
      </c>
      <c r="V1170" s="16">
        <f>_xlfn.XLOOKUP(F1170,Pivot!E:E,Pivot!H:H)</f>
        <v>189.53205128205127</v>
      </c>
      <c r="W1170" s="3">
        <f>IF(Table3[[#This Row],[Stock_on_hand]]&gt;Table3[[#This Row],[Reorder_point]],(Table3[[#This Row],[Stock_on_hand]]-Table3[[#This Row],[Reorder_point]])*Table3[[#This Row],[AverageCostPerUnit]],0)</f>
        <v>32789.044871794868</v>
      </c>
    </row>
    <row r="1171" spans="1:23" x14ac:dyDescent="0.3">
      <c r="A1171" s="1">
        <v>45799</v>
      </c>
      <c r="B1171" t="str">
        <f>TEXT(Table3[[#This Row],[date]],"mmm")</f>
        <v>May</v>
      </c>
      <c r="C1171" t="str">
        <f>TEXT(Table3[[#This Row],[date]],"ddd")</f>
        <v>Thu</v>
      </c>
      <c r="D1171" s="2" t="s">
        <v>27</v>
      </c>
      <c r="E1171" s="2" t="s">
        <v>277</v>
      </c>
      <c r="F1171" s="2" t="s">
        <v>76</v>
      </c>
      <c r="G1171" s="2" t="s">
        <v>77</v>
      </c>
      <c r="H1171" s="2" t="s">
        <v>64</v>
      </c>
      <c r="I1171" s="3">
        <v>451.19</v>
      </c>
      <c r="J1171" s="5">
        <v>23</v>
      </c>
      <c r="K1171" s="3">
        <v>10377.370000000001</v>
      </c>
      <c r="L1171" s="3">
        <v>8624.82</v>
      </c>
      <c r="M1171" s="3">
        <v>1752.55</v>
      </c>
      <c r="N1171" s="10">
        <f>Table3[[#This Row],[profit]]/Table3[[#This Row],[revenue]]</f>
        <v>0.16888190360370689</v>
      </c>
      <c r="O1171" s="2" t="s">
        <v>18</v>
      </c>
      <c r="P1171" s="2" t="str">
        <f>_xlfn.XLOOKUP(O1171,Sales_reps!A:A,Sales_reps!B:B)</f>
        <v>Rep 7</v>
      </c>
      <c r="Q1171" s="5">
        <f>_xlfn.XLOOKUP(F1171,Inventory!A:A,Inventory!E:E)</f>
        <v>477</v>
      </c>
      <c r="R1171" s="5">
        <f>_xlfn.XLOOKUP(F1171,Inventory!A:A,Inventory!F:F)</f>
        <v>124</v>
      </c>
      <c r="S1171" t="str">
        <f>IF(Table3[[#This Row],[Reorder_point]]&gt;=Table3[[#This Row],[Stock_on_hand]],"Reorder","Sufficient Stock")</f>
        <v>Sufficient Stock</v>
      </c>
      <c r="T1171" s="4">
        <f>_xlfn.XLOOKUP(F1171,Pivot!A:A,Pivot!C:C)</f>
        <v>2.7734806629834252</v>
      </c>
      <c r="U1171" s="5">
        <f>Table3[[#This Row],[Stock_on_hand]]/Table3[[#This Row],[ADS_Rate]]</f>
        <v>171.98605577689244</v>
      </c>
      <c r="V1171" s="16">
        <f>_xlfn.XLOOKUP(F1171,Pivot!E:E,Pivot!H:H)</f>
        <v>146.86141434262947</v>
      </c>
      <c r="W1171" s="3">
        <f>IF(Table3[[#This Row],[Stock_on_hand]]&gt;Table3[[#This Row],[Reorder_point]],(Table3[[#This Row],[Stock_on_hand]]-Table3[[#This Row],[Reorder_point]])*Table3[[#This Row],[AverageCostPerUnit]],0)</f>
        <v>51842.079262948202</v>
      </c>
    </row>
    <row r="1172" spans="1:23" x14ac:dyDescent="0.3">
      <c r="A1172" s="1">
        <v>45799</v>
      </c>
      <c r="B1172" t="str">
        <f>TEXT(Table3[[#This Row],[date]],"mmm")</f>
        <v>May</v>
      </c>
      <c r="C1172" t="str">
        <f>TEXT(Table3[[#This Row],[date]],"ddd")</f>
        <v>Thu</v>
      </c>
      <c r="D1172" s="2" t="s">
        <v>27</v>
      </c>
      <c r="E1172" s="2" t="s">
        <v>279</v>
      </c>
      <c r="F1172" s="2" t="s">
        <v>66</v>
      </c>
      <c r="G1172" s="2" t="s">
        <v>67</v>
      </c>
      <c r="H1172" s="2" t="s">
        <v>60</v>
      </c>
      <c r="I1172" s="3">
        <v>484.09</v>
      </c>
      <c r="J1172" s="5">
        <v>23</v>
      </c>
      <c r="K1172" s="3">
        <v>11134.07</v>
      </c>
      <c r="L1172" s="3">
        <v>7919.73</v>
      </c>
      <c r="M1172" s="3">
        <v>3214.34</v>
      </c>
      <c r="N1172" s="10">
        <f>Table3[[#This Row],[profit]]/Table3[[#This Row],[revenue]]</f>
        <v>0.28869407144018316</v>
      </c>
      <c r="O1172" s="2" t="s">
        <v>38</v>
      </c>
      <c r="P1172" s="2" t="str">
        <f>_xlfn.XLOOKUP(O1172,Sales_reps!A:A,Sales_reps!B:B)</f>
        <v>Rep 16</v>
      </c>
      <c r="Q1172" s="5">
        <f>_xlfn.XLOOKUP(F1172,Inventory!A:A,Inventory!E:E)</f>
        <v>331</v>
      </c>
      <c r="R1172" s="5">
        <f>_xlfn.XLOOKUP(F1172,Inventory!A:A,Inventory!F:F)</f>
        <v>142</v>
      </c>
      <c r="S1172" t="str">
        <f>IF(Table3[[#This Row],[Reorder_point]]&gt;=Table3[[#This Row],[Stock_on_hand]],"Reorder","Sufficient Stock")</f>
        <v>Sufficient Stock</v>
      </c>
      <c r="T1172" s="4">
        <f>_xlfn.XLOOKUP(F1172,Pivot!A:A,Pivot!C:C)</f>
        <v>3.5745856353591159</v>
      </c>
      <c r="U1172" s="5">
        <f>Table3[[#This Row],[Stock_on_hand]]/Table3[[#This Row],[ADS_Rate]]</f>
        <v>92.59814528593509</v>
      </c>
      <c r="V1172" s="16">
        <f>_xlfn.XLOOKUP(F1172,Pivot!E:E,Pivot!H:H)</f>
        <v>209.60302936630598</v>
      </c>
      <c r="W1172" s="3">
        <f>IF(Table3[[#This Row],[Stock_on_hand]]&gt;Table3[[#This Row],[Reorder_point]],(Table3[[#This Row],[Stock_on_hand]]-Table3[[#This Row],[Reorder_point]])*Table3[[#This Row],[AverageCostPerUnit]],0)</f>
        <v>39614.972550231832</v>
      </c>
    </row>
    <row r="1173" spans="1:23" x14ac:dyDescent="0.3">
      <c r="A1173" s="1">
        <v>45799</v>
      </c>
      <c r="B1173" t="str">
        <f>TEXT(Table3[[#This Row],[date]],"mmm")</f>
        <v>May</v>
      </c>
      <c r="C1173" t="str">
        <f>TEXT(Table3[[#This Row],[date]],"ddd")</f>
        <v>Thu</v>
      </c>
      <c r="D1173" s="2" t="s">
        <v>24</v>
      </c>
      <c r="E1173" s="2" t="s">
        <v>273</v>
      </c>
      <c r="F1173" s="2" t="s">
        <v>132</v>
      </c>
      <c r="G1173" s="2" t="s">
        <v>133</v>
      </c>
      <c r="H1173" s="2" t="s">
        <v>64</v>
      </c>
      <c r="I1173" s="3">
        <v>350.31</v>
      </c>
      <c r="J1173" s="5">
        <v>16</v>
      </c>
      <c r="K1173" s="3">
        <v>5604.96</v>
      </c>
      <c r="L1173" s="3">
        <v>3132.94</v>
      </c>
      <c r="M1173" s="3">
        <v>2472.02</v>
      </c>
      <c r="N1173" s="10">
        <f>Table3[[#This Row],[profit]]/Table3[[#This Row],[revenue]]</f>
        <v>0.44104150609460191</v>
      </c>
      <c r="O1173" s="2" t="s">
        <v>22</v>
      </c>
      <c r="P1173" s="2" t="str">
        <f>_xlfn.XLOOKUP(O1173,Sales_reps!A:A,Sales_reps!B:B)</f>
        <v>Rep 9</v>
      </c>
      <c r="Q1173" s="5">
        <f>_xlfn.XLOOKUP(F1173,Inventory!A:A,Inventory!E:E)</f>
        <v>178</v>
      </c>
      <c r="R1173" s="5">
        <f>_xlfn.XLOOKUP(F1173,Inventory!A:A,Inventory!F:F)</f>
        <v>183</v>
      </c>
      <c r="S1173" t="str">
        <f>IF(Table3[[#This Row],[Reorder_point]]&gt;=Table3[[#This Row],[Stock_on_hand]],"Reorder","Sufficient Stock")</f>
        <v>Reorder</v>
      </c>
      <c r="T1173" s="4">
        <f>_xlfn.XLOOKUP(F1173,Pivot!A:A,Pivot!C:C)</f>
        <v>3.2596685082872927</v>
      </c>
      <c r="U1173" s="5">
        <f>Table3[[#This Row],[Stock_on_hand]]/Table3[[#This Row],[ADS_Rate]]</f>
        <v>54.606779661016951</v>
      </c>
      <c r="V1173" s="16">
        <f>_xlfn.XLOOKUP(F1173,Pivot!E:E,Pivot!H:H)</f>
        <v>150.7550338983051</v>
      </c>
      <c r="W1173" s="3">
        <f>IF(Table3[[#This Row],[Stock_on_hand]]&gt;Table3[[#This Row],[Reorder_point]],(Table3[[#This Row],[Stock_on_hand]]-Table3[[#This Row],[Reorder_point]])*Table3[[#This Row],[AverageCostPerUnit]],0)</f>
        <v>0</v>
      </c>
    </row>
    <row r="1174" spans="1:23" x14ac:dyDescent="0.3">
      <c r="A1174" s="1">
        <v>45799</v>
      </c>
      <c r="B1174" t="str">
        <f>TEXT(Table3[[#This Row],[date]],"mmm")</f>
        <v>May</v>
      </c>
      <c r="C1174" t="str">
        <f>TEXT(Table3[[#This Row],[date]],"ddd")</f>
        <v>Thu</v>
      </c>
      <c r="D1174" s="2" t="s">
        <v>5</v>
      </c>
      <c r="E1174" s="2" t="s">
        <v>279</v>
      </c>
      <c r="F1174" s="2" t="s">
        <v>260</v>
      </c>
      <c r="G1174" s="2" t="s">
        <v>261</v>
      </c>
      <c r="H1174" s="2" t="s">
        <v>73</v>
      </c>
      <c r="I1174" s="3">
        <v>201.66</v>
      </c>
      <c r="J1174" s="5">
        <v>6</v>
      </c>
      <c r="K1174" s="3">
        <v>1209.96</v>
      </c>
      <c r="L1174" s="3">
        <v>1014.12</v>
      </c>
      <c r="M1174" s="3">
        <v>195.84</v>
      </c>
      <c r="N1174" s="10">
        <f>Table3[[#This Row],[profit]]/Table3[[#This Row],[revenue]]</f>
        <v>0.16185659030050581</v>
      </c>
      <c r="O1174" s="2" t="s">
        <v>30</v>
      </c>
      <c r="P1174" s="2" t="str">
        <f>_xlfn.XLOOKUP(O1174,Sales_reps!A:A,Sales_reps!B:B)</f>
        <v>Rep 12</v>
      </c>
      <c r="Q1174" s="5">
        <f>_xlfn.XLOOKUP(F1174,Inventory!A:A,Inventory!E:E)</f>
        <v>159</v>
      </c>
      <c r="R1174" s="5">
        <f>_xlfn.XLOOKUP(F1174,Inventory!A:A,Inventory!F:F)</f>
        <v>87</v>
      </c>
      <c r="S1174" t="str">
        <f>IF(Table3[[#This Row],[Reorder_point]]&gt;=Table3[[#This Row],[Stock_on_hand]],"Reorder","Sufficient Stock")</f>
        <v>Sufficient Stock</v>
      </c>
      <c r="T1174" s="4">
        <f>_xlfn.XLOOKUP(F1174,Pivot!A:A,Pivot!C:C)</f>
        <v>3.3204419889502761</v>
      </c>
      <c r="U1174" s="5">
        <f>Table3[[#This Row],[Stock_on_hand]]/Table3[[#This Row],[ADS_Rate]]</f>
        <v>47.885191347753747</v>
      </c>
      <c r="V1174" s="16">
        <f>_xlfn.XLOOKUP(F1174,Pivot!E:E,Pivot!H:H)</f>
        <v>126.12717138103163</v>
      </c>
      <c r="W1174" s="3">
        <f>IF(Table3[[#This Row],[Stock_on_hand]]&gt;Table3[[#This Row],[Reorder_point]],(Table3[[#This Row],[Stock_on_hand]]-Table3[[#This Row],[Reorder_point]])*Table3[[#This Row],[AverageCostPerUnit]],0)</f>
        <v>9081.1563394342775</v>
      </c>
    </row>
    <row r="1175" spans="1:23" x14ac:dyDescent="0.3">
      <c r="A1175" s="1">
        <v>45799</v>
      </c>
      <c r="B1175" t="str">
        <f>TEXT(Table3[[#This Row],[date]],"mmm")</f>
        <v>May</v>
      </c>
      <c r="C1175" t="str">
        <f>TEXT(Table3[[#This Row],[date]],"ddd")</f>
        <v>Thu</v>
      </c>
      <c r="D1175" s="2" t="s">
        <v>5</v>
      </c>
      <c r="E1175" s="2" t="s">
        <v>282</v>
      </c>
      <c r="F1175" s="2" t="s">
        <v>116</v>
      </c>
      <c r="G1175" s="2" t="s">
        <v>117</v>
      </c>
      <c r="H1175" s="2" t="s">
        <v>64</v>
      </c>
      <c r="I1175" s="3">
        <v>118.47</v>
      </c>
      <c r="J1175" s="5">
        <v>1</v>
      </c>
      <c r="K1175" s="3">
        <v>118.47</v>
      </c>
      <c r="L1175" s="3">
        <v>96.69</v>
      </c>
      <c r="M1175" s="3">
        <v>21.78</v>
      </c>
      <c r="N1175" s="10">
        <f>Table3[[#This Row],[profit]]/Table3[[#This Row],[revenue]]</f>
        <v>0.18384401114206128</v>
      </c>
      <c r="O1175" s="2" t="s">
        <v>8</v>
      </c>
      <c r="P1175" s="2" t="str">
        <f>_xlfn.XLOOKUP(O1175,Sales_reps!A:A,Sales_reps!B:B)</f>
        <v>Rep 3</v>
      </c>
      <c r="Q1175" s="5">
        <f>_xlfn.XLOOKUP(F1175,Inventory!A:A,Inventory!E:E)</f>
        <v>230</v>
      </c>
      <c r="R1175" s="5">
        <f>_xlfn.XLOOKUP(F1175,Inventory!A:A,Inventory!F:F)</f>
        <v>70</v>
      </c>
      <c r="S1175" t="str">
        <f>IF(Table3[[#This Row],[Reorder_point]]&gt;=Table3[[#This Row],[Stock_on_hand]],"Reorder","Sufficient Stock")</f>
        <v>Sufficient Stock</v>
      </c>
      <c r="T1175" s="4">
        <f>_xlfn.XLOOKUP(F1175,Pivot!A:A,Pivot!C:C)</f>
        <v>1.4419889502762431</v>
      </c>
      <c r="U1175" s="5">
        <f>Table3[[#This Row],[Stock_on_hand]]/Table3[[#This Row],[ADS_Rate]]</f>
        <v>159.50191570881228</v>
      </c>
      <c r="V1175" s="16">
        <f>_xlfn.XLOOKUP(F1175,Pivot!E:E,Pivot!H:H)</f>
        <v>196.03318007662833</v>
      </c>
      <c r="W1175" s="3">
        <f>IF(Table3[[#This Row],[Stock_on_hand]]&gt;Table3[[#This Row],[Reorder_point]],(Table3[[#This Row],[Stock_on_hand]]-Table3[[#This Row],[Reorder_point]])*Table3[[#This Row],[AverageCostPerUnit]],0)</f>
        <v>31365.308812260533</v>
      </c>
    </row>
    <row r="1176" spans="1:23" x14ac:dyDescent="0.3">
      <c r="A1176" s="1">
        <v>45799</v>
      </c>
      <c r="B1176" t="str">
        <f>TEXT(Table3[[#This Row],[date]],"mmm")</f>
        <v>May</v>
      </c>
      <c r="C1176" t="str">
        <f>TEXT(Table3[[#This Row],[date]],"ddd")</f>
        <v>Thu</v>
      </c>
      <c r="D1176" s="2" t="s">
        <v>5</v>
      </c>
      <c r="E1176" s="2" t="s">
        <v>284</v>
      </c>
      <c r="F1176" s="2" t="s">
        <v>95</v>
      </c>
      <c r="G1176" s="2" t="s">
        <v>96</v>
      </c>
      <c r="H1176" s="2" t="s">
        <v>56</v>
      </c>
      <c r="I1176" s="3">
        <v>186.61</v>
      </c>
      <c r="J1176" s="5">
        <v>30</v>
      </c>
      <c r="K1176" s="3">
        <v>5598.3</v>
      </c>
      <c r="L1176" s="3">
        <v>3091.79</v>
      </c>
      <c r="M1176" s="3">
        <v>2506.5100000000002</v>
      </c>
      <c r="N1176" s="10">
        <f>Table3[[#This Row],[profit]]/Table3[[#This Row],[revenue]]</f>
        <v>0.44772698855009557</v>
      </c>
      <c r="O1176" s="2" t="s">
        <v>38</v>
      </c>
      <c r="P1176" s="2" t="str">
        <f>_xlfn.XLOOKUP(O1176,Sales_reps!A:A,Sales_reps!B:B)</f>
        <v>Rep 16</v>
      </c>
      <c r="Q1176" s="5">
        <f>_xlfn.XLOOKUP(F1176,Inventory!A:A,Inventory!E:E)</f>
        <v>101</v>
      </c>
      <c r="R1176" s="5">
        <f>_xlfn.XLOOKUP(F1176,Inventory!A:A,Inventory!F:F)</f>
        <v>179</v>
      </c>
      <c r="S1176" t="str">
        <f>IF(Table3[[#This Row],[Reorder_point]]&gt;=Table3[[#This Row],[Stock_on_hand]],"Reorder","Sufficient Stock")</f>
        <v>Reorder</v>
      </c>
      <c r="T1176" s="4">
        <f>_xlfn.XLOOKUP(F1176,Pivot!A:A,Pivot!C:C)</f>
        <v>3.9834254143646408</v>
      </c>
      <c r="U1176" s="5">
        <f>Table3[[#This Row],[Stock_on_hand]]/Table3[[#This Row],[ADS_Rate]]</f>
        <v>25.35506241331484</v>
      </c>
      <c r="V1176" s="16">
        <f>_xlfn.XLOOKUP(F1176,Pivot!E:E,Pivot!H:H)</f>
        <v>171.84160887656034</v>
      </c>
      <c r="W1176" s="3">
        <f>IF(Table3[[#This Row],[Stock_on_hand]]&gt;Table3[[#This Row],[Reorder_point]],(Table3[[#This Row],[Stock_on_hand]]-Table3[[#This Row],[Reorder_point]])*Table3[[#This Row],[AverageCostPerUnit]],0)</f>
        <v>0</v>
      </c>
    </row>
    <row r="1177" spans="1:23" x14ac:dyDescent="0.3">
      <c r="A1177" s="1">
        <v>45799</v>
      </c>
      <c r="B1177" t="str">
        <f>TEXT(Table3[[#This Row],[date]],"mmm")</f>
        <v>May</v>
      </c>
      <c r="C1177" t="str">
        <f>TEXT(Table3[[#This Row],[date]],"ddd")</f>
        <v>Thu</v>
      </c>
      <c r="D1177" s="2" t="s">
        <v>17</v>
      </c>
      <c r="E1177" s="2" t="s">
        <v>274</v>
      </c>
      <c r="F1177" s="2" t="s">
        <v>78</v>
      </c>
      <c r="G1177" s="2" t="s">
        <v>79</v>
      </c>
      <c r="H1177" s="2" t="s">
        <v>64</v>
      </c>
      <c r="I1177" s="3">
        <v>337.71</v>
      </c>
      <c r="J1177" s="5">
        <v>6</v>
      </c>
      <c r="K1177" s="3">
        <v>2026.26</v>
      </c>
      <c r="L1177" s="3">
        <v>1276.67</v>
      </c>
      <c r="M1177" s="3">
        <v>749.59</v>
      </c>
      <c r="N1177" s="10">
        <f>Table3[[#This Row],[profit]]/Table3[[#This Row],[revenue]]</f>
        <v>0.36993771776573592</v>
      </c>
      <c r="O1177" s="2" t="s">
        <v>20</v>
      </c>
      <c r="P1177" s="2" t="str">
        <f>_xlfn.XLOOKUP(O1177,Sales_reps!A:A,Sales_reps!B:B)</f>
        <v>Rep 8</v>
      </c>
      <c r="Q1177" s="5">
        <f>_xlfn.XLOOKUP(F1177,Inventory!A:A,Inventory!E:E)</f>
        <v>486</v>
      </c>
      <c r="R1177" s="5">
        <f>_xlfn.XLOOKUP(F1177,Inventory!A:A,Inventory!F:F)</f>
        <v>119</v>
      </c>
      <c r="S1177" t="str">
        <f>IF(Table3[[#This Row],[Reorder_point]]&gt;=Table3[[#This Row],[Stock_on_hand]],"Reorder","Sufficient Stock")</f>
        <v>Sufficient Stock</v>
      </c>
      <c r="T1177" s="4">
        <f>_xlfn.XLOOKUP(F1177,Pivot!A:A,Pivot!C:C)</f>
        <v>2.3204419889502761</v>
      </c>
      <c r="U1177" s="5">
        <f>Table3[[#This Row],[Stock_on_hand]]/Table3[[#This Row],[ADS_Rate]]</f>
        <v>209.44285714285715</v>
      </c>
      <c r="V1177" s="16">
        <f>_xlfn.XLOOKUP(F1177,Pivot!E:E,Pivot!H:H)</f>
        <v>196.53238095238089</v>
      </c>
      <c r="W1177" s="3">
        <f>IF(Table3[[#This Row],[Stock_on_hand]]&gt;Table3[[#This Row],[Reorder_point]],(Table3[[#This Row],[Stock_on_hand]]-Table3[[#This Row],[Reorder_point]])*Table3[[#This Row],[AverageCostPerUnit]],0)</f>
        <v>72127.383809523788</v>
      </c>
    </row>
    <row r="1178" spans="1:23" x14ac:dyDescent="0.3">
      <c r="A1178" s="1">
        <v>45799</v>
      </c>
      <c r="B1178" t="str">
        <f>TEXT(Table3[[#This Row],[date]],"mmm")</f>
        <v>May</v>
      </c>
      <c r="C1178" t="str">
        <f>TEXT(Table3[[#This Row],[date]],"ddd")</f>
        <v>Thu</v>
      </c>
      <c r="D1178" s="2" t="s">
        <v>17</v>
      </c>
      <c r="E1178" s="2" t="s">
        <v>273</v>
      </c>
      <c r="F1178" s="2" t="s">
        <v>112</v>
      </c>
      <c r="G1178" s="2" t="s">
        <v>113</v>
      </c>
      <c r="H1178" s="2" t="s">
        <v>101</v>
      </c>
      <c r="I1178" s="3">
        <v>105.46</v>
      </c>
      <c r="J1178" s="5">
        <v>23</v>
      </c>
      <c r="K1178" s="3">
        <v>2425.58</v>
      </c>
      <c r="L1178" s="3">
        <v>1700.25</v>
      </c>
      <c r="M1178" s="3">
        <v>725.33</v>
      </c>
      <c r="N1178" s="10">
        <f>Table3[[#This Row],[profit]]/Table3[[#This Row],[revenue]]</f>
        <v>0.29903363319288584</v>
      </c>
      <c r="O1178" s="2" t="s">
        <v>18</v>
      </c>
      <c r="P1178" s="2" t="str">
        <f>_xlfn.XLOOKUP(O1178,Sales_reps!A:A,Sales_reps!B:B)</f>
        <v>Rep 7</v>
      </c>
      <c r="Q1178" s="5">
        <f>_xlfn.XLOOKUP(F1178,Inventory!A:A,Inventory!E:E)</f>
        <v>188</v>
      </c>
      <c r="R1178" s="5">
        <f>_xlfn.XLOOKUP(F1178,Inventory!A:A,Inventory!F:F)</f>
        <v>140</v>
      </c>
      <c r="S1178" t="str">
        <f>IF(Table3[[#This Row],[Reorder_point]]&gt;=Table3[[#This Row],[Stock_on_hand]],"Reorder","Sufficient Stock")</f>
        <v>Sufficient Stock</v>
      </c>
      <c r="T1178" s="4">
        <f>_xlfn.XLOOKUP(F1178,Pivot!A:A,Pivot!C:C)</f>
        <v>1.7348066298342542</v>
      </c>
      <c r="U1178" s="5">
        <f>Table3[[#This Row],[Stock_on_hand]]/Table3[[#This Row],[ADS_Rate]]</f>
        <v>108.36942675159236</v>
      </c>
      <c r="V1178" s="16">
        <f>_xlfn.XLOOKUP(F1178,Pivot!E:E,Pivot!H:H)</f>
        <v>190.52901273885351</v>
      </c>
      <c r="W1178" s="3">
        <f>IF(Table3[[#This Row],[Stock_on_hand]]&gt;Table3[[#This Row],[Reorder_point]],(Table3[[#This Row],[Stock_on_hand]]-Table3[[#This Row],[Reorder_point]])*Table3[[#This Row],[AverageCostPerUnit]],0)</f>
        <v>9145.3926114649694</v>
      </c>
    </row>
    <row r="1179" spans="1:23" x14ac:dyDescent="0.3">
      <c r="A1179" s="1">
        <v>45800</v>
      </c>
      <c r="B1179" t="str">
        <f>TEXT(Table3[[#This Row],[date]],"mmm")</f>
        <v>May</v>
      </c>
      <c r="C1179" t="str">
        <f>TEXT(Table3[[#This Row],[date]],"ddd")</f>
        <v>Fri</v>
      </c>
      <c r="D1179" s="2" t="s">
        <v>12</v>
      </c>
      <c r="E1179" s="2" t="s">
        <v>283</v>
      </c>
      <c r="F1179" s="2" t="s">
        <v>108</v>
      </c>
      <c r="G1179" s="2" t="s">
        <v>109</v>
      </c>
      <c r="H1179" s="2" t="s">
        <v>56</v>
      </c>
      <c r="I1179" s="3">
        <v>127.13</v>
      </c>
      <c r="J1179" s="5">
        <v>41</v>
      </c>
      <c r="K1179" s="3">
        <v>5212.33</v>
      </c>
      <c r="L1179" s="3">
        <v>3727.26</v>
      </c>
      <c r="M1179" s="3">
        <v>1485.07</v>
      </c>
      <c r="N1179" s="10">
        <f>Table3[[#This Row],[profit]]/Table3[[#This Row],[revenue]]</f>
        <v>0.28491480777310724</v>
      </c>
      <c r="O1179" s="2" t="s">
        <v>3</v>
      </c>
      <c r="P1179" s="2" t="str">
        <f>_xlfn.XLOOKUP(O1179,Sales_reps!A:A,Sales_reps!B:B)</f>
        <v>Rep 1</v>
      </c>
      <c r="Q1179" s="5">
        <f>_xlfn.XLOOKUP(F1179,Inventory!A:A,Inventory!E:E)</f>
        <v>188</v>
      </c>
      <c r="R1179" s="5">
        <f>_xlfn.XLOOKUP(F1179,Inventory!A:A,Inventory!F:F)</f>
        <v>173</v>
      </c>
      <c r="S1179" t="str">
        <f>IF(Table3[[#This Row],[Reorder_point]]&gt;=Table3[[#This Row],[Stock_on_hand]],"Reorder","Sufficient Stock")</f>
        <v>Sufficient Stock</v>
      </c>
      <c r="T1179" s="4">
        <f>_xlfn.XLOOKUP(F1179,Pivot!A:A,Pivot!C:C)</f>
        <v>2.1491712707182322</v>
      </c>
      <c r="U1179" s="5">
        <f>Table3[[#This Row],[Stock_on_hand]]/Table3[[#This Row],[ADS_Rate]]</f>
        <v>87.47557840616966</v>
      </c>
      <c r="V1179" s="16">
        <f>_xlfn.XLOOKUP(F1179,Pivot!E:E,Pivot!H:H)</f>
        <v>187.86791773778924</v>
      </c>
      <c r="W1179" s="3">
        <f>IF(Table3[[#This Row],[Stock_on_hand]]&gt;Table3[[#This Row],[Reorder_point]],(Table3[[#This Row],[Stock_on_hand]]-Table3[[#This Row],[Reorder_point]])*Table3[[#This Row],[AverageCostPerUnit]],0)</f>
        <v>2818.0187660668385</v>
      </c>
    </row>
    <row r="1180" spans="1:23" x14ac:dyDescent="0.3">
      <c r="A1180" s="1">
        <v>45800</v>
      </c>
      <c r="B1180" t="str">
        <f>TEXT(Table3[[#This Row],[date]],"mmm")</f>
        <v>May</v>
      </c>
      <c r="C1180" t="str">
        <f>TEXT(Table3[[#This Row],[date]],"ddd")</f>
        <v>Fri</v>
      </c>
      <c r="D1180" s="2" t="s">
        <v>27</v>
      </c>
      <c r="E1180" s="2" t="s">
        <v>278</v>
      </c>
      <c r="F1180" s="2" t="s">
        <v>178</v>
      </c>
      <c r="G1180" s="2" t="s">
        <v>179</v>
      </c>
      <c r="H1180" s="2" t="s">
        <v>73</v>
      </c>
      <c r="I1180" s="3">
        <v>241.89</v>
      </c>
      <c r="J1180" s="5">
        <v>35</v>
      </c>
      <c r="K1180" s="3">
        <v>8466.15</v>
      </c>
      <c r="L1180" s="3">
        <v>7061.03</v>
      </c>
      <c r="M1180" s="3">
        <v>1405.12</v>
      </c>
      <c r="N1180" s="10">
        <f>Table3[[#This Row],[profit]]/Table3[[#This Row],[revenue]]</f>
        <v>0.16596918315881481</v>
      </c>
      <c r="O1180" s="2" t="s">
        <v>20</v>
      </c>
      <c r="P1180" s="2" t="str">
        <f>_xlfn.XLOOKUP(O1180,Sales_reps!A:A,Sales_reps!B:B)</f>
        <v>Rep 8</v>
      </c>
      <c r="Q1180" s="5">
        <f>_xlfn.XLOOKUP(F1180,Inventory!A:A,Inventory!E:E)</f>
        <v>214</v>
      </c>
      <c r="R1180" s="5">
        <f>_xlfn.XLOOKUP(F1180,Inventory!A:A,Inventory!F:F)</f>
        <v>101</v>
      </c>
      <c r="S1180" t="str">
        <f>IF(Table3[[#This Row],[Reorder_point]]&gt;=Table3[[#This Row],[Stock_on_hand]],"Reorder","Sufficient Stock")</f>
        <v>Sufficient Stock</v>
      </c>
      <c r="T1180" s="4">
        <f>_xlfn.XLOOKUP(F1180,Pivot!A:A,Pivot!C:C)</f>
        <v>1.8342541436464088</v>
      </c>
      <c r="U1180" s="5">
        <f>Table3[[#This Row],[Stock_on_hand]]/Table3[[#This Row],[ADS_Rate]]</f>
        <v>116.66867469879519</v>
      </c>
      <c r="V1180" s="16">
        <f>_xlfn.XLOOKUP(F1180,Pivot!E:E,Pivot!H:H)</f>
        <v>232.51328313253009</v>
      </c>
      <c r="W1180" s="3">
        <f>IF(Table3[[#This Row],[Stock_on_hand]]&gt;Table3[[#This Row],[Reorder_point]],(Table3[[#This Row],[Stock_on_hand]]-Table3[[#This Row],[Reorder_point]])*Table3[[#This Row],[AverageCostPerUnit]],0)</f>
        <v>26274.0009939759</v>
      </c>
    </row>
    <row r="1181" spans="1:23" x14ac:dyDescent="0.3">
      <c r="A1181" s="1">
        <v>45800</v>
      </c>
      <c r="B1181" t="str">
        <f>TEXT(Table3[[#This Row],[date]],"mmm")</f>
        <v>May</v>
      </c>
      <c r="C1181" t="str">
        <f>TEXT(Table3[[#This Row],[date]],"ddd")</f>
        <v>Fri</v>
      </c>
      <c r="D1181" s="2" t="s">
        <v>27</v>
      </c>
      <c r="E1181" s="2" t="s">
        <v>279</v>
      </c>
      <c r="F1181" s="2" t="s">
        <v>218</v>
      </c>
      <c r="G1181" s="2" t="s">
        <v>219</v>
      </c>
      <c r="H1181" s="2" t="s">
        <v>56</v>
      </c>
      <c r="I1181" s="3">
        <v>144.84</v>
      </c>
      <c r="J1181" s="5">
        <v>19</v>
      </c>
      <c r="K1181" s="3">
        <v>2751.96</v>
      </c>
      <c r="L1181" s="3">
        <v>2098.12</v>
      </c>
      <c r="M1181" s="3">
        <v>653.84</v>
      </c>
      <c r="N1181" s="10">
        <f>Table3[[#This Row],[profit]]/Table3[[#This Row],[revenue]]</f>
        <v>0.23759066265498047</v>
      </c>
      <c r="O1181" s="2" t="s">
        <v>25</v>
      </c>
      <c r="P1181" s="2" t="str">
        <f>_xlfn.XLOOKUP(O1181,Sales_reps!A:A,Sales_reps!B:B)</f>
        <v>Rep 10</v>
      </c>
      <c r="Q1181" s="5">
        <f>_xlfn.XLOOKUP(F1181,Inventory!A:A,Inventory!E:E)</f>
        <v>45</v>
      </c>
      <c r="R1181" s="5">
        <f>_xlfn.XLOOKUP(F1181,Inventory!A:A,Inventory!F:F)</f>
        <v>143</v>
      </c>
      <c r="S1181" t="str">
        <f>IF(Table3[[#This Row],[Reorder_point]]&gt;=Table3[[#This Row],[Stock_on_hand]],"Reorder","Sufficient Stock")</f>
        <v>Reorder</v>
      </c>
      <c r="T1181" s="4">
        <f>_xlfn.XLOOKUP(F1181,Pivot!A:A,Pivot!C:C)</f>
        <v>1.3314917127071824</v>
      </c>
      <c r="U1181" s="5">
        <f>Table3[[#This Row],[Stock_on_hand]]/Table3[[#This Row],[ADS_Rate]]</f>
        <v>33.796680497925308</v>
      </c>
      <c r="V1181" s="16">
        <f>_xlfn.XLOOKUP(F1181,Pivot!E:E,Pivot!H:H)</f>
        <v>160.20572614107883</v>
      </c>
      <c r="W1181" s="3">
        <f>IF(Table3[[#This Row],[Stock_on_hand]]&gt;Table3[[#This Row],[Reorder_point]],(Table3[[#This Row],[Stock_on_hand]]-Table3[[#This Row],[Reorder_point]])*Table3[[#This Row],[AverageCostPerUnit]],0)</f>
        <v>0</v>
      </c>
    </row>
    <row r="1182" spans="1:23" x14ac:dyDescent="0.3">
      <c r="A1182" s="1">
        <v>45800</v>
      </c>
      <c r="B1182" t="str">
        <f>TEXT(Table3[[#This Row],[date]],"mmm")</f>
        <v>May</v>
      </c>
      <c r="C1182" t="str">
        <f>TEXT(Table3[[#This Row],[date]],"ddd")</f>
        <v>Fri</v>
      </c>
      <c r="D1182" s="2" t="s">
        <v>24</v>
      </c>
      <c r="E1182" s="2" t="s">
        <v>277</v>
      </c>
      <c r="F1182" s="2" t="s">
        <v>222</v>
      </c>
      <c r="G1182" s="2" t="s">
        <v>223</v>
      </c>
      <c r="H1182" s="2" t="s">
        <v>56</v>
      </c>
      <c r="I1182" s="3">
        <v>275.5</v>
      </c>
      <c r="J1182" s="5">
        <v>22</v>
      </c>
      <c r="K1182" s="3">
        <v>6061</v>
      </c>
      <c r="L1182" s="3">
        <v>3287.19</v>
      </c>
      <c r="M1182" s="3">
        <v>2773.81</v>
      </c>
      <c r="N1182" s="10">
        <f>Table3[[#This Row],[profit]]/Table3[[#This Row],[revenue]]</f>
        <v>0.45764890282131659</v>
      </c>
      <c r="O1182" s="2" t="s">
        <v>44</v>
      </c>
      <c r="P1182" s="2" t="str">
        <f>_xlfn.XLOOKUP(O1182,Sales_reps!A:A,Sales_reps!B:B)</f>
        <v>Rep 19</v>
      </c>
      <c r="Q1182" s="5">
        <f>_xlfn.XLOOKUP(F1182,Inventory!A:A,Inventory!E:E)</f>
        <v>429</v>
      </c>
      <c r="R1182" s="5">
        <f>_xlfn.XLOOKUP(F1182,Inventory!A:A,Inventory!F:F)</f>
        <v>117</v>
      </c>
      <c r="S1182" t="str">
        <f>IF(Table3[[#This Row],[Reorder_point]]&gt;=Table3[[#This Row],[Stock_on_hand]],"Reorder","Sufficient Stock")</f>
        <v>Sufficient Stock</v>
      </c>
      <c r="T1182" s="4">
        <f>_xlfn.XLOOKUP(F1182,Pivot!A:A,Pivot!C:C)</f>
        <v>1.7403314917127073</v>
      </c>
      <c r="U1182" s="5">
        <f>Table3[[#This Row],[Stock_on_hand]]/Table3[[#This Row],[ADS_Rate]]</f>
        <v>246.50476190476189</v>
      </c>
      <c r="V1182" s="16">
        <f>_xlfn.XLOOKUP(F1182,Pivot!E:E,Pivot!H:H)</f>
        <v>227.47676190476187</v>
      </c>
      <c r="W1182" s="3">
        <f>IF(Table3[[#This Row],[Stock_on_hand]]&gt;Table3[[#This Row],[Reorder_point]],(Table3[[#This Row],[Stock_on_hand]]-Table3[[#This Row],[Reorder_point]])*Table3[[#This Row],[AverageCostPerUnit]],0)</f>
        <v>70972.749714285703</v>
      </c>
    </row>
    <row r="1183" spans="1:23" x14ac:dyDescent="0.3">
      <c r="A1183" s="1">
        <v>45800</v>
      </c>
      <c r="B1183" t="str">
        <f>TEXT(Table3[[#This Row],[date]],"mmm")</f>
        <v>May</v>
      </c>
      <c r="C1183" t="str">
        <f>TEXT(Table3[[#This Row],[date]],"ddd")</f>
        <v>Fri</v>
      </c>
      <c r="D1183" s="2" t="s">
        <v>27</v>
      </c>
      <c r="E1183" s="2" t="s">
        <v>273</v>
      </c>
      <c r="F1183" s="2" t="s">
        <v>256</v>
      </c>
      <c r="G1183" s="2" t="s">
        <v>257</v>
      </c>
      <c r="H1183" s="2" t="s">
        <v>60</v>
      </c>
      <c r="I1183" s="3">
        <v>87.26</v>
      </c>
      <c r="J1183" s="5">
        <v>4</v>
      </c>
      <c r="K1183" s="3">
        <v>349.04</v>
      </c>
      <c r="L1183" s="3">
        <v>220.44</v>
      </c>
      <c r="M1183" s="3">
        <v>128.6</v>
      </c>
      <c r="N1183" s="10">
        <f>Table3[[#This Row],[profit]]/Table3[[#This Row],[revenue]]</f>
        <v>0.36843914737565892</v>
      </c>
      <c r="O1183" s="2" t="s">
        <v>6</v>
      </c>
      <c r="P1183" s="2" t="str">
        <f>_xlfn.XLOOKUP(O1183,Sales_reps!A:A,Sales_reps!B:B)</f>
        <v>Rep 2</v>
      </c>
      <c r="Q1183" s="5">
        <f>_xlfn.XLOOKUP(F1183,Inventory!A:A,Inventory!E:E)</f>
        <v>214</v>
      </c>
      <c r="R1183" s="5">
        <f>_xlfn.XLOOKUP(F1183,Inventory!A:A,Inventory!F:F)</f>
        <v>83</v>
      </c>
      <c r="S1183" t="str">
        <f>IF(Table3[[#This Row],[Reorder_point]]&gt;=Table3[[#This Row],[Stock_on_hand]],"Reorder","Sufficient Stock")</f>
        <v>Sufficient Stock</v>
      </c>
      <c r="T1183" s="4">
        <f>_xlfn.XLOOKUP(F1183,Pivot!A:A,Pivot!C:C)</f>
        <v>2.2872928176795582</v>
      </c>
      <c r="U1183" s="5">
        <f>Table3[[#This Row],[Stock_on_hand]]/Table3[[#This Row],[ADS_Rate]]</f>
        <v>93.560386473429944</v>
      </c>
      <c r="V1183" s="16">
        <f>_xlfn.XLOOKUP(F1183,Pivot!E:E,Pivot!H:H)</f>
        <v>128.51939613526571</v>
      </c>
      <c r="W1183" s="3">
        <f>IF(Table3[[#This Row],[Stock_on_hand]]&gt;Table3[[#This Row],[Reorder_point]],(Table3[[#This Row],[Stock_on_hand]]-Table3[[#This Row],[Reorder_point]])*Table3[[#This Row],[AverageCostPerUnit]],0)</f>
        <v>16836.040893719808</v>
      </c>
    </row>
    <row r="1184" spans="1:23" x14ac:dyDescent="0.3">
      <c r="A1184" s="1">
        <v>45800</v>
      </c>
      <c r="B1184" t="str">
        <f>TEXT(Table3[[#This Row],[date]],"mmm")</f>
        <v>May</v>
      </c>
      <c r="C1184" t="str">
        <f>TEXT(Table3[[#This Row],[date]],"ddd")</f>
        <v>Fri</v>
      </c>
      <c r="D1184" s="2" t="s">
        <v>17</v>
      </c>
      <c r="E1184" s="2" t="s">
        <v>280</v>
      </c>
      <c r="F1184" s="2" t="s">
        <v>66</v>
      </c>
      <c r="G1184" s="2" t="s">
        <v>67</v>
      </c>
      <c r="H1184" s="2" t="s">
        <v>60</v>
      </c>
      <c r="I1184" s="3">
        <v>169.77</v>
      </c>
      <c r="J1184" s="5">
        <v>13</v>
      </c>
      <c r="K1184" s="3">
        <v>2207.0100000000002</v>
      </c>
      <c r="L1184" s="3">
        <v>1631.43</v>
      </c>
      <c r="M1184" s="3">
        <v>575.58000000000004</v>
      </c>
      <c r="N1184" s="10">
        <f>Table3[[#This Row],[profit]]/Table3[[#This Row],[revenue]]</f>
        <v>0.26079628094118285</v>
      </c>
      <c r="O1184" s="2" t="s">
        <v>28</v>
      </c>
      <c r="P1184" s="2" t="str">
        <f>_xlfn.XLOOKUP(O1184,Sales_reps!A:A,Sales_reps!B:B)</f>
        <v>Rep 11</v>
      </c>
      <c r="Q1184" s="5">
        <f>_xlfn.XLOOKUP(F1184,Inventory!A:A,Inventory!E:E)</f>
        <v>331</v>
      </c>
      <c r="R1184" s="5">
        <f>_xlfn.XLOOKUP(F1184,Inventory!A:A,Inventory!F:F)</f>
        <v>142</v>
      </c>
      <c r="S1184" t="str">
        <f>IF(Table3[[#This Row],[Reorder_point]]&gt;=Table3[[#This Row],[Stock_on_hand]],"Reorder","Sufficient Stock")</f>
        <v>Sufficient Stock</v>
      </c>
      <c r="T1184" s="4">
        <f>_xlfn.XLOOKUP(F1184,Pivot!A:A,Pivot!C:C)</f>
        <v>3.5745856353591159</v>
      </c>
      <c r="U1184" s="5">
        <f>Table3[[#This Row],[Stock_on_hand]]/Table3[[#This Row],[ADS_Rate]]</f>
        <v>92.59814528593509</v>
      </c>
      <c r="V1184" s="16">
        <f>_xlfn.XLOOKUP(F1184,Pivot!E:E,Pivot!H:H)</f>
        <v>209.60302936630598</v>
      </c>
      <c r="W1184" s="3">
        <f>IF(Table3[[#This Row],[Stock_on_hand]]&gt;Table3[[#This Row],[Reorder_point]],(Table3[[#This Row],[Stock_on_hand]]-Table3[[#This Row],[Reorder_point]])*Table3[[#This Row],[AverageCostPerUnit]],0)</f>
        <v>39614.972550231832</v>
      </c>
    </row>
    <row r="1185" spans="1:23" x14ac:dyDescent="0.3">
      <c r="A1185" s="1">
        <v>45800</v>
      </c>
      <c r="B1185" t="str">
        <f>TEXT(Table3[[#This Row],[date]],"mmm")</f>
        <v>May</v>
      </c>
      <c r="C1185" t="str">
        <f>TEXT(Table3[[#This Row],[date]],"ddd")</f>
        <v>Fri</v>
      </c>
      <c r="D1185" s="2" t="s">
        <v>5</v>
      </c>
      <c r="E1185" s="2" t="s">
        <v>285</v>
      </c>
      <c r="F1185" s="2" t="s">
        <v>192</v>
      </c>
      <c r="G1185" s="2" t="s">
        <v>193</v>
      </c>
      <c r="H1185" s="2" t="s">
        <v>73</v>
      </c>
      <c r="I1185" s="3">
        <v>71.760000000000005</v>
      </c>
      <c r="J1185" s="5">
        <v>25</v>
      </c>
      <c r="K1185" s="3">
        <v>1794</v>
      </c>
      <c r="L1185" s="3">
        <v>1168.32</v>
      </c>
      <c r="M1185" s="3">
        <v>625.67999999999995</v>
      </c>
      <c r="N1185" s="10">
        <f>Table3[[#This Row],[profit]]/Table3[[#This Row],[revenue]]</f>
        <v>0.34876254180602007</v>
      </c>
      <c r="O1185" s="2" t="s">
        <v>22</v>
      </c>
      <c r="P1185" s="2" t="str">
        <f>_xlfn.XLOOKUP(O1185,Sales_reps!A:A,Sales_reps!B:B)</f>
        <v>Rep 9</v>
      </c>
      <c r="Q1185" s="5">
        <f>_xlfn.XLOOKUP(F1185,Inventory!A:A,Inventory!E:E)</f>
        <v>321</v>
      </c>
      <c r="R1185" s="5">
        <f>_xlfn.XLOOKUP(F1185,Inventory!A:A,Inventory!F:F)</f>
        <v>186</v>
      </c>
      <c r="S1185" t="str">
        <f>IF(Table3[[#This Row],[Reorder_point]]&gt;=Table3[[#This Row],[Stock_on_hand]],"Reorder","Sufficient Stock")</f>
        <v>Sufficient Stock</v>
      </c>
      <c r="T1185" s="4">
        <f>_xlfn.XLOOKUP(F1185,Pivot!A:A,Pivot!C:C)</f>
        <v>2.2541436464088398</v>
      </c>
      <c r="U1185" s="5">
        <f>Table3[[#This Row],[Stock_on_hand]]/Table3[[#This Row],[ADS_Rate]]</f>
        <v>142.40441176470588</v>
      </c>
      <c r="V1185" s="16">
        <f>_xlfn.XLOOKUP(F1185,Pivot!E:E,Pivot!H:H)</f>
        <v>218.83095588235298</v>
      </c>
      <c r="W1185" s="3">
        <f>IF(Table3[[#This Row],[Stock_on_hand]]&gt;Table3[[#This Row],[Reorder_point]],(Table3[[#This Row],[Stock_on_hand]]-Table3[[#This Row],[Reorder_point]])*Table3[[#This Row],[AverageCostPerUnit]],0)</f>
        <v>29542.179044117653</v>
      </c>
    </row>
    <row r="1186" spans="1:23" x14ac:dyDescent="0.3">
      <c r="A1186" s="1">
        <v>45801</v>
      </c>
      <c r="B1186" t="str">
        <f>TEXT(Table3[[#This Row],[date]],"mmm")</f>
        <v>May</v>
      </c>
      <c r="C1186" t="str">
        <f>TEXT(Table3[[#This Row],[date]],"ddd")</f>
        <v>Sat</v>
      </c>
      <c r="D1186" s="2" t="s">
        <v>5</v>
      </c>
      <c r="E1186" s="2" t="s">
        <v>278</v>
      </c>
      <c r="F1186" s="2" t="s">
        <v>200</v>
      </c>
      <c r="G1186" s="2" t="s">
        <v>201</v>
      </c>
      <c r="H1186" s="2" t="s">
        <v>56</v>
      </c>
      <c r="I1186" s="3">
        <v>100.69</v>
      </c>
      <c r="J1186" s="5">
        <v>47</v>
      </c>
      <c r="K1186" s="3">
        <v>4732.43</v>
      </c>
      <c r="L1186" s="3">
        <v>3289.64</v>
      </c>
      <c r="M1186" s="3">
        <v>1442.79</v>
      </c>
      <c r="N1186" s="10">
        <f>Table3[[#This Row],[profit]]/Table3[[#This Row],[revenue]]</f>
        <v>0.30487297223625071</v>
      </c>
      <c r="O1186" s="2" t="s">
        <v>18</v>
      </c>
      <c r="P1186" s="2" t="str">
        <f>_xlfn.XLOOKUP(O1186,Sales_reps!A:A,Sales_reps!B:B)</f>
        <v>Rep 7</v>
      </c>
      <c r="Q1186" s="5">
        <f>_xlfn.XLOOKUP(F1186,Inventory!A:A,Inventory!E:E)</f>
        <v>168</v>
      </c>
      <c r="R1186" s="5">
        <f>_xlfn.XLOOKUP(F1186,Inventory!A:A,Inventory!F:F)</f>
        <v>59</v>
      </c>
      <c r="S1186" t="str">
        <f>IF(Table3[[#This Row],[Reorder_point]]&gt;=Table3[[#This Row],[Stock_on_hand]],"Reorder","Sufficient Stock")</f>
        <v>Sufficient Stock</v>
      </c>
      <c r="T1186" s="4">
        <f>_xlfn.XLOOKUP(F1186,Pivot!A:A,Pivot!C:C)</f>
        <v>1.6519337016574585</v>
      </c>
      <c r="U1186" s="5">
        <f>Table3[[#This Row],[Stock_on_hand]]/Table3[[#This Row],[ADS_Rate]]</f>
        <v>101.6989966555184</v>
      </c>
      <c r="V1186" s="16">
        <f>_xlfn.XLOOKUP(F1186,Pivot!E:E,Pivot!H:H)</f>
        <v>99.711739130434793</v>
      </c>
      <c r="W1186" s="3">
        <f>IF(Table3[[#This Row],[Stock_on_hand]]&gt;Table3[[#This Row],[Reorder_point]],(Table3[[#This Row],[Stock_on_hand]]-Table3[[#This Row],[Reorder_point]])*Table3[[#This Row],[AverageCostPerUnit]],0)</f>
        <v>10868.579565217393</v>
      </c>
    </row>
    <row r="1187" spans="1:23" x14ac:dyDescent="0.3">
      <c r="A1187" s="1">
        <v>45801</v>
      </c>
      <c r="B1187" t="str">
        <f>TEXT(Table3[[#This Row],[date]],"mmm")</f>
        <v>May</v>
      </c>
      <c r="C1187" t="str">
        <f>TEXT(Table3[[#This Row],[date]],"ddd")</f>
        <v>Sat</v>
      </c>
      <c r="D1187" s="2" t="s">
        <v>24</v>
      </c>
      <c r="E1187" s="2" t="s">
        <v>285</v>
      </c>
      <c r="F1187" s="2" t="s">
        <v>214</v>
      </c>
      <c r="G1187" s="2" t="s">
        <v>215</v>
      </c>
      <c r="H1187" s="2" t="s">
        <v>73</v>
      </c>
      <c r="I1187" s="3">
        <v>471.18</v>
      </c>
      <c r="J1187" s="5">
        <v>25</v>
      </c>
      <c r="K1187" s="3">
        <v>11779.5</v>
      </c>
      <c r="L1187" s="3">
        <v>7351.31</v>
      </c>
      <c r="M1187" s="3">
        <v>4428.1899999999996</v>
      </c>
      <c r="N1187" s="10">
        <f>Table3[[#This Row],[profit]]/Table3[[#This Row],[revenue]]</f>
        <v>0.37592342629143849</v>
      </c>
      <c r="O1187" s="2" t="s">
        <v>3</v>
      </c>
      <c r="P1187" s="2" t="str">
        <f>_xlfn.XLOOKUP(O1187,Sales_reps!A:A,Sales_reps!B:B)</f>
        <v>Rep 1</v>
      </c>
      <c r="Q1187" s="5">
        <f>_xlfn.XLOOKUP(F1187,Inventory!A:A,Inventory!E:E)</f>
        <v>154</v>
      </c>
      <c r="R1187" s="5">
        <f>_xlfn.XLOOKUP(F1187,Inventory!A:A,Inventory!F:F)</f>
        <v>171</v>
      </c>
      <c r="S1187" t="str">
        <f>IF(Table3[[#This Row],[Reorder_point]]&gt;=Table3[[#This Row],[Stock_on_hand]],"Reorder","Sufficient Stock")</f>
        <v>Reorder</v>
      </c>
      <c r="T1187" s="4">
        <f>_xlfn.XLOOKUP(F1187,Pivot!A:A,Pivot!C:C)</f>
        <v>1.5193370165745856</v>
      </c>
      <c r="U1187" s="5">
        <f>Table3[[#This Row],[Stock_on_hand]]/Table3[[#This Row],[ADS_Rate]]</f>
        <v>101.36</v>
      </c>
      <c r="V1187" s="16">
        <f>_xlfn.XLOOKUP(F1187,Pivot!E:E,Pivot!H:H)</f>
        <v>185.58029090909088</v>
      </c>
      <c r="W1187" s="3">
        <f>IF(Table3[[#This Row],[Stock_on_hand]]&gt;Table3[[#This Row],[Reorder_point]],(Table3[[#This Row],[Stock_on_hand]]-Table3[[#This Row],[Reorder_point]])*Table3[[#This Row],[AverageCostPerUnit]],0)</f>
        <v>0</v>
      </c>
    </row>
    <row r="1188" spans="1:23" x14ac:dyDescent="0.3">
      <c r="A1188" s="1">
        <v>45801</v>
      </c>
      <c r="B1188" t="str">
        <f>TEXT(Table3[[#This Row],[date]],"mmm")</f>
        <v>May</v>
      </c>
      <c r="C1188" t="str">
        <f>TEXT(Table3[[#This Row],[date]],"ddd")</f>
        <v>Sat</v>
      </c>
      <c r="D1188" s="2" t="s">
        <v>5</v>
      </c>
      <c r="E1188" s="2" t="s">
        <v>273</v>
      </c>
      <c r="F1188" s="2" t="s">
        <v>108</v>
      </c>
      <c r="G1188" s="2" t="s">
        <v>109</v>
      </c>
      <c r="H1188" s="2" t="s">
        <v>56</v>
      </c>
      <c r="I1188" s="3">
        <v>354.54</v>
      </c>
      <c r="J1188" s="5">
        <v>20</v>
      </c>
      <c r="K1188" s="3">
        <v>7090.8</v>
      </c>
      <c r="L1188" s="3">
        <v>4876.6400000000003</v>
      </c>
      <c r="M1188" s="3">
        <v>2214.16</v>
      </c>
      <c r="N1188" s="10">
        <f>Table3[[#This Row],[profit]]/Table3[[#This Row],[revenue]]</f>
        <v>0.31225813730467644</v>
      </c>
      <c r="O1188" s="2" t="s">
        <v>36</v>
      </c>
      <c r="P1188" s="2" t="str">
        <f>_xlfn.XLOOKUP(O1188,Sales_reps!A:A,Sales_reps!B:B)</f>
        <v>Rep 15</v>
      </c>
      <c r="Q1188" s="5">
        <f>_xlfn.XLOOKUP(F1188,Inventory!A:A,Inventory!E:E)</f>
        <v>188</v>
      </c>
      <c r="R1188" s="5">
        <f>_xlfn.XLOOKUP(F1188,Inventory!A:A,Inventory!F:F)</f>
        <v>173</v>
      </c>
      <c r="S1188" t="str">
        <f>IF(Table3[[#This Row],[Reorder_point]]&gt;=Table3[[#This Row],[Stock_on_hand]],"Reorder","Sufficient Stock")</f>
        <v>Sufficient Stock</v>
      </c>
      <c r="T1188" s="4">
        <f>_xlfn.XLOOKUP(F1188,Pivot!A:A,Pivot!C:C)</f>
        <v>2.1491712707182322</v>
      </c>
      <c r="U1188" s="5">
        <f>Table3[[#This Row],[Stock_on_hand]]/Table3[[#This Row],[ADS_Rate]]</f>
        <v>87.47557840616966</v>
      </c>
      <c r="V1188" s="16">
        <f>_xlfn.XLOOKUP(F1188,Pivot!E:E,Pivot!H:H)</f>
        <v>187.86791773778924</v>
      </c>
      <c r="W1188" s="3">
        <f>IF(Table3[[#This Row],[Stock_on_hand]]&gt;Table3[[#This Row],[Reorder_point]],(Table3[[#This Row],[Stock_on_hand]]-Table3[[#This Row],[Reorder_point]])*Table3[[#This Row],[AverageCostPerUnit]],0)</f>
        <v>2818.0187660668385</v>
      </c>
    </row>
    <row r="1189" spans="1:23" x14ac:dyDescent="0.3">
      <c r="A1189" s="1">
        <v>45801</v>
      </c>
      <c r="B1189" t="str">
        <f>TEXT(Table3[[#This Row],[date]],"mmm")</f>
        <v>May</v>
      </c>
      <c r="C1189" t="str">
        <f>TEXT(Table3[[#This Row],[date]],"ddd")</f>
        <v>Sat</v>
      </c>
      <c r="D1189" s="2" t="s">
        <v>17</v>
      </c>
      <c r="E1189" s="2" t="s">
        <v>282</v>
      </c>
      <c r="F1189" s="2" t="s">
        <v>132</v>
      </c>
      <c r="G1189" s="2" t="s">
        <v>133</v>
      </c>
      <c r="H1189" s="2" t="s">
        <v>64</v>
      </c>
      <c r="I1189" s="3">
        <v>44.07</v>
      </c>
      <c r="J1189" s="5">
        <v>11</v>
      </c>
      <c r="K1189" s="3">
        <v>484.77</v>
      </c>
      <c r="L1189" s="3">
        <v>306.41000000000003</v>
      </c>
      <c r="M1189" s="3">
        <v>178.36</v>
      </c>
      <c r="N1189" s="10">
        <f>Table3[[#This Row],[profit]]/Table3[[#This Row],[revenue]]</f>
        <v>0.36792705819254495</v>
      </c>
      <c r="O1189" s="2" t="s">
        <v>25</v>
      </c>
      <c r="P1189" s="2" t="str">
        <f>_xlfn.XLOOKUP(O1189,Sales_reps!A:A,Sales_reps!B:B)</f>
        <v>Rep 10</v>
      </c>
      <c r="Q1189" s="5">
        <f>_xlfn.XLOOKUP(F1189,Inventory!A:A,Inventory!E:E)</f>
        <v>178</v>
      </c>
      <c r="R1189" s="5">
        <f>_xlfn.XLOOKUP(F1189,Inventory!A:A,Inventory!F:F)</f>
        <v>183</v>
      </c>
      <c r="S1189" t="str">
        <f>IF(Table3[[#This Row],[Reorder_point]]&gt;=Table3[[#This Row],[Stock_on_hand]],"Reorder","Sufficient Stock")</f>
        <v>Reorder</v>
      </c>
      <c r="T1189" s="4">
        <f>_xlfn.XLOOKUP(F1189,Pivot!A:A,Pivot!C:C)</f>
        <v>3.2596685082872927</v>
      </c>
      <c r="U1189" s="5">
        <f>Table3[[#This Row],[Stock_on_hand]]/Table3[[#This Row],[ADS_Rate]]</f>
        <v>54.606779661016951</v>
      </c>
      <c r="V1189" s="16">
        <f>_xlfn.XLOOKUP(F1189,Pivot!E:E,Pivot!H:H)</f>
        <v>150.7550338983051</v>
      </c>
      <c r="W1189" s="3">
        <f>IF(Table3[[#This Row],[Stock_on_hand]]&gt;Table3[[#This Row],[Reorder_point]],(Table3[[#This Row],[Stock_on_hand]]-Table3[[#This Row],[Reorder_point]])*Table3[[#This Row],[AverageCostPerUnit]],0)</f>
        <v>0</v>
      </c>
    </row>
    <row r="1190" spans="1:23" x14ac:dyDescent="0.3">
      <c r="A1190" s="1">
        <v>45801</v>
      </c>
      <c r="B1190" t="str">
        <f>TEXT(Table3[[#This Row],[date]],"mmm")</f>
        <v>May</v>
      </c>
      <c r="C1190" t="str">
        <f>TEXT(Table3[[#This Row],[date]],"ddd")</f>
        <v>Sat</v>
      </c>
      <c r="D1190" s="2" t="s">
        <v>5</v>
      </c>
      <c r="E1190" s="2" t="s">
        <v>273</v>
      </c>
      <c r="F1190" s="2" t="s">
        <v>246</v>
      </c>
      <c r="G1190" s="2" t="s">
        <v>247</v>
      </c>
      <c r="H1190" s="2" t="s">
        <v>101</v>
      </c>
      <c r="I1190" s="3">
        <v>225.51</v>
      </c>
      <c r="J1190" s="5">
        <v>39</v>
      </c>
      <c r="K1190" s="3">
        <v>8794.89</v>
      </c>
      <c r="L1190" s="3">
        <v>4495.72</v>
      </c>
      <c r="M1190" s="3">
        <v>4299.17</v>
      </c>
      <c r="N1190" s="10">
        <f>Table3[[#This Row],[profit]]/Table3[[#This Row],[revenue]]</f>
        <v>0.4888258977656344</v>
      </c>
      <c r="O1190" s="2" t="s">
        <v>18</v>
      </c>
      <c r="P1190" s="2" t="str">
        <f>_xlfn.XLOOKUP(O1190,Sales_reps!A:A,Sales_reps!B:B)</f>
        <v>Rep 7</v>
      </c>
      <c r="Q1190" s="5">
        <f>_xlfn.XLOOKUP(F1190,Inventory!A:A,Inventory!E:E)</f>
        <v>431</v>
      </c>
      <c r="R1190" s="5">
        <f>_xlfn.XLOOKUP(F1190,Inventory!A:A,Inventory!F:F)</f>
        <v>97</v>
      </c>
      <c r="S1190" t="str">
        <f>IF(Table3[[#This Row],[Reorder_point]]&gt;=Table3[[#This Row],[Stock_on_hand]],"Reorder","Sufficient Stock")</f>
        <v>Sufficient Stock</v>
      </c>
      <c r="T1190" s="4">
        <f>_xlfn.XLOOKUP(F1190,Pivot!A:A,Pivot!C:C)</f>
        <v>2.7127071823204418</v>
      </c>
      <c r="U1190" s="5">
        <f>Table3[[#This Row],[Stock_on_hand]]/Table3[[#This Row],[ADS_Rate]]</f>
        <v>158.88187372708759</v>
      </c>
      <c r="V1190" s="16">
        <f>_xlfn.XLOOKUP(F1190,Pivot!E:E,Pivot!H:H)</f>
        <v>146.11568228105907</v>
      </c>
      <c r="W1190" s="3">
        <f>IF(Table3[[#This Row],[Stock_on_hand]]&gt;Table3[[#This Row],[Reorder_point]],(Table3[[#This Row],[Stock_on_hand]]-Table3[[#This Row],[Reorder_point]])*Table3[[#This Row],[AverageCostPerUnit]],0)</f>
        <v>48802.637881873728</v>
      </c>
    </row>
    <row r="1191" spans="1:23" x14ac:dyDescent="0.3">
      <c r="A1191" s="1">
        <v>45801</v>
      </c>
      <c r="B1191" t="str">
        <f>TEXT(Table3[[#This Row],[date]],"mmm")</f>
        <v>May</v>
      </c>
      <c r="C1191" t="str">
        <f>TEXT(Table3[[#This Row],[date]],"ddd")</f>
        <v>Sat</v>
      </c>
      <c r="D1191" s="2" t="s">
        <v>12</v>
      </c>
      <c r="E1191" s="2" t="s">
        <v>272</v>
      </c>
      <c r="F1191" s="2" t="s">
        <v>164</v>
      </c>
      <c r="G1191" s="2" t="s">
        <v>165</v>
      </c>
      <c r="H1191" s="2" t="s">
        <v>56</v>
      </c>
      <c r="I1191" s="3">
        <v>416.53</v>
      </c>
      <c r="J1191" s="5">
        <v>12</v>
      </c>
      <c r="K1191" s="3">
        <v>4998.3599999999997</v>
      </c>
      <c r="L1191" s="3">
        <v>3927.39</v>
      </c>
      <c r="M1191" s="3">
        <v>1070.97</v>
      </c>
      <c r="N1191" s="10">
        <f>Table3[[#This Row],[profit]]/Table3[[#This Row],[revenue]]</f>
        <v>0.21426427868340817</v>
      </c>
      <c r="O1191" s="2" t="s">
        <v>30</v>
      </c>
      <c r="P1191" s="2" t="str">
        <f>_xlfn.XLOOKUP(O1191,Sales_reps!A:A,Sales_reps!B:B)</f>
        <v>Rep 12</v>
      </c>
      <c r="Q1191" s="5">
        <f>_xlfn.XLOOKUP(F1191,Inventory!A:A,Inventory!E:E)</f>
        <v>324</v>
      </c>
      <c r="R1191" s="5">
        <f>_xlfn.XLOOKUP(F1191,Inventory!A:A,Inventory!F:F)</f>
        <v>136</v>
      </c>
      <c r="S1191" t="str">
        <f>IF(Table3[[#This Row],[Reorder_point]]&gt;=Table3[[#This Row],[Stock_on_hand]],"Reorder","Sufficient Stock")</f>
        <v>Sufficient Stock</v>
      </c>
      <c r="T1191" s="4">
        <f>_xlfn.XLOOKUP(F1191,Pivot!A:A,Pivot!C:C)</f>
        <v>1.7348066298342542</v>
      </c>
      <c r="U1191" s="5">
        <f>Table3[[#This Row],[Stock_on_hand]]/Table3[[#This Row],[ADS_Rate]]</f>
        <v>186.76433121019107</v>
      </c>
      <c r="V1191" s="16">
        <f>_xlfn.XLOOKUP(F1191,Pivot!E:E,Pivot!H:H)</f>
        <v>151.90401273885354</v>
      </c>
      <c r="W1191" s="3">
        <f>IF(Table3[[#This Row],[Stock_on_hand]]&gt;Table3[[#This Row],[Reorder_point]],(Table3[[#This Row],[Stock_on_hand]]-Table3[[#This Row],[Reorder_point]])*Table3[[#This Row],[AverageCostPerUnit]],0)</f>
        <v>28557.954394904464</v>
      </c>
    </row>
    <row r="1192" spans="1:23" x14ac:dyDescent="0.3">
      <c r="A1192" s="1">
        <v>45802</v>
      </c>
      <c r="B1192" t="str">
        <f>TEXT(Table3[[#This Row],[date]],"mmm")</f>
        <v>May</v>
      </c>
      <c r="C1192" t="str">
        <f>TEXT(Table3[[#This Row],[date]],"ddd")</f>
        <v>Sun</v>
      </c>
      <c r="D1192" s="2" t="s">
        <v>24</v>
      </c>
      <c r="E1192" s="2" t="s">
        <v>273</v>
      </c>
      <c r="F1192" s="2" t="s">
        <v>93</v>
      </c>
      <c r="G1192" s="2" t="s">
        <v>94</v>
      </c>
      <c r="H1192" s="2" t="s">
        <v>73</v>
      </c>
      <c r="I1192" s="3">
        <v>219.15</v>
      </c>
      <c r="J1192" s="5">
        <v>35</v>
      </c>
      <c r="K1192" s="3">
        <v>7670.25</v>
      </c>
      <c r="L1192" s="3">
        <v>4158.26</v>
      </c>
      <c r="M1192" s="3">
        <v>3511.99</v>
      </c>
      <c r="N1192" s="10">
        <f>Table3[[#This Row],[profit]]/Table3[[#This Row],[revenue]]</f>
        <v>0.45787164694762228</v>
      </c>
      <c r="O1192" s="2" t="s">
        <v>3</v>
      </c>
      <c r="P1192" s="2" t="str">
        <f>_xlfn.XLOOKUP(O1192,Sales_reps!A:A,Sales_reps!B:B)</f>
        <v>Rep 1</v>
      </c>
      <c r="Q1192" s="5">
        <f>_xlfn.XLOOKUP(F1192,Inventory!A:A,Inventory!E:E)</f>
        <v>472</v>
      </c>
      <c r="R1192" s="5">
        <f>_xlfn.XLOOKUP(F1192,Inventory!A:A,Inventory!F:F)</f>
        <v>64</v>
      </c>
      <c r="S1192" t="str">
        <f>IF(Table3[[#This Row],[Reorder_point]]&gt;=Table3[[#This Row],[Stock_on_hand]],"Reorder","Sufficient Stock")</f>
        <v>Sufficient Stock</v>
      </c>
      <c r="T1192" s="4">
        <f>_xlfn.XLOOKUP(F1192,Pivot!A:A,Pivot!C:C)</f>
        <v>2.1381215469613259</v>
      </c>
      <c r="U1192" s="5">
        <f>Table3[[#This Row],[Stock_on_hand]]/Table3[[#This Row],[ADS_Rate]]</f>
        <v>220.75452196382429</v>
      </c>
      <c r="V1192" s="16">
        <f>_xlfn.XLOOKUP(F1192,Pivot!E:E,Pivot!H:H)</f>
        <v>200.95503875968993</v>
      </c>
      <c r="W1192" s="3">
        <f>IF(Table3[[#This Row],[Stock_on_hand]]&gt;Table3[[#This Row],[Reorder_point]],(Table3[[#This Row],[Stock_on_hand]]-Table3[[#This Row],[Reorder_point]])*Table3[[#This Row],[AverageCostPerUnit]],0)</f>
        <v>81989.65581395349</v>
      </c>
    </row>
    <row r="1193" spans="1:23" x14ac:dyDescent="0.3">
      <c r="A1193" s="1">
        <v>45802</v>
      </c>
      <c r="B1193" t="str">
        <f>TEXT(Table3[[#This Row],[date]],"mmm")</f>
        <v>May</v>
      </c>
      <c r="C1193" t="str">
        <f>TEXT(Table3[[#This Row],[date]],"ddd")</f>
        <v>Sun</v>
      </c>
      <c r="D1193" s="2" t="s">
        <v>5</v>
      </c>
      <c r="E1193" s="2" t="s">
        <v>271</v>
      </c>
      <c r="F1193" s="2" t="s">
        <v>130</v>
      </c>
      <c r="G1193" s="2" t="s">
        <v>131</v>
      </c>
      <c r="H1193" s="2" t="s">
        <v>101</v>
      </c>
      <c r="I1193" s="3">
        <v>10.72</v>
      </c>
      <c r="J1193" s="5">
        <v>33</v>
      </c>
      <c r="K1193" s="3">
        <v>353.76</v>
      </c>
      <c r="L1193" s="3">
        <v>178.06</v>
      </c>
      <c r="M1193" s="3">
        <v>175.7</v>
      </c>
      <c r="N1193" s="10">
        <f>Table3[[#This Row],[profit]]/Table3[[#This Row],[revenue]]</f>
        <v>0.4966644052464948</v>
      </c>
      <c r="O1193" s="2" t="s">
        <v>38</v>
      </c>
      <c r="P1193" s="2" t="str">
        <f>_xlfn.XLOOKUP(O1193,Sales_reps!A:A,Sales_reps!B:B)</f>
        <v>Rep 16</v>
      </c>
      <c r="Q1193" s="5">
        <f>_xlfn.XLOOKUP(F1193,Inventory!A:A,Inventory!E:E)</f>
        <v>397</v>
      </c>
      <c r="R1193" s="5">
        <f>_xlfn.XLOOKUP(F1193,Inventory!A:A,Inventory!F:F)</f>
        <v>183</v>
      </c>
      <c r="S1193" t="str">
        <f>IF(Table3[[#This Row],[Reorder_point]]&gt;=Table3[[#This Row],[Stock_on_hand]],"Reorder","Sufficient Stock")</f>
        <v>Sufficient Stock</v>
      </c>
      <c r="T1193" s="4">
        <f>_xlfn.XLOOKUP(F1193,Pivot!A:A,Pivot!C:C)</f>
        <v>2.9447513812154695</v>
      </c>
      <c r="U1193" s="5">
        <f>Table3[[#This Row],[Stock_on_hand]]/Table3[[#This Row],[ADS_Rate]]</f>
        <v>134.81613508442777</v>
      </c>
      <c r="V1193" s="16">
        <f>_xlfn.XLOOKUP(F1193,Pivot!E:E,Pivot!H:H)</f>
        <v>151.03679174484051</v>
      </c>
      <c r="W1193" s="3">
        <f>IF(Table3[[#This Row],[Stock_on_hand]]&gt;Table3[[#This Row],[Reorder_point]],(Table3[[#This Row],[Stock_on_hand]]-Table3[[#This Row],[Reorder_point]])*Table3[[#This Row],[AverageCostPerUnit]],0)</f>
        <v>32321.873433395871</v>
      </c>
    </row>
    <row r="1194" spans="1:23" x14ac:dyDescent="0.3">
      <c r="A1194" s="1">
        <v>45802</v>
      </c>
      <c r="B1194" t="str">
        <f>TEXT(Table3[[#This Row],[date]],"mmm")</f>
        <v>May</v>
      </c>
      <c r="C1194" t="str">
        <f>TEXT(Table3[[#This Row],[date]],"ddd")</f>
        <v>Sun</v>
      </c>
      <c r="D1194" s="2" t="s">
        <v>12</v>
      </c>
      <c r="E1194" s="2" t="s">
        <v>274</v>
      </c>
      <c r="F1194" s="2" t="s">
        <v>156</v>
      </c>
      <c r="G1194" s="2" t="s">
        <v>157</v>
      </c>
      <c r="H1194" s="2" t="s">
        <v>73</v>
      </c>
      <c r="I1194" s="3">
        <v>141.13</v>
      </c>
      <c r="J1194" s="5">
        <v>3</v>
      </c>
      <c r="K1194" s="3">
        <v>423.39</v>
      </c>
      <c r="L1194" s="3">
        <v>252.77</v>
      </c>
      <c r="M1194" s="3">
        <v>170.62</v>
      </c>
      <c r="N1194" s="10">
        <f>Table3[[#This Row],[profit]]/Table3[[#This Row],[revenue]]</f>
        <v>0.4029854271475472</v>
      </c>
      <c r="O1194" s="2" t="s">
        <v>32</v>
      </c>
      <c r="P1194" s="2" t="str">
        <f>_xlfn.XLOOKUP(O1194,Sales_reps!A:A,Sales_reps!B:B)</f>
        <v>Rep 13</v>
      </c>
      <c r="Q1194" s="5">
        <f>_xlfn.XLOOKUP(F1194,Inventory!A:A,Inventory!E:E)</f>
        <v>495</v>
      </c>
      <c r="R1194" s="5">
        <f>_xlfn.XLOOKUP(F1194,Inventory!A:A,Inventory!F:F)</f>
        <v>183</v>
      </c>
      <c r="S1194" t="str">
        <f>IF(Table3[[#This Row],[Reorder_point]]&gt;=Table3[[#This Row],[Stock_on_hand]],"Reorder","Sufficient Stock")</f>
        <v>Sufficient Stock</v>
      </c>
      <c r="T1194" s="4">
        <f>_xlfn.XLOOKUP(F1194,Pivot!A:A,Pivot!C:C)</f>
        <v>2.7237569060773481</v>
      </c>
      <c r="U1194" s="5">
        <f>Table3[[#This Row],[Stock_on_hand]]/Table3[[#This Row],[ADS_Rate]]</f>
        <v>181.7342799188641</v>
      </c>
      <c r="V1194" s="16">
        <f>_xlfn.XLOOKUP(F1194,Pivot!E:E,Pivot!H:H)</f>
        <v>142.07393509127789</v>
      </c>
      <c r="W1194" s="3">
        <f>IF(Table3[[#This Row],[Stock_on_hand]]&gt;Table3[[#This Row],[Reorder_point]],(Table3[[#This Row],[Stock_on_hand]]-Table3[[#This Row],[Reorder_point]])*Table3[[#This Row],[AverageCostPerUnit]],0)</f>
        <v>44327.067748478701</v>
      </c>
    </row>
    <row r="1195" spans="1:23" x14ac:dyDescent="0.3">
      <c r="A1195" s="1">
        <v>45802</v>
      </c>
      <c r="B1195" t="str">
        <f>TEXT(Table3[[#This Row],[date]],"mmm")</f>
        <v>May</v>
      </c>
      <c r="C1195" t="str">
        <f>TEXT(Table3[[#This Row],[date]],"ddd")</f>
        <v>Sun</v>
      </c>
      <c r="D1195" s="2" t="s">
        <v>12</v>
      </c>
      <c r="E1195" s="2" t="s">
        <v>274</v>
      </c>
      <c r="F1195" s="2" t="s">
        <v>69</v>
      </c>
      <c r="G1195" s="2" t="s">
        <v>70</v>
      </c>
      <c r="H1195" s="2" t="s">
        <v>60</v>
      </c>
      <c r="I1195" s="3">
        <v>253.5</v>
      </c>
      <c r="J1195" s="5">
        <v>35</v>
      </c>
      <c r="K1195" s="3">
        <v>8872.5</v>
      </c>
      <c r="L1195" s="3">
        <v>4661.07</v>
      </c>
      <c r="M1195" s="3">
        <v>4211.43</v>
      </c>
      <c r="N1195" s="10">
        <f>Table3[[#This Row],[profit]]/Table3[[#This Row],[revenue]]</f>
        <v>0.4746610312764159</v>
      </c>
      <c r="O1195" s="2" t="s">
        <v>25</v>
      </c>
      <c r="P1195" s="2" t="str">
        <f>_xlfn.XLOOKUP(O1195,Sales_reps!A:A,Sales_reps!B:B)</f>
        <v>Rep 10</v>
      </c>
      <c r="Q1195" s="5">
        <f>_xlfn.XLOOKUP(F1195,Inventory!A:A,Inventory!E:E)</f>
        <v>350</v>
      </c>
      <c r="R1195" s="5">
        <f>_xlfn.XLOOKUP(F1195,Inventory!A:A,Inventory!F:F)</f>
        <v>160</v>
      </c>
      <c r="S1195" t="str">
        <f>IF(Table3[[#This Row],[Reorder_point]]&gt;=Table3[[#This Row],[Stock_on_hand]],"Reorder","Sufficient Stock")</f>
        <v>Sufficient Stock</v>
      </c>
      <c r="T1195" s="4">
        <f>_xlfn.XLOOKUP(F1195,Pivot!A:A,Pivot!C:C)</f>
        <v>2.2651933701657461</v>
      </c>
      <c r="U1195" s="5">
        <f>Table3[[#This Row],[Stock_on_hand]]/Table3[[#This Row],[ADS_Rate]]</f>
        <v>154.51219512195121</v>
      </c>
      <c r="V1195" s="16">
        <f>_xlfn.XLOOKUP(F1195,Pivot!E:E,Pivot!H:H)</f>
        <v>169.51268292682926</v>
      </c>
      <c r="W1195" s="3">
        <f>IF(Table3[[#This Row],[Stock_on_hand]]&gt;Table3[[#This Row],[Reorder_point]],(Table3[[#This Row],[Stock_on_hand]]-Table3[[#This Row],[Reorder_point]])*Table3[[#This Row],[AverageCostPerUnit]],0)</f>
        <v>32207.409756097557</v>
      </c>
    </row>
    <row r="1196" spans="1:23" x14ac:dyDescent="0.3">
      <c r="A1196" s="1">
        <v>45803</v>
      </c>
      <c r="B1196" t="str">
        <f>TEXT(Table3[[#This Row],[date]],"mmm")</f>
        <v>May</v>
      </c>
      <c r="C1196" t="str">
        <f>TEXT(Table3[[#This Row],[date]],"ddd")</f>
        <v>Mon</v>
      </c>
      <c r="D1196" s="2" t="s">
        <v>24</v>
      </c>
      <c r="E1196" s="2" t="s">
        <v>279</v>
      </c>
      <c r="F1196" s="2" t="s">
        <v>126</v>
      </c>
      <c r="G1196" s="2" t="s">
        <v>127</v>
      </c>
      <c r="H1196" s="2" t="s">
        <v>56</v>
      </c>
      <c r="I1196" s="3">
        <v>389.12</v>
      </c>
      <c r="J1196" s="5">
        <v>27</v>
      </c>
      <c r="K1196" s="3">
        <v>10506.24</v>
      </c>
      <c r="L1196" s="3">
        <v>7075.46</v>
      </c>
      <c r="M1196" s="3">
        <v>3430.78</v>
      </c>
      <c r="N1196" s="10">
        <f>Table3[[#This Row],[profit]]/Table3[[#This Row],[revenue]]</f>
        <v>0.32654689022904487</v>
      </c>
      <c r="O1196" s="2" t="s">
        <v>10</v>
      </c>
      <c r="P1196" s="2" t="str">
        <f>_xlfn.XLOOKUP(O1196,Sales_reps!A:A,Sales_reps!B:B)</f>
        <v>Rep 4</v>
      </c>
      <c r="Q1196" s="5">
        <f>_xlfn.XLOOKUP(F1196,Inventory!A:A,Inventory!E:E)</f>
        <v>76</v>
      </c>
      <c r="R1196" s="5">
        <f>_xlfn.XLOOKUP(F1196,Inventory!A:A,Inventory!F:F)</f>
        <v>136</v>
      </c>
      <c r="S1196" t="str">
        <f>IF(Table3[[#This Row],[Reorder_point]]&gt;=Table3[[#This Row],[Stock_on_hand]],"Reorder","Sufficient Stock")</f>
        <v>Reorder</v>
      </c>
      <c r="T1196" s="4">
        <f>_xlfn.XLOOKUP(F1196,Pivot!A:A,Pivot!C:C)</f>
        <v>2.3591160220994474</v>
      </c>
      <c r="U1196" s="5">
        <f>Table3[[#This Row],[Stock_on_hand]]/Table3[[#This Row],[ADS_Rate]]</f>
        <v>32.215456674473067</v>
      </c>
      <c r="V1196" s="16">
        <f>_xlfn.XLOOKUP(F1196,Pivot!E:E,Pivot!H:H)</f>
        <v>164.18552693208429</v>
      </c>
      <c r="W1196" s="3">
        <f>IF(Table3[[#This Row],[Stock_on_hand]]&gt;Table3[[#This Row],[Reorder_point]],(Table3[[#This Row],[Stock_on_hand]]-Table3[[#This Row],[Reorder_point]])*Table3[[#This Row],[AverageCostPerUnit]],0)</f>
        <v>0</v>
      </c>
    </row>
    <row r="1197" spans="1:23" x14ac:dyDescent="0.3">
      <c r="A1197" s="1">
        <v>45803</v>
      </c>
      <c r="B1197" t="str">
        <f>TEXT(Table3[[#This Row],[date]],"mmm")</f>
        <v>May</v>
      </c>
      <c r="C1197" t="str">
        <f>TEXT(Table3[[#This Row],[date]],"ddd")</f>
        <v>Mon</v>
      </c>
      <c r="D1197" s="2" t="s">
        <v>27</v>
      </c>
      <c r="E1197" s="2" t="s">
        <v>285</v>
      </c>
      <c r="F1197" s="2" t="s">
        <v>83</v>
      </c>
      <c r="G1197" s="2" t="s">
        <v>84</v>
      </c>
      <c r="H1197" s="2" t="s">
        <v>56</v>
      </c>
      <c r="I1197" s="3">
        <v>244.15</v>
      </c>
      <c r="J1197" s="5">
        <v>40</v>
      </c>
      <c r="K1197" s="3">
        <v>9766</v>
      </c>
      <c r="L1197" s="3">
        <v>7504.92</v>
      </c>
      <c r="M1197" s="3">
        <v>2261.08</v>
      </c>
      <c r="N1197" s="10">
        <f>Table3[[#This Row],[profit]]/Table3[[#This Row],[revenue]]</f>
        <v>0.23152570141306572</v>
      </c>
      <c r="O1197" s="2" t="s">
        <v>3</v>
      </c>
      <c r="P1197" s="2" t="str">
        <f>_xlfn.XLOOKUP(O1197,Sales_reps!A:A,Sales_reps!B:B)</f>
        <v>Rep 1</v>
      </c>
      <c r="Q1197" s="5">
        <f>_xlfn.XLOOKUP(F1197,Inventory!A:A,Inventory!E:E)</f>
        <v>227</v>
      </c>
      <c r="R1197" s="5">
        <f>_xlfn.XLOOKUP(F1197,Inventory!A:A,Inventory!F:F)</f>
        <v>124</v>
      </c>
      <c r="S1197" t="str">
        <f>IF(Table3[[#This Row],[Reorder_point]]&gt;=Table3[[#This Row],[Stock_on_hand]],"Reorder","Sufficient Stock")</f>
        <v>Sufficient Stock</v>
      </c>
      <c r="T1197" s="4">
        <f>_xlfn.XLOOKUP(F1197,Pivot!A:A,Pivot!C:C)</f>
        <v>2.0883977900552488</v>
      </c>
      <c r="U1197" s="5">
        <f>Table3[[#This Row],[Stock_on_hand]]/Table3[[#This Row],[ADS_Rate]]</f>
        <v>108.69576719576719</v>
      </c>
      <c r="V1197" s="16">
        <f>_xlfn.XLOOKUP(F1197,Pivot!E:E,Pivot!H:H)</f>
        <v>176.40235449735448</v>
      </c>
      <c r="W1197" s="3">
        <f>IF(Table3[[#This Row],[Stock_on_hand]]&gt;Table3[[#This Row],[Reorder_point]],(Table3[[#This Row],[Stock_on_hand]]-Table3[[#This Row],[Reorder_point]])*Table3[[#This Row],[AverageCostPerUnit]],0)</f>
        <v>18169.44251322751</v>
      </c>
    </row>
    <row r="1198" spans="1:23" x14ac:dyDescent="0.3">
      <c r="A1198" s="1">
        <v>45803</v>
      </c>
      <c r="B1198" t="str">
        <f>TEXT(Table3[[#This Row],[date]],"mmm")</f>
        <v>May</v>
      </c>
      <c r="C1198" t="str">
        <f>TEXT(Table3[[#This Row],[date]],"ddd")</f>
        <v>Mon</v>
      </c>
      <c r="D1198" s="2" t="s">
        <v>17</v>
      </c>
      <c r="E1198" s="2" t="s">
        <v>281</v>
      </c>
      <c r="F1198" s="2" t="s">
        <v>168</v>
      </c>
      <c r="G1198" s="2" t="s">
        <v>169</v>
      </c>
      <c r="H1198" s="2" t="s">
        <v>56</v>
      </c>
      <c r="I1198" s="3">
        <v>349</v>
      </c>
      <c r="J1198" s="5">
        <v>11</v>
      </c>
      <c r="K1198" s="3">
        <v>3839</v>
      </c>
      <c r="L1198" s="3">
        <v>2982.22</v>
      </c>
      <c r="M1198" s="3">
        <v>856.78</v>
      </c>
      <c r="N1198" s="10">
        <f>Table3[[#This Row],[profit]]/Table3[[#This Row],[revenue]]</f>
        <v>0.22317791091430059</v>
      </c>
      <c r="O1198" s="2" t="s">
        <v>40</v>
      </c>
      <c r="P1198" s="2" t="str">
        <f>_xlfn.XLOOKUP(O1198,Sales_reps!A:A,Sales_reps!B:B)</f>
        <v>Rep 17</v>
      </c>
      <c r="Q1198" s="5">
        <f>_xlfn.XLOOKUP(F1198,Inventory!A:A,Inventory!E:E)</f>
        <v>433</v>
      </c>
      <c r="R1198" s="5">
        <f>_xlfn.XLOOKUP(F1198,Inventory!A:A,Inventory!F:F)</f>
        <v>151</v>
      </c>
      <c r="S1198" t="str">
        <f>IF(Table3[[#This Row],[Reorder_point]]&gt;=Table3[[#This Row],[Stock_on_hand]],"Reorder","Sufficient Stock")</f>
        <v>Sufficient Stock</v>
      </c>
      <c r="T1198" s="4">
        <f>_xlfn.XLOOKUP(F1198,Pivot!A:A,Pivot!C:C)</f>
        <v>2.0718232044198897</v>
      </c>
      <c r="U1198" s="5">
        <f>Table3[[#This Row],[Stock_on_hand]]/Table3[[#This Row],[ADS_Rate]]</f>
        <v>208.99466666666666</v>
      </c>
      <c r="V1198" s="16">
        <f>_xlfn.XLOOKUP(F1198,Pivot!E:E,Pivot!H:H)</f>
        <v>166.13485333333333</v>
      </c>
      <c r="W1198" s="3">
        <f>IF(Table3[[#This Row],[Stock_on_hand]]&gt;Table3[[#This Row],[Reorder_point]],(Table3[[#This Row],[Stock_on_hand]]-Table3[[#This Row],[Reorder_point]])*Table3[[#This Row],[AverageCostPerUnit]],0)</f>
        <v>46850.028639999997</v>
      </c>
    </row>
    <row r="1199" spans="1:23" x14ac:dyDescent="0.3">
      <c r="A1199" s="1">
        <v>45803</v>
      </c>
      <c r="B1199" t="str">
        <f>TEXT(Table3[[#This Row],[date]],"mmm")</f>
        <v>May</v>
      </c>
      <c r="C1199" t="str">
        <f>TEXT(Table3[[#This Row],[date]],"ddd")</f>
        <v>Mon</v>
      </c>
      <c r="D1199" s="2" t="s">
        <v>24</v>
      </c>
      <c r="E1199" s="2" t="s">
        <v>273</v>
      </c>
      <c r="F1199" s="2" t="s">
        <v>202</v>
      </c>
      <c r="G1199" s="2" t="s">
        <v>203</v>
      </c>
      <c r="H1199" s="2" t="s">
        <v>56</v>
      </c>
      <c r="I1199" s="3">
        <v>128.59</v>
      </c>
      <c r="J1199" s="5">
        <v>25</v>
      </c>
      <c r="K1199" s="3">
        <v>3214.75</v>
      </c>
      <c r="L1199" s="3">
        <v>2334.98</v>
      </c>
      <c r="M1199" s="3">
        <v>879.77</v>
      </c>
      <c r="N1199" s="10">
        <f>Table3[[#This Row],[profit]]/Table3[[#This Row],[revenue]]</f>
        <v>0.27366669258884829</v>
      </c>
      <c r="O1199" s="2" t="s">
        <v>22</v>
      </c>
      <c r="P1199" s="2" t="str">
        <f>_xlfn.XLOOKUP(O1199,Sales_reps!A:A,Sales_reps!B:B)</f>
        <v>Rep 9</v>
      </c>
      <c r="Q1199" s="5">
        <f>_xlfn.XLOOKUP(F1199,Inventory!A:A,Inventory!E:E)</f>
        <v>457</v>
      </c>
      <c r="R1199" s="5">
        <f>_xlfn.XLOOKUP(F1199,Inventory!A:A,Inventory!F:F)</f>
        <v>195</v>
      </c>
      <c r="S1199" t="str">
        <f>IF(Table3[[#This Row],[Reorder_point]]&gt;=Table3[[#This Row],[Stock_on_hand]],"Reorder","Sufficient Stock")</f>
        <v>Sufficient Stock</v>
      </c>
      <c r="T1199" s="4">
        <f>_xlfn.XLOOKUP(F1199,Pivot!A:A,Pivot!C:C)</f>
        <v>2.0441988950276242</v>
      </c>
      <c r="U1199" s="5">
        <f>Table3[[#This Row],[Stock_on_hand]]/Table3[[#This Row],[ADS_Rate]]</f>
        <v>223.55945945945948</v>
      </c>
      <c r="V1199" s="16">
        <f>_xlfn.XLOOKUP(F1199,Pivot!E:E,Pivot!H:H)</f>
        <v>148.73581081081082</v>
      </c>
      <c r="W1199" s="3">
        <f>IF(Table3[[#This Row],[Stock_on_hand]]&gt;Table3[[#This Row],[Reorder_point]],(Table3[[#This Row],[Stock_on_hand]]-Table3[[#This Row],[Reorder_point]])*Table3[[#This Row],[AverageCostPerUnit]],0)</f>
        <v>38968.782432432432</v>
      </c>
    </row>
    <row r="1200" spans="1:23" x14ac:dyDescent="0.3">
      <c r="A1200" s="1">
        <v>45803</v>
      </c>
      <c r="B1200" t="str">
        <f>TEXT(Table3[[#This Row],[date]],"mmm")</f>
        <v>May</v>
      </c>
      <c r="C1200" t="str">
        <f>TEXT(Table3[[#This Row],[date]],"ddd")</f>
        <v>Mon</v>
      </c>
      <c r="D1200" s="2" t="s">
        <v>17</v>
      </c>
      <c r="E1200" s="2" t="s">
        <v>273</v>
      </c>
      <c r="F1200" s="2" t="s">
        <v>154</v>
      </c>
      <c r="G1200" s="2" t="s">
        <v>155</v>
      </c>
      <c r="H1200" s="2" t="s">
        <v>101</v>
      </c>
      <c r="I1200" s="3">
        <v>192.16</v>
      </c>
      <c r="J1200" s="5">
        <v>28</v>
      </c>
      <c r="K1200" s="3">
        <v>5380.48</v>
      </c>
      <c r="L1200" s="3">
        <v>4137.6099999999997</v>
      </c>
      <c r="M1200" s="3">
        <v>1242.8699999999999</v>
      </c>
      <c r="N1200" s="10">
        <f>Table3[[#This Row],[profit]]/Table3[[#This Row],[revenue]]</f>
        <v>0.23099611930534078</v>
      </c>
      <c r="O1200" s="2" t="s">
        <v>25</v>
      </c>
      <c r="P1200" s="2" t="str">
        <f>_xlfn.XLOOKUP(O1200,Sales_reps!A:A,Sales_reps!B:B)</f>
        <v>Rep 10</v>
      </c>
      <c r="Q1200" s="5">
        <f>_xlfn.XLOOKUP(F1200,Inventory!A:A,Inventory!E:E)</f>
        <v>444</v>
      </c>
      <c r="R1200" s="5">
        <f>_xlfn.XLOOKUP(F1200,Inventory!A:A,Inventory!F:F)</f>
        <v>53</v>
      </c>
      <c r="S1200" t="str">
        <f>IF(Table3[[#This Row],[Reorder_point]]&gt;=Table3[[#This Row],[Stock_on_hand]],"Reorder","Sufficient Stock")</f>
        <v>Sufficient Stock</v>
      </c>
      <c r="T1200" s="4">
        <f>_xlfn.XLOOKUP(F1200,Pivot!A:A,Pivot!C:C)</f>
        <v>2.0552486187845305</v>
      </c>
      <c r="U1200" s="5">
        <f>Table3[[#This Row],[Stock_on_hand]]/Table3[[#This Row],[ADS_Rate]]</f>
        <v>216.03225806451613</v>
      </c>
      <c r="V1200" s="16">
        <f>_xlfn.XLOOKUP(F1200,Pivot!E:E,Pivot!H:H)</f>
        <v>142.85685483870967</v>
      </c>
      <c r="W1200" s="3">
        <f>IF(Table3[[#This Row],[Stock_on_hand]]&gt;Table3[[#This Row],[Reorder_point]],(Table3[[#This Row],[Stock_on_hand]]-Table3[[#This Row],[Reorder_point]])*Table3[[#This Row],[AverageCostPerUnit]],0)</f>
        <v>55857.030241935478</v>
      </c>
    </row>
    <row r="1201" spans="1:23" x14ac:dyDescent="0.3">
      <c r="A1201" s="1">
        <v>45803</v>
      </c>
      <c r="B1201" t="str">
        <f>TEXT(Table3[[#This Row],[date]],"mmm")</f>
        <v>May</v>
      </c>
      <c r="C1201" t="str">
        <f>TEXT(Table3[[#This Row],[date]],"ddd")</f>
        <v>Mon</v>
      </c>
      <c r="D1201" s="2" t="s">
        <v>12</v>
      </c>
      <c r="E1201" s="2" t="s">
        <v>271</v>
      </c>
      <c r="F1201" s="2" t="s">
        <v>99</v>
      </c>
      <c r="G1201" s="2" t="s">
        <v>100</v>
      </c>
      <c r="H1201" s="2" t="s">
        <v>101</v>
      </c>
      <c r="I1201" s="3">
        <v>395.05</v>
      </c>
      <c r="J1201" s="5">
        <v>16</v>
      </c>
      <c r="K1201" s="3">
        <v>6320.8</v>
      </c>
      <c r="L1201" s="3">
        <v>4235.95</v>
      </c>
      <c r="M1201" s="3">
        <v>2084.85</v>
      </c>
      <c r="N1201" s="10">
        <f>Table3[[#This Row],[profit]]/Table3[[#This Row],[revenue]]</f>
        <v>0.32983957726870017</v>
      </c>
      <c r="O1201" s="2" t="s">
        <v>20</v>
      </c>
      <c r="P1201" s="2" t="str">
        <f>_xlfn.XLOOKUP(O1201,Sales_reps!A:A,Sales_reps!B:B)</f>
        <v>Rep 8</v>
      </c>
      <c r="Q1201" s="5">
        <f>_xlfn.XLOOKUP(F1201,Inventory!A:A,Inventory!E:E)</f>
        <v>380</v>
      </c>
      <c r="R1201" s="5">
        <f>_xlfn.XLOOKUP(F1201,Inventory!A:A,Inventory!F:F)</f>
        <v>192</v>
      </c>
      <c r="S1201" t="str">
        <f>IF(Table3[[#This Row],[Reorder_point]]&gt;=Table3[[#This Row],[Stock_on_hand]],"Reorder","Sufficient Stock")</f>
        <v>Sufficient Stock</v>
      </c>
      <c r="T1201" s="4">
        <f>_xlfn.XLOOKUP(F1201,Pivot!A:A,Pivot!C:C)</f>
        <v>1.5359116022099448</v>
      </c>
      <c r="U1201" s="5">
        <f>Table3[[#This Row],[Stock_on_hand]]/Table3[[#This Row],[ADS_Rate]]</f>
        <v>247.41007194244602</v>
      </c>
      <c r="V1201" s="16">
        <f>_xlfn.XLOOKUP(F1201,Pivot!E:E,Pivot!H:H)</f>
        <v>131.15615107913669</v>
      </c>
      <c r="W1201" s="3">
        <f>IF(Table3[[#This Row],[Stock_on_hand]]&gt;Table3[[#This Row],[Reorder_point]],(Table3[[#This Row],[Stock_on_hand]]-Table3[[#This Row],[Reorder_point]])*Table3[[#This Row],[AverageCostPerUnit]],0)</f>
        <v>24657.356402877696</v>
      </c>
    </row>
    <row r="1202" spans="1:23" x14ac:dyDescent="0.3">
      <c r="A1202" s="1">
        <v>45803</v>
      </c>
      <c r="B1202" t="str">
        <f>TEXT(Table3[[#This Row],[date]],"mmm")</f>
        <v>May</v>
      </c>
      <c r="C1202" t="str">
        <f>TEXT(Table3[[#This Row],[date]],"ddd")</f>
        <v>Mon</v>
      </c>
      <c r="D1202" s="2" t="s">
        <v>17</v>
      </c>
      <c r="E1202" s="2" t="s">
        <v>273</v>
      </c>
      <c r="F1202" s="2" t="s">
        <v>156</v>
      </c>
      <c r="G1202" s="2" t="s">
        <v>157</v>
      </c>
      <c r="H1202" s="2" t="s">
        <v>73</v>
      </c>
      <c r="I1202" s="3">
        <v>323.48</v>
      </c>
      <c r="J1202" s="5">
        <v>33</v>
      </c>
      <c r="K1202" s="3">
        <v>10674.84</v>
      </c>
      <c r="L1202" s="3">
        <v>7815.13</v>
      </c>
      <c r="M1202" s="3">
        <v>2859.71</v>
      </c>
      <c r="N1202" s="10">
        <f>Table3[[#This Row],[profit]]/Table3[[#This Row],[revenue]]</f>
        <v>0.26789253984134659</v>
      </c>
      <c r="O1202" s="2" t="s">
        <v>28</v>
      </c>
      <c r="P1202" s="2" t="str">
        <f>_xlfn.XLOOKUP(O1202,Sales_reps!A:A,Sales_reps!B:B)</f>
        <v>Rep 11</v>
      </c>
      <c r="Q1202" s="5">
        <f>_xlfn.XLOOKUP(F1202,Inventory!A:A,Inventory!E:E)</f>
        <v>495</v>
      </c>
      <c r="R1202" s="5">
        <f>_xlfn.XLOOKUP(F1202,Inventory!A:A,Inventory!F:F)</f>
        <v>183</v>
      </c>
      <c r="S1202" t="str">
        <f>IF(Table3[[#This Row],[Reorder_point]]&gt;=Table3[[#This Row],[Stock_on_hand]],"Reorder","Sufficient Stock")</f>
        <v>Sufficient Stock</v>
      </c>
      <c r="T1202" s="4">
        <f>_xlfn.XLOOKUP(F1202,Pivot!A:A,Pivot!C:C)</f>
        <v>2.7237569060773481</v>
      </c>
      <c r="U1202" s="5">
        <f>Table3[[#This Row],[Stock_on_hand]]/Table3[[#This Row],[ADS_Rate]]</f>
        <v>181.7342799188641</v>
      </c>
      <c r="V1202" s="16">
        <f>_xlfn.XLOOKUP(F1202,Pivot!E:E,Pivot!H:H)</f>
        <v>142.07393509127789</v>
      </c>
      <c r="W1202" s="3">
        <f>IF(Table3[[#This Row],[Stock_on_hand]]&gt;Table3[[#This Row],[Reorder_point]],(Table3[[#This Row],[Stock_on_hand]]-Table3[[#This Row],[Reorder_point]])*Table3[[#This Row],[AverageCostPerUnit]],0)</f>
        <v>44327.067748478701</v>
      </c>
    </row>
    <row r="1203" spans="1:23" x14ac:dyDescent="0.3">
      <c r="A1203" s="1">
        <v>45803</v>
      </c>
      <c r="B1203" t="str">
        <f>TEXT(Table3[[#This Row],[date]],"mmm")</f>
        <v>May</v>
      </c>
      <c r="C1203" t="str">
        <f>TEXT(Table3[[#This Row],[date]],"ddd")</f>
        <v>Mon</v>
      </c>
      <c r="D1203" s="2" t="s">
        <v>27</v>
      </c>
      <c r="E1203" s="2" t="s">
        <v>274</v>
      </c>
      <c r="F1203" s="2" t="s">
        <v>226</v>
      </c>
      <c r="G1203" s="2" t="s">
        <v>227</v>
      </c>
      <c r="H1203" s="2" t="s">
        <v>101</v>
      </c>
      <c r="I1203" s="3">
        <v>461.81</v>
      </c>
      <c r="J1203" s="5">
        <v>14</v>
      </c>
      <c r="K1203" s="3">
        <v>6465.34</v>
      </c>
      <c r="L1203" s="3">
        <v>5028.46</v>
      </c>
      <c r="M1203" s="3">
        <v>1436.88</v>
      </c>
      <c r="N1203" s="10">
        <f>Table3[[#This Row],[profit]]/Table3[[#This Row],[revenue]]</f>
        <v>0.22224353243603587</v>
      </c>
      <c r="O1203" s="2" t="s">
        <v>34</v>
      </c>
      <c r="P1203" s="2" t="str">
        <f>_xlfn.XLOOKUP(O1203,Sales_reps!A:A,Sales_reps!B:B)</f>
        <v>Rep 14</v>
      </c>
      <c r="Q1203" s="5">
        <f>_xlfn.XLOOKUP(F1203,Inventory!A:A,Inventory!E:E)</f>
        <v>188</v>
      </c>
      <c r="R1203" s="5">
        <f>_xlfn.XLOOKUP(F1203,Inventory!A:A,Inventory!F:F)</f>
        <v>156</v>
      </c>
      <c r="S1203" t="str">
        <f>IF(Table3[[#This Row],[Reorder_point]]&gt;=Table3[[#This Row],[Stock_on_hand]],"Reorder","Sufficient Stock")</f>
        <v>Sufficient Stock</v>
      </c>
      <c r="T1203" s="4">
        <f>_xlfn.XLOOKUP(F1203,Pivot!A:A,Pivot!C:C)</f>
        <v>1.9281767955801106</v>
      </c>
      <c r="U1203" s="5">
        <f>Table3[[#This Row],[Stock_on_hand]]/Table3[[#This Row],[ADS_Rate]]</f>
        <v>97.50143266475645</v>
      </c>
      <c r="V1203" s="16">
        <f>_xlfn.XLOOKUP(F1203,Pivot!E:E,Pivot!H:H)</f>
        <v>201.583553008596</v>
      </c>
      <c r="W1203" s="3">
        <f>IF(Table3[[#This Row],[Stock_on_hand]]&gt;Table3[[#This Row],[Reorder_point]],(Table3[[#This Row],[Stock_on_hand]]-Table3[[#This Row],[Reorder_point]])*Table3[[#This Row],[AverageCostPerUnit]],0)</f>
        <v>6450.673696275072</v>
      </c>
    </row>
    <row r="1204" spans="1:23" x14ac:dyDescent="0.3">
      <c r="A1204" s="1">
        <v>45803</v>
      </c>
      <c r="B1204" t="str">
        <f>TEXT(Table3[[#This Row],[date]],"mmm")</f>
        <v>May</v>
      </c>
      <c r="C1204" t="str">
        <f>TEXT(Table3[[#This Row],[date]],"ddd")</f>
        <v>Mon</v>
      </c>
      <c r="D1204" s="2" t="s">
        <v>5</v>
      </c>
      <c r="E1204" s="2" t="s">
        <v>271</v>
      </c>
      <c r="F1204" s="2" t="s">
        <v>140</v>
      </c>
      <c r="G1204" s="2" t="s">
        <v>141</v>
      </c>
      <c r="H1204" s="2" t="s">
        <v>101</v>
      </c>
      <c r="I1204" s="3">
        <v>329.48</v>
      </c>
      <c r="J1204" s="5">
        <v>4</v>
      </c>
      <c r="K1204" s="3">
        <v>1317.92</v>
      </c>
      <c r="L1204" s="3">
        <v>1109.6300000000001</v>
      </c>
      <c r="M1204" s="3">
        <v>208.29</v>
      </c>
      <c r="N1204" s="10">
        <f>Table3[[#This Row],[profit]]/Table3[[#This Row],[revenue]]</f>
        <v>0.1580444943547408</v>
      </c>
      <c r="O1204" s="2" t="s">
        <v>38</v>
      </c>
      <c r="P1204" s="2" t="str">
        <f>_xlfn.XLOOKUP(O1204,Sales_reps!A:A,Sales_reps!B:B)</f>
        <v>Rep 16</v>
      </c>
      <c r="Q1204" s="5">
        <f>_xlfn.XLOOKUP(F1204,Inventory!A:A,Inventory!E:E)</f>
        <v>167</v>
      </c>
      <c r="R1204" s="5">
        <f>_xlfn.XLOOKUP(F1204,Inventory!A:A,Inventory!F:F)</f>
        <v>119</v>
      </c>
      <c r="S1204" t="str">
        <f>IF(Table3[[#This Row],[Reorder_point]]&gt;=Table3[[#This Row],[Stock_on_hand]],"Reorder","Sufficient Stock")</f>
        <v>Sufficient Stock</v>
      </c>
      <c r="T1204" s="4">
        <f>_xlfn.XLOOKUP(F1204,Pivot!A:A,Pivot!C:C)</f>
        <v>1.7237569060773481</v>
      </c>
      <c r="U1204" s="5">
        <f>Table3[[#This Row],[Stock_on_hand]]/Table3[[#This Row],[ADS_Rate]]</f>
        <v>96.881410256410248</v>
      </c>
      <c r="V1204" s="16">
        <f>_xlfn.XLOOKUP(F1204,Pivot!E:E,Pivot!H:H)</f>
        <v>164.31121794871791</v>
      </c>
      <c r="W1204" s="3">
        <f>IF(Table3[[#This Row],[Stock_on_hand]]&gt;Table3[[#This Row],[Reorder_point]],(Table3[[#This Row],[Stock_on_hand]]-Table3[[#This Row],[Reorder_point]])*Table3[[#This Row],[AverageCostPerUnit]],0)</f>
        <v>7886.9384615384597</v>
      </c>
    </row>
    <row r="1205" spans="1:23" x14ac:dyDescent="0.3">
      <c r="A1205" s="1">
        <v>45803</v>
      </c>
      <c r="B1205" t="str">
        <f>TEXT(Table3[[#This Row],[date]],"mmm")</f>
        <v>May</v>
      </c>
      <c r="C1205" t="str">
        <f>TEXT(Table3[[#This Row],[date]],"ddd")</f>
        <v>Mon</v>
      </c>
      <c r="D1205" s="2" t="s">
        <v>17</v>
      </c>
      <c r="E1205" s="2" t="s">
        <v>283</v>
      </c>
      <c r="F1205" s="2" t="s">
        <v>148</v>
      </c>
      <c r="G1205" s="2" t="s">
        <v>149</v>
      </c>
      <c r="H1205" s="2" t="s">
        <v>56</v>
      </c>
      <c r="I1205" s="3">
        <v>244.41</v>
      </c>
      <c r="J1205" s="5">
        <v>1</v>
      </c>
      <c r="K1205" s="3">
        <v>244.41</v>
      </c>
      <c r="L1205" s="3">
        <v>179.83</v>
      </c>
      <c r="M1205" s="3">
        <v>64.58</v>
      </c>
      <c r="N1205" s="10">
        <f>Table3[[#This Row],[profit]]/Table3[[#This Row],[revenue]]</f>
        <v>0.26422814123808352</v>
      </c>
      <c r="O1205" s="2" t="s">
        <v>40</v>
      </c>
      <c r="P1205" s="2" t="str">
        <f>_xlfn.XLOOKUP(O1205,Sales_reps!A:A,Sales_reps!B:B)</f>
        <v>Rep 17</v>
      </c>
      <c r="Q1205" s="5">
        <f>_xlfn.XLOOKUP(F1205,Inventory!A:A,Inventory!E:E)</f>
        <v>333</v>
      </c>
      <c r="R1205" s="5">
        <f>_xlfn.XLOOKUP(F1205,Inventory!A:A,Inventory!F:F)</f>
        <v>160</v>
      </c>
      <c r="S1205" t="str">
        <f>IF(Table3[[#This Row],[Reorder_point]]&gt;=Table3[[#This Row],[Stock_on_hand]],"Reorder","Sufficient Stock")</f>
        <v>Sufficient Stock</v>
      </c>
      <c r="T1205" s="4">
        <f>_xlfn.XLOOKUP(F1205,Pivot!A:A,Pivot!C:C)</f>
        <v>1.2928176795580111</v>
      </c>
      <c r="U1205" s="5">
        <f>Table3[[#This Row],[Stock_on_hand]]/Table3[[#This Row],[ADS_Rate]]</f>
        <v>257.57692307692309</v>
      </c>
      <c r="V1205" s="16">
        <f>_xlfn.XLOOKUP(F1205,Pivot!E:E,Pivot!H:H)</f>
        <v>189.53205128205127</v>
      </c>
      <c r="W1205" s="3">
        <f>IF(Table3[[#This Row],[Stock_on_hand]]&gt;Table3[[#This Row],[Reorder_point]],(Table3[[#This Row],[Stock_on_hand]]-Table3[[#This Row],[Reorder_point]])*Table3[[#This Row],[AverageCostPerUnit]],0)</f>
        <v>32789.044871794868</v>
      </c>
    </row>
    <row r="1206" spans="1:23" x14ac:dyDescent="0.3">
      <c r="A1206" s="1">
        <v>45803</v>
      </c>
      <c r="B1206" t="str">
        <f>TEXT(Table3[[#This Row],[date]],"mmm")</f>
        <v>May</v>
      </c>
      <c r="C1206" t="str">
        <f>TEXT(Table3[[#This Row],[date]],"ddd")</f>
        <v>Mon</v>
      </c>
      <c r="D1206" s="2" t="s">
        <v>5</v>
      </c>
      <c r="E1206" s="2" t="s">
        <v>271</v>
      </c>
      <c r="F1206" s="2" t="s">
        <v>258</v>
      </c>
      <c r="G1206" s="2" t="s">
        <v>259</v>
      </c>
      <c r="H1206" s="2" t="s">
        <v>73</v>
      </c>
      <c r="I1206" s="3">
        <v>425.63</v>
      </c>
      <c r="J1206" s="5">
        <v>20</v>
      </c>
      <c r="K1206" s="3">
        <v>8512.6</v>
      </c>
      <c r="L1206" s="3">
        <v>5246.22</v>
      </c>
      <c r="M1206" s="3">
        <v>3266.38</v>
      </c>
      <c r="N1206" s="10">
        <f>Table3[[#This Row],[profit]]/Table3[[#This Row],[revenue]]</f>
        <v>0.3837112045673472</v>
      </c>
      <c r="O1206" s="2" t="s">
        <v>10</v>
      </c>
      <c r="P1206" s="2" t="str">
        <f>_xlfn.XLOOKUP(O1206,Sales_reps!A:A,Sales_reps!B:B)</f>
        <v>Rep 4</v>
      </c>
      <c r="Q1206" s="5">
        <f>_xlfn.XLOOKUP(F1206,Inventory!A:A,Inventory!E:E)</f>
        <v>296</v>
      </c>
      <c r="R1206" s="5">
        <f>_xlfn.XLOOKUP(F1206,Inventory!A:A,Inventory!F:F)</f>
        <v>116</v>
      </c>
      <c r="S1206" t="str">
        <f>IF(Table3[[#This Row],[Reorder_point]]&gt;=Table3[[#This Row],[Stock_on_hand]],"Reorder","Sufficient Stock")</f>
        <v>Sufficient Stock</v>
      </c>
      <c r="T1206" s="4">
        <f>_xlfn.XLOOKUP(F1206,Pivot!A:A,Pivot!C:C)</f>
        <v>1.729281767955801</v>
      </c>
      <c r="U1206" s="5">
        <f>Table3[[#This Row],[Stock_on_hand]]/Table3[[#This Row],[ADS_Rate]]</f>
        <v>171.16932907348243</v>
      </c>
      <c r="V1206" s="16">
        <f>_xlfn.XLOOKUP(F1206,Pivot!E:E,Pivot!H:H)</f>
        <v>207.01076677316297</v>
      </c>
      <c r="W1206" s="3">
        <f>IF(Table3[[#This Row],[Stock_on_hand]]&gt;Table3[[#This Row],[Reorder_point]],(Table3[[#This Row],[Stock_on_hand]]-Table3[[#This Row],[Reorder_point]])*Table3[[#This Row],[AverageCostPerUnit]],0)</f>
        <v>37261.938019169334</v>
      </c>
    </row>
    <row r="1207" spans="1:23" x14ac:dyDescent="0.3">
      <c r="A1207" s="1">
        <v>45804</v>
      </c>
      <c r="B1207" t="str">
        <f>TEXT(Table3[[#This Row],[date]],"mmm")</f>
        <v>May</v>
      </c>
      <c r="C1207" t="str">
        <f>TEXT(Table3[[#This Row],[date]],"ddd")</f>
        <v>Tue</v>
      </c>
      <c r="D1207" s="2" t="s">
        <v>17</v>
      </c>
      <c r="E1207" s="2" t="s">
        <v>279</v>
      </c>
      <c r="F1207" s="2" t="s">
        <v>58</v>
      </c>
      <c r="G1207" s="2" t="s">
        <v>59</v>
      </c>
      <c r="H1207" s="2" t="s">
        <v>60</v>
      </c>
      <c r="I1207" s="3">
        <v>149.85</v>
      </c>
      <c r="J1207" s="5">
        <v>44</v>
      </c>
      <c r="K1207" s="3">
        <v>6593.4</v>
      </c>
      <c r="L1207" s="3">
        <v>4885.7</v>
      </c>
      <c r="M1207" s="3">
        <v>1707.7</v>
      </c>
      <c r="N1207" s="10">
        <f>Table3[[#This Row],[profit]]/Table3[[#This Row],[revenue]]</f>
        <v>0.25900142566809237</v>
      </c>
      <c r="O1207" s="2" t="s">
        <v>42</v>
      </c>
      <c r="P1207" s="2" t="str">
        <f>_xlfn.XLOOKUP(O1207,Sales_reps!A:A,Sales_reps!B:B)</f>
        <v>Rep 18</v>
      </c>
      <c r="Q1207" s="5">
        <f>_xlfn.XLOOKUP(F1207,Inventory!A:A,Inventory!E:E)</f>
        <v>281</v>
      </c>
      <c r="R1207" s="5">
        <f>_xlfn.XLOOKUP(F1207,Inventory!A:A,Inventory!F:F)</f>
        <v>53</v>
      </c>
      <c r="S1207" t="str">
        <f>IF(Table3[[#This Row],[Reorder_point]]&gt;=Table3[[#This Row],[Stock_on_hand]],"Reorder","Sufficient Stock")</f>
        <v>Sufficient Stock</v>
      </c>
      <c r="T1207" s="4">
        <f>_xlfn.XLOOKUP(F1207,Pivot!A:A,Pivot!C:C)</f>
        <v>1.9447513812154695</v>
      </c>
      <c r="U1207" s="5">
        <f>Table3[[#This Row],[Stock_on_hand]]/Table3[[#This Row],[ADS_Rate]]</f>
        <v>144.49147727272728</v>
      </c>
      <c r="V1207" s="16">
        <f>_xlfn.XLOOKUP(F1207,Pivot!E:E,Pivot!H:H)</f>
        <v>208.21113636363637</v>
      </c>
      <c r="W1207" s="3">
        <f>IF(Table3[[#This Row],[Stock_on_hand]]&gt;Table3[[#This Row],[Reorder_point]],(Table3[[#This Row],[Stock_on_hand]]-Table3[[#This Row],[Reorder_point]])*Table3[[#This Row],[AverageCostPerUnit]],0)</f>
        <v>47472.139090909091</v>
      </c>
    </row>
    <row r="1208" spans="1:23" x14ac:dyDescent="0.3">
      <c r="A1208" s="1">
        <v>45804</v>
      </c>
      <c r="B1208" t="str">
        <f>TEXT(Table3[[#This Row],[date]],"mmm")</f>
        <v>May</v>
      </c>
      <c r="C1208" t="str">
        <f>TEXT(Table3[[#This Row],[date]],"ddd")</f>
        <v>Tue</v>
      </c>
      <c r="D1208" s="2" t="s">
        <v>24</v>
      </c>
      <c r="E1208" s="2" t="s">
        <v>282</v>
      </c>
      <c r="F1208" s="2" t="s">
        <v>230</v>
      </c>
      <c r="G1208" s="2" t="s">
        <v>231</v>
      </c>
      <c r="H1208" s="2" t="s">
        <v>60</v>
      </c>
      <c r="I1208" s="3">
        <v>477.53</v>
      </c>
      <c r="J1208" s="5">
        <v>32</v>
      </c>
      <c r="K1208" s="3">
        <v>15280.96</v>
      </c>
      <c r="L1208" s="3">
        <v>11871.34</v>
      </c>
      <c r="M1208" s="3">
        <v>3409.62</v>
      </c>
      <c r="N1208" s="10">
        <f>Table3[[#This Row],[profit]]/Table3[[#This Row],[revenue]]</f>
        <v>0.22312865160304066</v>
      </c>
      <c r="O1208" s="2" t="s">
        <v>34</v>
      </c>
      <c r="P1208" s="2" t="str">
        <f>_xlfn.XLOOKUP(O1208,Sales_reps!A:A,Sales_reps!B:B)</f>
        <v>Rep 14</v>
      </c>
      <c r="Q1208" s="5">
        <f>_xlfn.XLOOKUP(F1208,Inventory!A:A,Inventory!E:E)</f>
        <v>12</v>
      </c>
      <c r="R1208" s="5">
        <f>_xlfn.XLOOKUP(F1208,Inventory!A:A,Inventory!F:F)</f>
        <v>166</v>
      </c>
      <c r="S1208" t="str">
        <f>IF(Table3[[#This Row],[Reorder_point]]&gt;=Table3[[#This Row],[Stock_on_hand]],"Reorder","Sufficient Stock")</f>
        <v>Reorder</v>
      </c>
      <c r="T1208" s="4">
        <f>_xlfn.XLOOKUP(F1208,Pivot!A:A,Pivot!C:C)</f>
        <v>2.0386740331491713</v>
      </c>
      <c r="U1208" s="5">
        <f>Table3[[#This Row],[Stock_on_hand]]/Table3[[#This Row],[ADS_Rate]]</f>
        <v>5.8861788617886175</v>
      </c>
      <c r="V1208" s="16">
        <f>_xlfn.XLOOKUP(F1208,Pivot!E:E,Pivot!H:H)</f>
        <v>205.93330623306232</v>
      </c>
      <c r="W1208" s="3">
        <f>IF(Table3[[#This Row],[Stock_on_hand]]&gt;Table3[[#This Row],[Reorder_point]],(Table3[[#This Row],[Stock_on_hand]]-Table3[[#This Row],[Reorder_point]])*Table3[[#This Row],[AverageCostPerUnit]],0)</f>
        <v>0</v>
      </c>
    </row>
    <row r="1209" spans="1:23" x14ac:dyDescent="0.3">
      <c r="A1209" s="1">
        <v>45804</v>
      </c>
      <c r="B1209" t="str">
        <f>TEXT(Table3[[#This Row],[date]],"mmm")</f>
        <v>May</v>
      </c>
      <c r="C1209" t="str">
        <f>TEXT(Table3[[#This Row],[date]],"ddd")</f>
        <v>Tue</v>
      </c>
      <c r="D1209" s="2" t="s">
        <v>5</v>
      </c>
      <c r="E1209" s="2" t="s">
        <v>274</v>
      </c>
      <c r="F1209" s="2" t="s">
        <v>206</v>
      </c>
      <c r="G1209" s="2" t="s">
        <v>207</v>
      </c>
      <c r="H1209" s="2" t="s">
        <v>60</v>
      </c>
      <c r="I1209" s="3">
        <v>387.78</v>
      </c>
      <c r="J1209" s="5">
        <v>7</v>
      </c>
      <c r="K1209" s="3">
        <v>2714.46</v>
      </c>
      <c r="L1209" s="3">
        <v>1812.66</v>
      </c>
      <c r="M1209" s="3">
        <v>901.8</v>
      </c>
      <c r="N1209" s="10">
        <f>Table3[[#This Row],[profit]]/Table3[[#This Row],[revenue]]</f>
        <v>0.33222077319245813</v>
      </c>
      <c r="O1209" s="2" t="s">
        <v>22</v>
      </c>
      <c r="P1209" s="2" t="str">
        <f>_xlfn.XLOOKUP(O1209,Sales_reps!A:A,Sales_reps!B:B)</f>
        <v>Rep 9</v>
      </c>
      <c r="Q1209" s="5">
        <f>_xlfn.XLOOKUP(F1209,Inventory!A:A,Inventory!E:E)</f>
        <v>234</v>
      </c>
      <c r="R1209" s="5">
        <f>_xlfn.XLOOKUP(F1209,Inventory!A:A,Inventory!F:F)</f>
        <v>135</v>
      </c>
      <c r="S1209" t="str">
        <f>IF(Table3[[#This Row],[Reorder_point]]&gt;=Table3[[#This Row],[Stock_on_hand]],"Reorder","Sufficient Stock")</f>
        <v>Sufficient Stock</v>
      </c>
      <c r="T1209" s="4">
        <f>_xlfn.XLOOKUP(F1209,Pivot!A:A,Pivot!C:C)</f>
        <v>2.1823204419889501</v>
      </c>
      <c r="U1209" s="5">
        <f>Table3[[#This Row],[Stock_on_hand]]/Table3[[#This Row],[ADS_Rate]]</f>
        <v>107.2253164556962</v>
      </c>
      <c r="V1209" s="16">
        <f>_xlfn.XLOOKUP(F1209,Pivot!E:E,Pivot!H:H)</f>
        <v>159.33501265822784</v>
      </c>
      <c r="W1209" s="3">
        <f>IF(Table3[[#This Row],[Stock_on_hand]]&gt;Table3[[#This Row],[Reorder_point]],(Table3[[#This Row],[Stock_on_hand]]-Table3[[#This Row],[Reorder_point]])*Table3[[#This Row],[AverageCostPerUnit]],0)</f>
        <v>15774.166253164556</v>
      </c>
    </row>
    <row r="1210" spans="1:23" x14ac:dyDescent="0.3">
      <c r="A1210" s="1">
        <v>45804</v>
      </c>
      <c r="B1210" t="str">
        <f>TEXT(Table3[[#This Row],[date]],"mmm")</f>
        <v>May</v>
      </c>
      <c r="C1210" t="str">
        <f>TEXT(Table3[[#This Row],[date]],"ddd")</f>
        <v>Tue</v>
      </c>
      <c r="D1210" s="2" t="s">
        <v>12</v>
      </c>
      <c r="E1210" s="2" t="s">
        <v>273</v>
      </c>
      <c r="F1210" s="2" t="s">
        <v>152</v>
      </c>
      <c r="G1210" s="2" t="s">
        <v>153</v>
      </c>
      <c r="H1210" s="2" t="s">
        <v>73</v>
      </c>
      <c r="I1210" s="3">
        <v>195.24</v>
      </c>
      <c r="J1210" s="5">
        <v>42</v>
      </c>
      <c r="K1210" s="3">
        <v>8200.08</v>
      </c>
      <c r="L1210" s="3">
        <v>6659.3</v>
      </c>
      <c r="M1210" s="3">
        <v>1540.78</v>
      </c>
      <c r="N1210" s="10">
        <f>Table3[[#This Row],[profit]]/Table3[[#This Row],[revenue]]</f>
        <v>0.18789816684715271</v>
      </c>
      <c r="O1210" s="2" t="s">
        <v>44</v>
      </c>
      <c r="P1210" s="2" t="str">
        <f>_xlfn.XLOOKUP(O1210,Sales_reps!A:A,Sales_reps!B:B)</f>
        <v>Rep 19</v>
      </c>
      <c r="Q1210" s="5">
        <f>_xlfn.XLOOKUP(F1210,Inventory!A:A,Inventory!E:E)</f>
        <v>249</v>
      </c>
      <c r="R1210" s="5">
        <f>_xlfn.XLOOKUP(F1210,Inventory!A:A,Inventory!F:F)</f>
        <v>107</v>
      </c>
      <c r="S1210" t="str">
        <f>IF(Table3[[#This Row],[Reorder_point]]&gt;=Table3[[#This Row],[Stock_on_hand]],"Reorder","Sufficient Stock")</f>
        <v>Sufficient Stock</v>
      </c>
      <c r="T1210" s="4">
        <f>_xlfn.XLOOKUP(F1210,Pivot!A:A,Pivot!C:C)</f>
        <v>1.0939226519337018</v>
      </c>
      <c r="U1210" s="5">
        <f>Table3[[#This Row],[Stock_on_hand]]/Table3[[#This Row],[ADS_Rate]]</f>
        <v>227.6212121212121</v>
      </c>
      <c r="V1210" s="16">
        <f>_xlfn.XLOOKUP(F1210,Pivot!E:E,Pivot!H:H)</f>
        <v>127.59262626262628</v>
      </c>
      <c r="W1210" s="3">
        <f>IF(Table3[[#This Row],[Stock_on_hand]]&gt;Table3[[#This Row],[Reorder_point]],(Table3[[#This Row],[Stock_on_hand]]-Table3[[#This Row],[Reorder_point]])*Table3[[#This Row],[AverageCostPerUnit]],0)</f>
        <v>18118.152929292934</v>
      </c>
    </row>
    <row r="1211" spans="1:23" x14ac:dyDescent="0.3">
      <c r="A1211" s="1">
        <v>45804</v>
      </c>
      <c r="B1211" t="str">
        <f>TEXT(Table3[[#This Row],[date]],"mmm")</f>
        <v>May</v>
      </c>
      <c r="C1211" t="str">
        <f>TEXT(Table3[[#This Row],[date]],"ddd")</f>
        <v>Tue</v>
      </c>
      <c r="D1211" s="2" t="s">
        <v>24</v>
      </c>
      <c r="E1211" s="2" t="s">
        <v>279</v>
      </c>
      <c r="F1211" s="2" t="s">
        <v>91</v>
      </c>
      <c r="G1211" s="2" t="s">
        <v>92</v>
      </c>
      <c r="H1211" s="2" t="s">
        <v>56</v>
      </c>
      <c r="I1211" s="3">
        <v>146.6</v>
      </c>
      <c r="J1211" s="5">
        <v>8</v>
      </c>
      <c r="K1211" s="3">
        <v>1172.8</v>
      </c>
      <c r="L1211" s="3">
        <v>670.21</v>
      </c>
      <c r="M1211" s="3">
        <v>502.59</v>
      </c>
      <c r="N1211" s="10">
        <f>Table3[[#This Row],[profit]]/Table3[[#This Row],[revenue]]</f>
        <v>0.42853854024556615</v>
      </c>
      <c r="O1211" s="2" t="s">
        <v>30</v>
      </c>
      <c r="P1211" s="2" t="str">
        <f>_xlfn.XLOOKUP(O1211,Sales_reps!A:A,Sales_reps!B:B)</f>
        <v>Rep 12</v>
      </c>
      <c r="Q1211" s="5">
        <f>_xlfn.XLOOKUP(F1211,Inventory!A:A,Inventory!E:E)</f>
        <v>272</v>
      </c>
      <c r="R1211" s="5">
        <f>_xlfn.XLOOKUP(F1211,Inventory!A:A,Inventory!F:F)</f>
        <v>96</v>
      </c>
      <c r="S1211" t="str">
        <f>IF(Table3[[#This Row],[Reorder_point]]&gt;=Table3[[#This Row],[Stock_on_hand]],"Reorder","Sufficient Stock")</f>
        <v>Sufficient Stock</v>
      </c>
      <c r="T1211" s="4">
        <f>_xlfn.XLOOKUP(F1211,Pivot!A:A,Pivot!C:C)</f>
        <v>1.4364640883977902</v>
      </c>
      <c r="U1211" s="5">
        <f>Table3[[#This Row],[Stock_on_hand]]/Table3[[#This Row],[ADS_Rate]]</f>
        <v>189.35384615384615</v>
      </c>
      <c r="V1211" s="16">
        <f>_xlfn.XLOOKUP(F1211,Pivot!E:E,Pivot!H:H)</f>
        <v>192.4608076923077</v>
      </c>
      <c r="W1211" s="3">
        <f>IF(Table3[[#This Row],[Stock_on_hand]]&gt;Table3[[#This Row],[Reorder_point]],(Table3[[#This Row],[Stock_on_hand]]-Table3[[#This Row],[Reorder_point]])*Table3[[#This Row],[AverageCostPerUnit]],0)</f>
        <v>33873.102153846157</v>
      </c>
    </row>
    <row r="1212" spans="1:23" x14ac:dyDescent="0.3">
      <c r="A1212" s="1">
        <v>45804</v>
      </c>
      <c r="B1212" t="str">
        <f>TEXT(Table3[[#This Row],[date]],"mmm")</f>
        <v>May</v>
      </c>
      <c r="C1212" t="str">
        <f>TEXT(Table3[[#This Row],[date]],"ddd")</f>
        <v>Tue</v>
      </c>
      <c r="D1212" s="2" t="s">
        <v>5</v>
      </c>
      <c r="E1212" s="2" t="s">
        <v>281</v>
      </c>
      <c r="F1212" s="2" t="s">
        <v>112</v>
      </c>
      <c r="G1212" s="2" t="s">
        <v>113</v>
      </c>
      <c r="H1212" s="2" t="s">
        <v>101</v>
      </c>
      <c r="I1212" s="3">
        <v>499.19</v>
      </c>
      <c r="J1212" s="5">
        <v>42</v>
      </c>
      <c r="K1212" s="3">
        <v>20965.98</v>
      </c>
      <c r="L1212" s="3">
        <v>12643.74</v>
      </c>
      <c r="M1212" s="3">
        <v>8322.24</v>
      </c>
      <c r="N1212" s="10">
        <f>Table3[[#This Row],[profit]]/Table3[[#This Row],[revenue]]</f>
        <v>0.39694018595839548</v>
      </c>
      <c r="O1212" s="2" t="s">
        <v>22</v>
      </c>
      <c r="P1212" s="2" t="str">
        <f>_xlfn.XLOOKUP(O1212,Sales_reps!A:A,Sales_reps!B:B)</f>
        <v>Rep 9</v>
      </c>
      <c r="Q1212" s="5">
        <f>_xlfn.XLOOKUP(F1212,Inventory!A:A,Inventory!E:E)</f>
        <v>188</v>
      </c>
      <c r="R1212" s="5">
        <f>_xlfn.XLOOKUP(F1212,Inventory!A:A,Inventory!F:F)</f>
        <v>140</v>
      </c>
      <c r="S1212" t="str">
        <f>IF(Table3[[#This Row],[Reorder_point]]&gt;=Table3[[#This Row],[Stock_on_hand]],"Reorder","Sufficient Stock")</f>
        <v>Sufficient Stock</v>
      </c>
      <c r="T1212" s="4">
        <f>_xlfn.XLOOKUP(F1212,Pivot!A:A,Pivot!C:C)</f>
        <v>1.7348066298342542</v>
      </c>
      <c r="U1212" s="5">
        <f>Table3[[#This Row],[Stock_on_hand]]/Table3[[#This Row],[ADS_Rate]]</f>
        <v>108.36942675159236</v>
      </c>
      <c r="V1212" s="16">
        <f>_xlfn.XLOOKUP(F1212,Pivot!E:E,Pivot!H:H)</f>
        <v>190.52901273885351</v>
      </c>
      <c r="W1212" s="3">
        <f>IF(Table3[[#This Row],[Stock_on_hand]]&gt;Table3[[#This Row],[Reorder_point]],(Table3[[#This Row],[Stock_on_hand]]-Table3[[#This Row],[Reorder_point]])*Table3[[#This Row],[AverageCostPerUnit]],0)</f>
        <v>9145.3926114649694</v>
      </c>
    </row>
    <row r="1213" spans="1:23" x14ac:dyDescent="0.3">
      <c r="A1213" s="1">
        <v>45804</v>
      </c>
      <c r="B1213" t="str">
        <f>TEXT(Table3[[#This Row],[date]],"mmm")</f>
        <v>May</v>
      </c>
      <c r="C1213" t="str">
        <f>TEXT(Table3[[#This Row],[date]],"ddd")</f>
        <v>Tue</v>
      </c>
      <c r="D1213" s="2" t="s">
        <v>27</v>
      </c>
      <c r="E1213" s="2" t="s">
        <v>283</v>
      </c>
      <c r="F1213" s="2" t="s">
        <v>220</v>
      </c>
      <c r="G1213" s="2" t="s">
        <v>221</v>
      </c>
      <c r="H1213" s="2" t="s">
        <v>56</v>
      </c>
      <c r="I1213" s="3">
        <v>55.81</v>
      </c>
      <c r="J1213" s="5">
        <v>2</v>
      </c>
      <c r="K1213" s="3">
        <v>111.62</v>
      </c>
      <c r="L1213" s="3">
        <v>59.14</v>
      </c>
      <c r="M1213" s="3">
        <v>52.48</v>
      </c>
      <c r="N1213" s="10">
        <f>Table3[[#This Row],[profit]]/Table3[[#This Row],[revenue]]</f>
        <v>0.47016663680344017</v>
      </c>
      <c r="O1213" s="2" t="s">
        <v>6</v>
      </c>
      <c r="P1213" s="2" t="str">
        <f>_xlfn.XLOOKUP(O1213,Sales_reps!A:A,Sales_reps!B:B)</f>
        <v>Rep 2</v>
      </c>
      <c r="Q1213" s="5">
        <f>_xlfn.XLOOKUP(F1213,Inventory!A:A,Inventory!E:E)</f>
        <v>285</v>
      </c>
      <c r="R1213" s="5">
        <f>_xlfn.XLOOKUP(F1213,Inventory!A:A,Inventory!F:F)</f>
        <v>130</v>
      </c>
      <c r="S1213" t="str">
        <f>IF(Table3[[#This Row],[Reorder_point]]&gt;=Table3[[#This Row],[Stock_on_hand]],"Reorder","Sufficient Stock")</f>
        <v>Sufficient Stock</v>
      </c>
      <c r="T1213" s="4">
        <f>_xlfn.XLOOKUP(F1213,Pivot!A:A,Pivot!C:C)</f>
        <v>1.6464088397790055</v>
      </c>
      <c r="U1213" s="5">
        <f>Table3[[#This Row],[Stock_on_hand]]/Table3[[#This Row],[ADS_Rate]]</f>
        <v>173.10402684563758</v>
      </c>
      <c r="V1213" s="16">
        <f>_xlfn.XLOOKUP(F1213,Pivot!E:E,Pivot!H:H)</f>
        <v>196.83761744966441</v>
      </c>
      <c r="W1213" s="3">
        <f>IF(Table3[[#This Row],[Stock_on_hand]]&gt;Table3[[#This Row],[Reorder_point]],(Table3[[#This Row],[Stock_on_hand]]-Table3[[#This Row],[Reorder_point]])*Table3[[#This Row],[AverageCostPerUnit]],0)</f>
        <v>30509.830704697983</v>
      </c>
    </row>
    <row r="1214" spans="1:23" x14ac:dyDescent="0.3">
      <c r="A1214" s="1">
        <v>45804</v>
      </c>
      <c r="B1214" t="str">
        <f>TEXT(Table3[[#This Row],[date]],"mmm")</f>
        <v>May</v>
      </c>
      <c r="C1214" t="str">
        <f>TEXT(Table3[[#This Row],[date]],"ddd")</f>
        <v>Tue</v>
      </c>
      <c r="D1214" s="2" t="s">
        <v>12</v>
      </c>
      <c r="E1214" s="2" t="s">
        <v>271</v>
      </c>
      <c r="F1214" s="2" t="s">
        <v>244</v>
      </c>
      <c r="G1214" s="2" t="s">
        <v>245</v>
      </c>
      <c r="H1214" s="2" t="s">
        <v>64</v>
      </c>
      <c r="I1214" s="3">
        <v>299.63</v>
      </c>
      <c r="J1214" s="5">
        <v>29</v>
      </c>
      <c r="K1214" s="3">
        <v>8689.27</v>
      </c>
      <c r="L1214" s="3">
        <v>4793.03</v>
      </c>
      <c r="M1214" s="3">
        <v>3896.24</v>
      </c>
      <c r="N1214" s="10">
        <f>Table3[[#This Row],[profit]]/Table3[[#This Row],[revenue]]</f>
        <v>0.44839670075852167</v>
      </c>
      <c r="O1214" s="2" t="s">
        <v>25</v>
      </c>
      <c r="P1214" s="2" t="str">
        <f>_xlfn.XLOOKUP(O1214,Sales_reps!A:A,Sales_reps!B:B)</f>
        <v>Rep 10</v>
      </c>
      <c r="Q1214" s="5">
        <f>_xlfn.XLOOKUP(F1214,Inventory!A:A,Inventory!E:E)</f>
        <v>350</v>
      </c>
      <c r="R1214" s="5">
        <f>_xlfn.XLOOKUP(F1214,Inventory!A:A,Inventory!F:F)</f>
        <v>174</v>
      </c>
      <c r="S1214" t="str">
        <f>IF(Table3[[#This Row],[Reorder_point]]&gt;=Table3[[#This Row],[Stock_on_hand]],"Reorder","Sufficient Stock")</f>
        <v>Sufficient Stock</v>
      </c>
      <c r="T1214" s="4">
        <f>_xlfn.XLOOKUP(F1214,Pivot!A:A,Pivot!C:C)</f>
        <v>2.8232044198895028</v>
      </c>
      <c r="U1214" s="5">
        <f>Table3[[#This Row],[Stock_on_hand]]/Table3[[#This Row],[ADS_Rate]]</f>
        <v>123.97260273972603</v>
      </c>
      <c r="V1214" s="16">
        <f>_xlfn.XLOOKUP(F1214,Pivot!E:E,Pivot!H:H)</f>
        <v>176.50516634050879</v>
      </c>
      <c r="W1214" s="3">
        <f>IF(Table3[[#This Row],[Stock_on_hand]]&gt;Table3[[#This Row],[Reorder_point]],(Table3[[#This Row],[Stock_on_hand]]-Table3[[#This Row],[Reorder_point]])*Table3[[#This Row],[AverageCostPerUnit]],0)</f>
        <v>31064.909275929549</v>
      </c>
    </row>
    <row r="1215" spans="1:23" x14ac:dyDescent="0.3">
      <c r="A1215" s="1">
        <v>45804</v>
      </c>
      <c r="B1215" t="str">
        <f>TEXT(Table3[[#This Row],[date]],"mmm")</f>
        <v>May</v>
      </c>
      <c r="C1215" t="str">
        <f>TEXT(Table3[[#This Row],[date]],"ddd")</f>
        <v>Tue</v>
      </c>
      <c r="D1215" s="2" t="s">
        <v>27</v>
      </c>
      <c r="E1215" s="2" t="s">
        <v>278</v>
      </c>
      <c r="F1215" s="2" t="s">
        <v>89</v>
      </c>
      <c r="G1215" s="2" t="s">
        <v>90</v>
      </c>
      <c r="H1215" s="2" t="s">
        <v>73</v>
      </c>
      <c r="I1215" s="3">
        <v>427.05</v>
      </c>
      <c r="J1215" s="5">
        <v>24</v>
      </c>
      <c r="K1215" s="3">
        <v>10249.200000000001</v>
      </c>
      <c r="L1215" s="3">
        <v>5875.58</v>
      </c>
      <c r="M1215" s="3">
        <v>4373.62</v>
      </c>
      <c r="N1215" s="10">
        <f>Table3[[#This Row],[profit]]/Table3[[#This Row],[revenue]]</f>
        <v>0.42672793974163831</v>
      </c>
      <c r="O1215" s="2" t="s">
        <v>32</v>
      </c>
      <c r="P1215" s="2" t="str">
        <f>_xlfn.XLOOKUP(O1215,Sales_reps!A:A,Sales_reps!B:B)</f>
        <v>Rep 13</v>
      </c>
      <c r="Q1215" s="5">
        <f>_xlfn.XLOOKUP(F1215,Inventory!A:A,Inventory!E:E)</f>
        <v>482</v>
      </c>
      <c r="R1215" s="5">
        <f>_xlfn.XLOOKUP(F1215,Inventory!A:A,Inventory!F:F)</f>
        <v>131</v>
      </c>
      <c r="S1215" t="str">
        <f>IF(Table3[[#This Row],[Reorder_point]]&gt;=Table3[[#This Row],[Stock_on_hand]],"Reorder","Sufficient Stock")</f>
        <v>Sufficient Stock</v>
      </c>
      <c r="T1215" s="4">
        <f>_xlfn.XLOOKUP(F1215,Pivot!A:A,Pivot!C:C)</f>
        <v>2.0718232044198897</v>
      </c>
      <c r="U1215" s="5">
        <f>Table3[[#This Row],[Stock_on_hand]]/Table3[[#This Row],[ADS_Rate]]</f>
        <v>232.64533333333333</v>
      </c>
      <c r="V1215" s="16">
        <f>_xlfn.XLOOKUP(F1215,Pivot!E:E,Pivot!H:H)</f>
        <v>136.04730666666669</v>
      </c>
      <c r="W1215" s="3">
        <f>IF(Table3[[#This Row],[Stock_on_hand]]&gt;Table3[[#This Row],[Reorder_point]],(Table3[[#This Row],[Stock_on_hand]]-Table3[[#This Row],[Reorder_point]])*Table3[[#This Row],[AverageCostPerUnit]],0)</f>
        <v>47752.604640000005</v>
      </c>
    </row>
    <row r="1216" spans="1:23" x14ac:dyDescent="0.3">
      <c r="A1216" s="1">
        <v>45804</v>
      </c>
      <c r="B1216" t="str">
        <f>TEXT(Table3[[#This Row],[date]],"mmm")</f>
        <v>May</v>
      </c>
      <c r="C1216" t="str">
        <f>TEXT(Table3[[#This Row],[date]],"ddd")</f>
        <v>Tue</v>
      </c>
      <c r="D1216" s="2" t="s">
        <v>5</v>
      </c>
      <c r="E1216" s="2" t="s">
        <v>272</v>
      </c>
      <c r="F1216" s="2" t="s">
        <v>87</v>
      </c>
      <c r="G1216" s="2" t="s">
        <v>88</v>
      </c>
      <c r="H1216" s="2" t="s">
        <v>60</v>
      </c>
      <c r="I1216" s="3">
        <v>26.23</v>
      </c>
      <c r="J1216" s="5">
        <v>38</v>
      </c>
      <c r="K1216" s="3">
        <v>996.74</v>
      </c>
      <c r="L1216" s="3">
        <v>707.02</v>
      </c>
      <c r="M1216" s="3">
        <v>289.72000000000003</v>
      </c>
      <c r="N1216" s="10">
        <f>Table3[[#This Row],[profit]]/Table3[[#This Row],[revenue]]</f>
        <v>0.29066757629873391</v>
      </c>
      <c r="O1216" s="2" t="s">
        <v>3</v>
      </c>
      <c r="P1216" s="2" t="str">
        <f>_xlfn.XLOOKUP(O1216,Sales_reps!A:A,Sales_reps!B:B)</f>
        <v>Rep 1</v>
      </c>
      <c r="Q1216" s="5">
        <f>_xlfn.XLOOKUP(F1216,Inventory!A:A,Inventory!E:E)</f>
        <v>364</v>
      </c>
      <c r="R1216" s="5">
        <f>_xlfn.XLOOKUP(F1216,Inventory!A:A,Inventory!F:F)</f>
        <v>148</v>
      </c>
      <c r="S1216" t="str">
        <f>IF(Table3[[#This Row],[Reorder_point]]&gt;=Table3[[#This Row],[Stock_on_hand]],"Reorder","Sufficient Stock")</f>
        <v>Sufficient Stock</v>
      </c>
      <c r="T1216" s="4">
        <f>_xlfn.XLOOKUP(F1216,Pivot!A:A,Pivot!C:C)</f>
        <v>2.4198895027624308</v>
      </c>
      <c r="U1216" s="5">
        <f>Table3[[#This Row],[Stock_on_hand]]/Table3[[#This Row],[ADS_Rate]]</f>
        <v>150.42009132420091</v>
      </c>
      <c r="V1216" s="16">
        <f>_xlfn.XLOOKUP(F1216,Pivot!E:E,Pivot!H:H)</f>
        <v>198.74710045662104</v>
      </c>
      <c r="W1216" s="3">
        <f>IF(Table3[[#This Row],[Stock_on_hand]]&gt;Table3[[#This Row],[Reorder_point]],(Table3[[#This Row],[Stock_on_hand]]-Table3[[#This Row],[Reorder_point]])*Table3[[#This Row],[AverageCostPerUnit]],0)</f>
        <v>42929.373698630145</v>
      </c>
    </row>
    <row r="1217" spans="1:23" x14ac:dyDescent="0.3">
      <c r="A1217" s="1">
        <v>45804</v>
      </c>
      <c r="B1217" t="str">
        <f>TEXT(Table3[[#This Row],[date]],"mmm")</f>
        <v>May</v>
      </c>
      <c r="C1217" t="str">
        <f>TEXT(Table3[[#This Row],[date]],"ddd")</f>
        <v>Tue</v>
      </c>
      <c r="D1217" s="2" t="s">
        <v>5</v>
      </c>
      <c r="E1217" s="2" t="s">
        <v>276</v>
      </c>
      <c r="F1217" s="2" t="s">
        <v>186</v>
      </c>
      <c r="G1217" s="2" t="s">
        <v>187</v>
      </c>
      <c r="H1217" s="2" t="s">
        <v>56</v>
      </c>
      <c r="I1217" s="3">
        <v>430.93</v>
      </c>
      <c r="J1217" s="5">
        <v>46</v>
      </c>
      <c r="K1217" s="3">
        <v>19822.78</v>
      </c>
      <c r="L1217" s="3">
        <v>12981.16</v>
      </c>
      <c r="M1217" s="3">
        <v>6841.62</v>
      </c>
      <c r="N1217" s="10">
        <f>Table3[[#This Row],[profit]]/Table3[[#This Row],[revenue]]</f>
        <v>0.34513927915257092</v>
      </c>
      <c r="O1217" s="2" t="s">
        <v>3</v>
      </c>
      <c r="P1217" s="2" t="str">
        <f>_xlfn.XLOOKUP(O1217,Sales_reps!A:A,Sales_reps!B:B)</f>
        <v>Rep 1</v>
      </c>
      <c r="Q1217" s="5">
        <f>_xlfn.XLOOKUP(F1217,Inventory!A:A,Inventory!E:E)</f>
        <v>269</v>
      </c>
      <c r="R1217" s="5">
        <f>_xlfn.XLOOKUP(F1217,Inventory!A:A,Inventory!F:F)</f>
        <v>137</v>
      </c>
      <c r="S1217" t="str">
        <f>IF(Table3[[#This Row],[Reorder_point]]&gt;=Table3[[#This Row],[Stock_on_hand]],"Reorder","Sufficient Stock")</f>
        <v>Sufficient Stock</v>
      </c>
      <c r="T1217" s="4">
        <f>_xlfn.XLOOKUP(F1217,Pivot!A:A,Pivot!C:C)</f>
        <v>3.3149171270718232</v>
      </c>
      <c r="U1217" s="5">
        <f>Table3[[#This Row],[Stock_on_hand]]/Table3[[#This Row],[ADS_Rate]]</f>
        <v>81.148333333333341</v>
      </c>
      <c r="V1217" s="16">
        <f>_xlfn.XLOOKUP(F1217,Pivot!E:E,Pivot!H:H)</f>
        <v>202.9247</v>
      </c>
      <c r="W1217" s="3">
        <f>IF(Table3[[#This Row],[Stock_on_hand]]&gt;Table3[[#This Row],[Reorder_point]],(Table3[[#This Row],[Stock_on_hand]]-Table3[[#This Row],[Reorder_point]])*Table3[[#This Row],[AverageCostPerUnit]],0)</f>
        <v>26786.060399999998</v>
      </c>
    </row>
    <row r="1218" spans="1:23" x14ac:dyDescent="0.3">
      <c r="A1218" s="1">
        <v>45804</v>
      </c>
      <c r="B1218" t="str">
        <f>TEXT(Table3[[#This Row],[date]],"mmm")</f>
        <v>May</v>
      </c>
      <c r="C1218" t="str">
        <f>TEXT(Table3[[#This Row],[date]],"ddd")</f>
        <v>Tue</v>
      </c>
      <c r="D1218" s="2" t="s">
        <v>27</v>
      </c>
      <c r="E1218" s="2" t="s">
        <v>282</v>
      </c>
      <c r="F1218" s="2" t="s">
        <v>120</v>
      </c>
      <c r="G1218" s="2" t="s">
        <v>121</v>
      </c>
      <c r="H1218" s="2" t="s">
        <v>56</v>
      </c>
      <c r="I1218" s="3">
        <v>266.83</v>
      </c>
      <c r="J1218" s="5">
        <v>10</v>
      </c>
      <c r="K1218" s="3">
        <v>2668.3</v>
      </c>
      <c r="L1218" s="3">
        <v>1722.65</v>
      </c>
      <c r="M1218" s="3">
        <v>945.65</v>
      </c>
      <c r="N1218" s="10">
        <f>Table3[[#This Row],[profit]]/Table3[[#This Row],[revenue]]</f>
        <v>0.35440167897162983</v>
      </c>
      <c r="O1218" s="2" t="s">
        <v>8</v>
      </c>
      <c r="P1218" s="2" t="str">
        <f>_xlfn.XLOOKUP(O1218,Sales_reps!A:A,Sales_reps!B:B)</f>
        <v>Rep 3</v>
      </c>
      <c r="Q1218" s="5">
        <f>_xlfn.XLOOKUP(F1218,Inventory!A:A,Inventory!E:E)</f>
        <v>163</v>
      </c>
      <c r="R1218" s="5">
        <f>_xlfn.XLOOKUP(F1218,Inventory!A:A,Inventory!F:F)</f>
        <v>70</v>
      </c>
      <c r="S1218" t="str">
        <f>IF(Table3[[#This Row],[Reorder_point]]&gt;=Table3[[#This Row],[Stock_on_hand]],"Reorder","Sufficient Stock")</f>
        <v>Sufficient Stock</v>
      </c>
      <c r="T1218" s="4">
        <f>_xlfn.XLOOKUP(F1218,Pivot!A:A,Pivot!C:C)</f>
        <v>2.7679558011049723</v>
      </c>
      <c r="U1218" s="5">
        <f>Table3[[#This Row],[Stock_on_hand]]/Table3[[#This Row],[ADS_Rate]]</f>
        <v>58.88822355289421</v>
      </c>
      <c r="V1218" s="16">
        <f>_xlfn.XLOOKUP(F1218,Pivot!E:E,Pivot!H:H)</f>
        <v>213.25538922155687</v>
      </c>
      <c r="W1218" s="3">
        <f>IF(Table3[[#This Row],[Stock_on_hand]]&gt;Table3[[#This Row],[Reorder_point]],(Table3[[#This Row],[Stock_on_hand]]-Table3[[#This Row],[Reorder_point]])*Table3[[#This Row],[AverageCostPerUnit]],0)</f>
        <v>19832.75119760479</v>
      </c>
    </row>
    <row r="1219" spans="1:23" x14ac:dyDescent="0.3">
      <c r="A1219" s="1">
        <v>45804</v>
      </c>
      <c r="B1219" t="str">
        <f>TEXT(Table3[[#This Row],[date]],"mmm")</f>
        <v>May</v>
      </c>
      <c r="C1219" t="str">
        <f>TEXT(Table3[[#This Row],[date]],"ddd")</f>
        <v>Tue</v>
      </c>
      <c r="D1219" s="2" t="s">
        <v>24</v>
      </c>
      <c r="E1219" s="2" t="s">
        <v>275</v>
      </c>
      <c r="F1219" s="2" t="s">
        <v>170</v>
      </c>
      <c r="G1219" s="2" t="s">
        <v>171</v>
      </c>
      <c r="H1219" s="2" t="s">
        <v>60</v>
      </c>
      <c r="I1219" s="3">
        <v>420.05</v>
      </c>
      <c r="J1219" s="5">
        <v>45</v>
      </c>
      <c r="K1219" s="3">
        <v>18902.25</v>
      </c>
      <c r="L1219" s="3">
        <v>14193.05</v>
      </c>
      <c r="M1219" s="3">
        <v>4709.2</v>
      </c>
      <c r="N1219" s="10">
        <f>Table3[[#This Row],[profit]]/Table3[[#This Row],[revenue]]</f>
        <v>0.24913436231136504</v>
      </c>
      <c r="O1219" s="2" t="s">
        <v>3</v>
      </c>
      <c r="P1219" s="2" t="str">
        <f>_xlfn.XLOOKUP(O1219,Sales_reps!A:A,Sales_reps!B:B)</f>
        <v>Rep 1</v>
      </c>
      <c r="Q1219" s="5">
        <f>_xlfn.XLOOKUP(F1219,Inventory!A:A,Inventory!E:E)</f>
        <v>410</v>
      </c>
      <c r="R1219" s="5">
        <f>_xlfn.XLOOKUP(F1219,Inventory!A:A,Inventory!F:F)</f>
        <v>168</v>
      </c>
      <c r="S1219" t="str">
        <f>IF(Table3[[#This Row],[Reorder_point]]&gt;=Table3[[#This Row],[Stock_on_hand]],"Reorder","Sufficient Stock")</f>
        <v>Sufficient Stock</v>
      </c>
      <c r="T1219" s="4">
        <f>_xlfn.XLOOKUP(F1219,Pivot!A:A,Pivot!C:C)</f>
        <v>1.9834254143646408</v>
      </c>
      <c r="U1219" s="5">
        <f>Table3[[#This Row],[Stock_on_hand]]/Table3[[#This Row],[ADS_Rate]]</f>
        <v>206.71309192200559</v>
      </c>
      <c r="V1219" s="16">
        <f>_xlfn.XLOOKUP(F1219,Pivot!E:E,Pivot!H:H)</f>
        <v>222.89055710306405</v>
      </c>
      <c r="W1219" s="3">
        <f>IF(Table3[[#This Row],[Stock_on_hand]]&gt;Table3[[#This Row],[Reorder_point]],(Table3[[#This Row],[Stock_on_hand]]-Table3[[#This Row],[Reorder_point]])*Table3[[#This Row],[AverageCostPerUnit]],0)</f>
        <v>53939.514818941498</v>
      </c>
    </row>
    <row r="1220" spans="1:23" x14ac:dyDescent="0.3">
      <c r="A1220" s="1">
        <v>45805</v>
      </c>
      <c r="B1220" t="str">
        <f>TEXT(Table3[[#This Row],[date]],"mmm")</f>
        <v>May</v>
      </c>
      <c r="C1220" t="str">
        <f>TEXT(Table3[[#This Row],[date]],"ddd")</f>
        <v>Wed</v>
      </c>
      <c r="D1220" s="2" t="s">
        <v>17</v>
      </c>
      <c r="E1220" s="2" t="s">
        <v>271</v>
      </c>
      <c r="F1220" s="2" t="s">
        <v>110</v>
      </c>
      <c r="G1220" s="2" t="s">
        <v>111</v>
      </c>
      <c r="H1220" s="2" t="s">
        <v>101</v>
      </c>
      <c r="I1220" s="3">
        <v>276.32</v>
      </c>
      <c r="J1220" s="5">
        <v>1</v>
      </c>
      <c r="K1220" s="3">
        <v>276.32</v>
      </c>
      <c r="L1220" s="3">
        <v>201.69</v>
      </c>
      <c r="M1220" s="3">
        <v>74.63</v>
      </c>
      <c r="N1220" s="10">
        <f>Table3[[#This Row],[profit]]/Table3[[#This Row],[revenue]]</f>
        <v>0.27008540822235089</v>
      </c>
      <c r="O1220" s="2" t="s">
        <v>25</v>
      </c>
      <c r="P1220" s="2" t="str">
        <f>_xlfn.XLOOKUP(O1220,Sales_reps!A:A,Sales_reps!B:B)</f>
        <v>Rep 10</v>
      </c>
      <c r="Q1220" s="5">
        <f>_xlfn.XLOOKUP(F1220,Inventory!A:A,Inventory!E:E)</f>
        <v>306</v>
      </c>
      <c r="R1220" s="5">
        <f>_xlfn.XLOOKUP(F1220,Inventory!A:A,Inventory!F:F)</f>
        <v>197</v>
      </c>
      <c r="S1220" t="str">
        <f>IF(Table3[[#This Row],[Reorder_point]]&gt;=Table3[[#This Row],[Stock_on_hand]],"Reorder","Sufficient Stock")</f>
        <v>Sufficient Stock</v>
      </c>
      <c r="T1220" s="4">
        <f>_xlfn.XLOOKUP(F1220,Pivot!A:A,Pivot!C:C)</f>
        <v>2.298342541436464</v>
      </c>
      <c r="U1220" s="5">
        <f>Table3[[#This Row],[Stock_on_hand]]/Table3[[#This Row],[ADS_Rate]]</f>
        <v>133.13942307692309</v>
      </c>
      <c r="V1220" s="16">
        <f>_xlfn.XLOOKUP(F1220,Pivot!E:E,Pivot!H:H)</f>
        <v>144.58235576923079</v>
      </c>
      <c r="W1220" s="3">
        <f>IF(Table3[[#This Row],[Stock_on_hand]]&gt;Table3[[#This Row],[Reorder_point]],(Table3[[#This Row],[Stock_on_hand]]-Table3[[#This Row],[Reorder_point]])*Table3[[#This Row],[AverageCostPerUnit]],0)</f>
        <v>15759.476778846156</v>
      </c>
    </row>
    <row r="1221" spans="1:23" x14ac:dyDescent="0.3">
      <c r="A1221" s="1">
        <v>45805</v>
      </c>
      <c r="B1221" t="str">
        <f>TEXT(Table3[[#This Row],[date]],"mmm")</f>
        <v>May</v>
      </c>
      <c r="C1221" t="str">
        <f>TEXT(Table3[[#This Row],[date]],"ddd")</f>
        <v>Wed</v>
      </c>
      <c r="D1221" s="2" t="s">
        <v>27</v>
      </c>
      <c r="E1221" s="2" t="s">
        <v>271</v>
      </c>
      <c r="F1221" s="2" t="s">
        <v>112</v>
      </c>
      <c r="G1221" s="2" t="s">
        <v>113</v>
      </c>
      <c r="H1221" s="2" t="s">
        <v>101</v>
      </c>
      <c r="I1221" s="3">
        <v>432.81</v>
      </c>
      <c r="J1221" s="5">
        <v>1</v>
      </c>
      <c r="K1221" s="3">
        <v>432.81</v>
      </c>
      <c r="L1221" s="3">
        <v>346.41</v>
      </c>
      <c r="M1221" s="3">
        <v>86.4</v>
      </c>
      <c r="N1221" s="10">
        <f>Table3[[#This Row],[profit]]/Table3[[#This Row],[revenue]]</f>
        <v>0.19962570180910794</v>
      </c>
      <c r="O1221" s="2" t="s">
        <v>44</v>
      </c>
      <c r="P1221" s="2" t="str">
        <f>_xlfn.XLOOKUP(O1221,Sales_reps!A:A,Sales_reps!B:B)</f>
        <v>Rep 19</v>
      </c>
      <c r="Q1221" s="5">
        <f>_xlfn.XLOOKUP(F1221,Inventory!A:A,Inventory!E:E)</f>
        <v>188</v>
      </c>
      <c r="R1221" s="5">
        <f>_xlfn.XLOOKUP(F1221,Inventory!A:A,Inventory!F:F)</f>
        <v>140</v>
      </c>
      <c r="S1221" t="str">
        <f>IF(Table3[[#This Row],[Reorder_point]]&gt;=Table3[[#This Row],[Stock_on_hand]],"Reorder","Sufficient Stock")</f>
        <v>Sufficient Stock</v>
      </c>
      <c r="T1221" s="4">
        <f>_xlfn.XLOOKUP(F1221,Pivot!A:A,Pivot!C:C)</f>
        <v>1.7348066298342542</v>
      </c>
      <c r="U1221" s="5">
        <f>Table3[[#This Row],[Stock_on_hand]]/Table3[[#This Row],[ADS_Rate]]</f>
        <v>108.36942675159236</v>
      </c>
      <c r="V1221" s="16">
        <f>_xlfn.XLOOKUP(F1221,Pivot!E:E,Pivot!H:H)</f>
        <v>190.52901273885351</v>
      </c>
      <c r="W1221" s="3">
        <f>IF(Table3[[#This Row],[Stock_on_hand]]&gt;Table3[[#This Row],[Reorder_point]],(Table3[[#This Row],[Stock_on_hand]]-Table3[[#This Row],[Reorder_point]])*Table3[[#This Row],[AverageCostPerUnit]],0)</f>
        <v>9145.3926114649694</v>
      </c>
    </row>
    <row r="1222" spans="1:23" x14ac:dyDescent="0.3">
      <c r="A1222" s="1">
        <v>45805</v>
      </c>
      <c r="B1222" t="str">
        <f>TEXT(Table3[[#This Row],[date]],"mmm")</f>
        <v>May</v>
      </c>
      <c r="C1222" t="str">
        <f>TEXT(Table3[[#This Row],[date]],"ddd")</f>
        <v>Wed</v>
      </c>
      <c r="D1222" s="2" t="s">
        <v>17</v>
      </c>
      <c r="E1222" s="2" t="s">
        <v>274</v>
      </c>
      <c r="F1222" s="2" t="s">
        <v>258</v>
      </c>
      <c r="G1222" s="2" t="s">
        <v>259</v>
      </c>
      <c r="H1222" s="2" t="s">
        <v>73</v>
      </c>
      <c r="I1222" s="3">
        <v>382.68</v>
      </c>
      <c r="J1222" s="5">
        <v>27</v>
      </c>
      <c r="K1222" s="3">
        <v>10332.36</v>
      </c>
      <c r="L1222" s="3">
        <v>7300.38</v>
      </c>
      <c r="M1222" s="3">
        <v>3031.98</v>
      </c>
      <c r="N1222" s="10">
        <f>Table3[[#This Row],[profit]]/Table3[[#This Row],[revenue]]</f>
        <v>0.29344505998629544</v>
      </c>
      <c r="O1222" s="2" t="s">
        <v>44</v>
      </c>
      <c r="P1222" s="2" t="str">
        <f>_xlfn.XLOOKUP(O1222,Sales_reps!A:A,Sales_reps!B:B)</f>
        <v>Rep 19</v>
      </c>
      <c r="Q1222" s="5">
        <f>_xlfn.XLOOKUP(F1222,Inventory!A:A,Inventory!E:E)</f>
        <v>296</v>
      </c>
      <c r="R1222" s="5">
        <f>_xlfn.XLOOKUP(F1222,Inventory!A:A,Inventory!F:F)</f>
        <v>116</v>
      </c>
      <c r="S1222" t="str">
        <f>IF(Table3[[#This Row],[Reorder_point]]&gt;=Table3[[#This Row],[Stock_on_hand]],"Reorder","Sufficient Stock")</f>
        <v>Sufficient Stock</v>
      </c>
      <c r="T1222" s="4">
        <f>_xlfn.XLOOKUP(F1222,Pivot!A:A,Pivot!C:C)</f>
        <v>1.729281767955801</v>
      </c>
      <c r="U1222" s="5">
        <f>Table3[[#This Row],[Stock_on_hand]]/Table3[[#This Row],[ADS_Rate]]</f>
        <v>171.16932907348243</v>
      </c>
      <c r="V1222" s="16">
        <f>_xlfn.XLOOKUP(F1222,Pivot!E:E,Pivot!H:H)</f>
        <v>207.01076677316297</v>
      </c>
      <c r="W1222" s="3">
        <f>IF(Table3[[#This Row],[Stock_on_hand]]&gt;Table3[[#This Row],[Reorder_point]],(Table3[[#This Row],[Stock_on_hand]]-Table3[[#This Row],[Reorder_point]])*Table3[[#This Row],[AverageCostPerUnit]],0)</f>
        <v>37261.938019169334</v>
      </c>
    </row>
    <row r="1223" spans="1:23" x14ac:dyDescent="0.3">
      <c r="A1223" s="1">
        <v>45805</v>
      </c>
      <c r="B1223" t="str">
        <f>TEXT(Table3[[#This Row],[date]],"mmm")</f>
        <v>May</v>
      </c>
      <c r="C1223" t="str">
        <f>TEXT(Table3[[#This Row],[date]],"ddd")</f>
        <v>Wed</v>
      </c>
      <c r="D1223" s="2" t="s">
        <v>5</v>
      </c>
      <c r="E1223" s="2" t="s">
        <v>281</v>
      </c>
      <c r="F1223" s="2" t="s">
        <v>232</v>
      </c>
      <c r="G1223" s="2" t="s">
        <v>233</v>
      </c>
      <c r="H1223" s="2" t="s">
        <v>101</v>
      </c>
      <c r="I1223" s="3">
        <v>499.06</v>
      </c>
      <c r="J1223" s="5">
        <v>11</v>
      </c>
      <c r="K1223" s="3">
        <v>5489.66</v>
      </c>
      <c r="L1223" s="3">
        <v>2831.97</v>
      </c>
      <c r="M1223" s="3">
        <v>2657.69</v>
      </c>
      <c r="N1223" s="10">
        <f>Table3[[#This Row],[profit]]/Table3[[#This Row],[revenue]]</f>
        <v>0.4841265214967776</v>
      </c>
      <c r="O1223" s="2" t="s">
        <v>36</v>
      </c>
      <c r="P1223" s="2" t="str">
        <f>_xlfn.XLOOKUP(O1223,Sales_reps!A:A,Sales_reps!B:B)</f>
        <v>Rep 15</v>
      </c>
      <c r="Q1223" s="5">
        <f>_xlfn.XLOOKUP(F1223,Inventory!A:A,Inventory!E:E)</f>
        <v>255</v>
      </c>
      <c r="R1223" s="5">
        <f>_xlfn.XLOOKUP(F1223,Inventory!A:A,Inventory!F:F)</f>
        <v>78</v>
      </c>
      <c r="S1223" t="str">
        <f>IF(Table3[[#This Row],[Reorder_point]]&gt;=Table3[[#This Row],[Stock_on_hand]],"Reorder","Sufficient Stock")</f>
        <v>Sufficient Stock</v>
      </c>
      <c r="T1223" s="4">
        <f>_xlfn.XLOOKUP(F1223,Pivot!A:A,Pivot!C:C)</f>
        <v>2.6353591160220993</v>
      </c>
      <c r="U1223" s="5">
        <f>Table3[[#This Row],[Stock_on_hand]]/Table3[[#This Row],[ADS_Rate]]</f>
        <v>96.761006289308185</v>
      </c>
      <c r="V1223" s="16">
        <f>_xlfn.XLOOKUP(F1223,Pivot!E:E,Pivot!H:H)</f>
        <v>146.7044025157233</v>
      </c>
      <c r="W1223" s="3">
        <f>IF(Table3[[#This Row],[Stock_on_hand]]&gt;Table3[[#This Row],[Reorder_point]],(Table3[[#This Row],[Stock_on_hand]]-Table3[[#This Row],[Reorder_point]])*Table3[[#This Row],[AverageCostPerUnit]],0)</f>
        <v>25966.679245283023</v>
      </c>
    </row>
    <row r="1224" spans="1:23" x14ac:dyDescent="0.3">
      <c r="A1224" s="1">
        <v>45806</v>
      </c>
      <c r="B1224" t="str">
        <f>TEXT(Table3[[#This Row],[date]],"mmm")</f>
        <v>May</v>
      </c>
      <c r="C1224" t="str">
        <f>TEXT(Table3[[#This Row],[date]],"ddd")</f>
        <v>Thu</v>
      </c>
      <c r="D1224" s="2" t="s">
        <v>12</v>
      </c>
      <c r="E1224" s="2" t="s">
        <v>280</v>
      </c>
      <c r="F1224" s="2" t="s">
        <v>102</v>
      </c>
      <c r="G1224" s="2" t="s">
        <v>103</v>
      </c>
      <c r="H1224" s="2" t="s">
        <v>56</v>
      </c>
      <c r="I1224" s="3">
        <v>377.45</v>
      </c>
      <c r="J1224" s="5">
        <v>45</v>
      </c>
      <c r="K1224" s="3">
        <v>16985.25</v>
      </c>
      <c r="L1224" s="3">
        <v>12435.84</v>
      </c>
      <c r="M1224" s="3">
        <v>4549.41</v>
      </c>
      <c r="N1224" s="10">
        <f>Table3[[#This Row],[profit]]/Table3[[#This Row],[revenue]]</f>
        <v>0.2678447476486952</v>
      </c>
      <c r="O1224" s="2" t="s">
        <v>22</v>
      </c>
      <c r="P1224" s="2" t="str">
        <f>_xlfn.XLOOKUP(O1224,Sales_reps!A:A,Sales_reps!B:B)</f>
        <v>Rep 9</v>
      </c>
      <c r="Q1224" s="5">
        <f>_xlfn.XLOOKUP(F1224,Inventory!A:A,Inventory!E:E)</f>
        <v>258</v>
      </c>
      <c r="R1224" s="5">
        <f>_xlfn.XLOOKUP(F1224,Inventory!A:A,Inventory!F:F)</f>
        <v>155</v>
      </c>
      <c r="S1224" t="str">
        <f>IF(Table3[[#This Row],[Reorder_point]]&gt;=Table3[[#This Row],[Stock_on_hand]],"Reorder","Sufficient Stock")</f>
        <v>Sufficient Stock</v>
      </c>
      <c r="T1224" s="4">
        <f>_xlfn.XLOOKUP(F1224,Pivot!A:A,Pivot!C:C)</f>
        <v>1.3646408839779005</v>
      </c>
      <c r="U1224" s="5">
        <f>Table3[[#This Row],[Stock_on_hand]]/Table3[[#This Row],[ADS_Rate]]</f>
        <v>189.06072874493927</v>
      </c>
      <c r="V1224" s="16">
        <f>_xlfn.XLOOKUP(F1224,Pivot!E:E,Pivot!H:H)</f>
        <v>226.45655870445347</v>
      </c>
      <c r="W1224" s="3">
        <f>IF(Table3[[#This Row],[Stock_on_hand]]&gt;Table3[[#This Row],[Reorder_point]],(Table3[[#This Row],[Stock_on_hand]]-Table3[[#This Row],[Reorder_point]])*Table3[[#This Row],[AverageCostPerUnit]],0)</f>
        <v>23325.025546558707</v>
      </c>
    </row>
    <row r="1225" spans="1:23" x14ac:dyDescent="0.3">
      <c r="A1225" s="1">
        <v>45806</v>
      </c>
      <c r="B1225" t="str">
        <f>TEXT(Table3[[#This Row],[date]],"mmm")</f>
        <v>May</v>
      </c>
      <c r="C1225" t="str">
        <f>TEXT(Table3[[#This Row],[date]],"ddd")</f>
        <v>Thu</v>
      </c>
      <c r="D1225" s="2" t="s">
        <v>27</v>
      </c>
      <c r="E1225" s="2" t="s">
        <v>276</v>
      </c>
      <c r="F1225" s="2" t="s">
        <v>104</v>
      </c>
      <c r="G1225" s="2" t="s">
        <v>105</v>
      </c>
      <c r="H1225" s="2" t="s">
        <v>73</v>
      </c>
      <c r="I1225" s="3">
        <v>212.83</v>
      </c>
      <c r="J1225" s="5">
        <v>24</v>
      </c>
      <c r="K1225" s="3">
        <v>5107.92</v>
      </c>
      <c r="L1225" s="3">
        <v>4049.07</v>
      </c>
      <c r="M1225" s="3">
        <v>1058.8499999999999</v>
      </c>
      <c r="N1225" s="10">
        <f>Table3[[#This Row],[profit]]/Table3[[#This Row],[revenue]]</f>
        <v>0.20729572898557533</v>
      </c>
      <c r="O1225" s="2" t="s">
        <v>38</v>
      </c>
      <c r="P1225" s="2" t="str">
        <f>_xlfn.XLOOKUP(O1225,Sales_reps!A:A,Sales_reps!B:B)</f>
        <v>Rep 16</v>
      </c>
      <c r="Q1225" s="5">
        <f>_xlfn.XLOOKUP(F1225,Inventory!A:A,Inventory!E:E)</f>
        <v>239</v>
      </c>
      <c r="R1225" s="5">
        <f>_xlfn.XLOOKUP(F1225,Inventory!A:A,Inventory!F:F)</f>
        <v>143</v>
      </c>
      <c r="S1225" t="str">
        <f>IF(Table3[[#This Row],[Reorder_point]]&gt;=Table3[[#This Row],[Stock_on_hand]],"Reorder","Sufficient Stock")</f>
        <v>Sufficient Stock</v>
      </c>
      <c r="T1225" s="4">
        <f>_xlfn.XLOOKUP(F1225,Pivot!A:A,Pivot!C:C)</f>
        <v>1.7071823204419889</v>
      </c>
      <c r="U1225" s="5">
        <f>Table3[[#This Row],[Stock_on_hand]]/Table3[[#This Row],[ADS_Rate]]</f>
        <v>139.9967637540453</v>
      </c>
      <c r="V1225" s="16">
        <f>_xlfn.XLOOKUP(F1225,Pivot!E:E,Pivot!H:H)</f>
        <v>194.15064724919091</v>
      </c>
      <c r="W1225" s="3">
        <f>IF(Table3[[#This Row],[Stock_on_hand]]&gt;Table3[[#This Row],[Reorder_point]],(Table3[[#This Row],[Stock_on_hand]]-Table3[[#This Row],[Reorder_point]])*Table3[[#This Row],[AverageCostPerUnit]],0)</f>
        <v>18638.462135922327</v>
      </c>
    </row>
    <row r="1226" spans="1:23" x14ac:dyDescent="0.3">
      <c r="A1226" s="1">
        <v>45806</v>
      </c>
      <c r="B1226" t="str">
        <f>TEXT(Table3[[#This Row],[date]],"mmm")</f>
        <v>May</v>
      </c>
      <c r="C1226" t="str">
        <f>TEXT(Table3[[#This Row],[date]],"ddd")</f>
        <v>Thu</v>
      </c>
      <c r="D1226" s="2" t="s">
        <v>12</v>
      </c>
      <c r="E1226" s="2" t="s">
        <v>272</v>
      </c>
      <c r="F1226" s="2" t="s">
        <v>204</v>
      </c>
      <c r="G1226" s="2" t="s">
        <v>205</v>
      </c>
      <c r="H1226" s="2" t="s">
        <v>101</v>
      </c>
      <c r="I1226" s="3">
        <v>69.489999999999995</v>
      </c>
      <c r="J1226" s="5">
        <v>15</v>
      </c>
      <c r="K1226" s="3">
        <v>1042.3499999999999</v>
      </c>
      <c r="L1226" s="3">
        <v>822.69</v>
      </c>
      <c r="M1226" s="3">
        <v>219.66</v>
      </c>
      <c r="N1226" s="10">
        <f>Table3[[#This Row],[profit]]/Table3[[#This Row],[revenue]]</f>
        <v>0.21073535760541087</v>
      </c>
      <c r="O1226" s="2" t="s">
        <v>10</v>
      </c>
      <c r="P1226" s="2" t="str">
        <f>_xlfn.XLOOKUP(O1226,Sales_reps!A:A,Sales_reps!B:B)</f>
        <v>Rep 4</v>
      </c>
      <c r="Q1226" s="5">
        <f>_xlfn.XLOOKUP(F1226,Inventory!A:A,Inventory!E:E)</f>
        <v>158</v>
      </c>
      <c r="R1226" s="5">
        <f>_xlfn.XLOOKUP(F1226,Inventory!A:A,Inventory!F:F)</f>
        <v>118</v>
      </c>
      <c r="S1226" t="str">
        <f>IF(Table3[[#This Row],[Reorder_point]]&gt;=Table3[[#This Row],[Stock_on_hand]],"Reorder","Sufficient Stock")</f>
        <v>Sufficient Stock</v>
      </c>
      <c r="T1226" s="4">
        <f>_xlfn.XLOOKUP(F1226,Pivot!A:A,Pivot!C:C)</f>
        <v>1.9447513812154695</v>
      </c>
      <c r="U1226" s="5">
        <f>Table3[[#This Row],[Stock_on_hand]]/Table3[[#This Row],[ADS_Rate]]</f>
        <v>81.244318181818187</v>
      </c>
      <c r="V1226" s="16">
        <f>_xlfn.XLOOKUP(F1226,Pivot!E:E,Pivot!H:H)</f>
        <v>164.3787784090909</v>
      </c>
      <c r="W1226" s="3">
        <f>IF(Table3[[#This Row],[Stock_on_hand]]&gt;Table3[[#This Row],[Reorder_point]],(Table3[[#This Row],[Stock_on_hand]]-Table3[[#This Row],[Reorder_point]])*Table3[[#This Row],[AverageCostPerUnit]],0)</f>
        <v>6575.1511363636364</v>
      </c>
    </row>
    <row r="1227" spans="1:23" x14ac:dyDescent="0.3">
      <c r="A1227" s="1">
        <v>45806</v>
      </c>
      <c r="B1227" t="str">
        <f>TEXT(Table3[[#This Row],[date]],"mmm")</f>
        <v>May</v>
      </c>
      <c r="C1227" t="str">
        <f>TEXT(Table3[[#This Row],[date]],"ddd")</f>
        <v>Thu</v>
      </c>
      <c r="D1227" s="2" t="s">
        <v>27</v>
      </c>
      <c r="E1227" s="2" t="s">
        <v>278</v>
      </c>
      <c r="F1227" s="2" t="s">
        <v>182</v>
      </c>
      <c r="G1227" s="2" t="s">
        <v>183</v>
      </c>
      <c r="H1227" s="2" t="s">
        <v>73</v>
      </c>
      <c r="I1227" s="3">
        <v>88.45</v>
      </c>
      <c r="J1227" s="5">
        <v>15</v>
      </c>
      <c r="K1227" s="3">
        <v>1326.75</v>
      </c>
      <c r="L1227" s="3">
        <v>681.54</v>
      </c>
      <c r="M1227" s="3">
        <v>645.21</v>
      </c>
      <c r="N1227" s="10">
        <f>Table3[[#This Row],[profit]]/Table3[[#This Row],[revenue]]</f>
        <v>0.48630864895421144</v>
      </c>
      <c r="O1227" s="2" t="s">
        <v>34</v>
      </c>
      <c r="P1227" s="2" t="str">
        <f>_xlfn.XLOOKUP(O1227,Sales_reps!A:A,Sales_reps!B:B)</f>
        <v>Rep 14</v>
      </c>
      <c r="Q1227" s="5">
        <f>_xlfn.XLOOKUP(F1227,Inventory!A:A,Inventory!E:E)</f>
        <v>280</v>
      </c>
      <c r="R1227" s="5">
        <f>_xlfn.XLOOKUP(F1227,Inventory!A:A,Inventory!F:F)</f>
        <v>97</v>
      </c>
      <c r="S1227" t="str">
        <f>IF(Table3[[#This Row],[Reorder_point]]&gt;=Table3[[#This Row],[Stock_on_hand]],"Reorder","Sufficient Stock")</f>
        <v>Sufficient Stock</v>
      </c>
      <c r="T1227" s="4">
        <f>_xlfn.XLOOKUP(F1227,Pivot!A:A,Pivot!C:C)</f>
        <v>1.1381215469613259</v>
      </c>
      <c r="U1227" s="5">
        <f>Table3[[#This Row],[Stock_on_hand]]/Table3[[#This Row],[ADS_Rate]]</f>
        <v>246.01941747572815</v>
      </c>
      <c r="V1227" s="16">
        <f>_xlfn.XLOOKUP(F1227,Pivot!E:E,Pivot!H:H)</f>
        <v>123.11640776699031</v>
      </c>
      <c r="W1227" s="3">
        <f>IF(Table3[[#This Row],[Stock_on_hand]]&gt;Table3[[#This Row],[Reorder_point]],(Table3[[#This Row],[Stock_on_hand]]-Table3[[#This Row],[Reorder_point]])*Table3[[#This Row],[AverageCostPerUnit]],0)</f>
        <v>22530.302621359227</v>
      </c>
    </row>
    <row r="1228" spans="1:23" x14ac:dyDescent="0.3">
      <c r="A1228" s="1">
        <v>45806</v>
      </c>
      <c r="B1228" t="str">
        <f>TEXT(Table3[[#This Row],[date]],"mmm")</f>
        <v>May</v>
      </c>
      <c r="C1228" t="str">
        <f>TEXT(Table3[[#This Row],[date]],"ddd")</f>
        <v>Thu</v>
      </c>
      <c r="D1228" s="2" t="s">
        <v>27</v>
      </c>
      <c r="E1228" s="2" t="s">
        <v>280</v>
      </c>
      <c r="F1228" s="2" t="s">
        <v>218</v>
      </c>
      <c r="G1228" s="2" t="s">
        <v>219</v>
      </c>
      <c r="H1228" s="2" t="s">
        <v>56</v>
      </c>
      <c r="I1228" s="3">
        <v>114.8</v>
      </c>
      <c r="J1228" s="5">
        <v>28</v>
      </c>
      <c r="K1228" s="3">
        <v>3214.4</v>
      </c>
      <c r="L1228" s="3">
        <v>2002.96</v>
      </c>
      <c r="M1228" s="3">
        <v>1211.44</v>
      </c>
      <c r="N1228" s="10">
        <f>Table3[[#This Row],[profit]]/Table3[[#This Row],[revenue]]</f>
        <v>0.37687904430064711</v>
      </c>
      <c r="O1228" s="2" t="s">
        <v>32</v>
      </c>
      <c r="P1228" s="2" t="str">
        <f>_xlfn.XLOOKUP(O1228,Sales_reps!A:A,Sales_reps!B:B)</f>
        <v>Rep 13</v>
      </c>
      <c r="Q1228" s="5">
        <f>_xlfn.XLOOKUP(F1228,Inventory!A:A,Inventory!E:E)</f>
        <v>45</v>
      </c>
      <c r="R1228" s="5">
        <f>_xlfn.XLOOKUP(F1228,Inventory!A:A,Inventory!F:F)</f>
        <v>143</v>
      </c>
      <c r="S1228" t="str">
        <f>IF(Table3[[#This Row],[Reorder_point]]&gt;=Table3[[#This Row],[Stock_on_hand]],"Reorder","Sufficient Stock")</f>
        <v>Reorder</v>
      </c>
      <c r="T1228" s="4">
        <f>_xlfn.XLOOKUP(F1228,Pivot!A:A,Pivot!C:C)</f>
        <v>1.3314917127071824</v>
      </c>
      <c r="U1228" s="5">
        <f>Table3[[#This Row],[Stock_on_hand]]/Table3[[#This Row],[ADS_Rate]]</f>
        <v>33.796680497925308</v>
      </c>
      <c r="V1228" s="16">
        <f>_xlfn.XLOOKUP(F1228,Pivot!E:E,Pivot!H:H)</f>
        <v>160.20572614107883</v>
      </c>
      <c r="W1228" s="3">
        <f>IF(Table3[[#This Row],[Stock_on_hand]]&gt;Table3[[#This Row],[Reorder_point]],(Table3[[#This Row],[Stock_on_hand]]-Table3[[#This Row],[Reorder_point]])*Table3[[#This Row],[AverageCostPerUnit]],0)</f>
        <v>0</v>
      </c>
    </row>
    <row r="1229" spans="1:23" x14ac:dyDescent="0.3">
      <c r="A1229" s="1">
        <v>45807</v>
      </c>
      <c r="B1229" t="str">
        <f>TEXT(Table3[[#This Row],[date]],"mmm")</f>
        <v>May</v>
      </c>
      <c r="C1229" t="str">
        <f>TEXT(Table3[[#This Row],[date]],"ddd")</f>
        <v>Fri</v>
      </c>
      <c r="D1229" s="2" t="s">
        <v>5</v>
      </c>
      <c r="E1229" s="2" t="s">
        <v>272</v>
      </c>
      <c r="F1229" s="2" t="s">
        <v>128</v>
      </c>
      <c r="G1229" s="2" t="s">
        <v>129</v>
      </c>
      <c r="H1229" s="2" t="s">
        <v>56</v>
      </c>
      <c r="I1229" s="3">
        <v>176.55</v>
      </c>
      <c r="J1229" s="5">
        <v>2</v>
      </c>
      <c r="K1229" s="3">
        <v>353.1</v>
      </c>
      <c r="L1229" s="3">
        <v>227.03</v>
      </c>
      <c r="M1229" s="3">
        <v>126.07</v>
      </c>
      <c r="N1229" s="10">
        <f>Table3[[#This Row],[profit]]/Table3[[#This Row],[revenue]]</f>
        <v>0.35703766638346074</v>
      </c>
      <c r="O1229" s="2" t="s">
        <v>38</v>
      </c>
      <c r="P1229" s="2" t="str">
        <f>_xlfn.XLOOKUP(O1229,Sales_reps!A:A,Sales_reps!B:B)</f>
        <v>Rep 16</v>
      </c>
      <c r="Q1229" s="5">
        <f>_xlfn.XLOOKUP(F1229,Inventory!A:A,Inventory!E:E)</f>
        <v>89</v>
      </c>
      <c r="R1229" s="5">
        <f>_xlfn.XLOOKUP(F1229,Inventory!A:A,Inventory!F:F)</f>
        <v>126</v>
      </c>
      <c r="S1229" t="str">
        <f>IF(Table3[[#This Row],[Reorder_point]]&gt;=Table3[[#This Row],[Stock_on_hand]],"Reorder","Sufficient Stock")</f>
        <v>Reorder</v>
      </c>
      <c r="T1229" s="4">
        <f>_xlfn.XLOOKUP(F1229,Pivot!A:A,Pivot!C:C)</f>
        <v>2.6187845303867405</v>
      </c>
      <c r="U1229" s="5">
        <f>Table3[[#This Row],[Stock_on_hand]]/Table3[[#This Row],[ADS_Rate]]</f>
        <v>33.985232067510545</v>
      </c>
      <c r="V1229" s="16">
        <f>_xlfn.XLOOKUP(F1229,Pivot!E:E,Pivot!H:H)</f>
        <v>184.72071729957807</v>
      </c>
      <c r="W1229" s="3">
        <f>IF(Table3[[#This Row],[Stock_on_hand]]&gt;Table3[[#This Row],[Reorder_point]],(Table3[[#This Row],[Stock_on_hand]]-Table3[[#This Row],[Reorder_point]])*Table3[[#This Row],[AverageCostPerUnit]],0)</f>
        <v>0</v>
      </c>
    </row>
    <row r="1230" spans="1:23" x14ac:dyDescent="0.3">
      <c r="A1230" s="1">
        <v>45807</v>
      </c>
      <c r="B1230" t="str">
        <f>TEXT(Table3[[#This Row],[date]],"mmm")</f>
        <v>May</v>
      </c>
      <c r="C1230" t="str">
        <f>TEXT(Table3[[#This Row],[date]],"ddd")</f>
        <v>Fri</v>
      </c>
      <c r="D1230" s="2" t="s">
        <v>17</v>
      </c>
      <c r="E1230" s="2" t="s">
        <v>274</v>
      </c>
      <c r="F1230" s="2" t="s">
        <v>58</v>
      </c>
      <c r="G1230" s="2" t="s">
        <v>59</v>
      </c>
      <c r="H1230" s="2" t="s">
        <v>60</v>
      </c>
      <c r="I1230" s="3">
        <v>339.85</v>
      </c>
      <c r="J1230" s="5">
        <v>21</v>
      </c>
      <c r="K1230" s="3">
        <v>7136.85</v>
      </c>
      <c r="L1230" s="3">
        <v>5162.6000000000004</v>
      </c>
      <c r="M1230" s="3">
        <v>1974.25</v>
      </c>
      <c r="N1230" s="10">
        <f>Table3[[#This Row],[profit]]/Table3[[#This Row],[revenue]]</f>
        <v>0.27662764384847655</v>
      </c>
      <c r="O1230" s="2" t="s">
        <v>38</v>
      </c>
      <c r="P1230" s="2" t="str">
        <f>_xlfn.XLOOKUP(O1230,Sales_reps!A:A,Sales_reps!B:B)</f>
        <v>Rep 16</v>
      </c>
      <c r="Q1230" s="5">
        <f>_xlfn.XLOOKUP(F1230,Inventory!A:A,Inventory!E:E)</f>
        <v>281</v>
      </c>
      <c r="R1230" s="5">
        <f>_xlfn.XLOOKUP(F1230,Inventory!A:A,Inventory!F:F)</f>
        <v>53</v>
      </c>
      <c r="S1230" t="str">
        <f>IF(Table3[[#This Row],[Reorder_point]]&gt;=Table3[[#This Row],[Stock_on_hand]],"Reorder","Sufficient Stock")</f>
        <v>Sufficient Stock</v>
      </c>
      <c r="T1230" s="4">
        <f>_xlfn.XLOOKUP(F1230,Pivot!A:A,Pivot!C:C)</f>
        <v>1.9447513812154695</v>
      </c>
      <c r="U1230" s="5">
        <f>Table3[[#This Row],[Stock_on_hand]]/Table3[[#This Row],[ADS_Rate]]</f>
        <v>144.49147727272728</v>
      </c>
      <c r="V1230" s="16">
        <f>_xlfn.XLOOKUP(F1230,Pivot!E:E,Pivot!H:H)</f>
        <v>208.21113636363637</v>
      </c>
      <c r="W1230" s="3">
        <f>IF(Table3[[#This Row],[Stock_on_hand]]&gt;Table3[[#This Row],[Reorder_point]],(Table3[[#This Row],[Stock_on_hand]]-Table3[[#This Row],[Reorder_point]])*Table3[[#This Row],[AverageCostPerUnit]],0)</f>
        <v>47472.139090909091</v>
      </c>
    </row>
    <row r="1231" spans="1:23" x14ac:dyDescent="0.3">
      <c r="A1231" s="1">
        <v>45807</v>
      </c>
      <c r="B1231" t="str">
        <f>TEXT(Table3[[#This Row],[date]],"mmm")</f>
        <v>May</v>
      </c>
      <c r="C1231" t="str">
        <f>TEXT(Table3[[#This Row],[date]],"ddd")</f>
        <v>Fri</v>
      </c>
      <c r="D1231" s="2" t="s">
        <v>12</v>
      </c>
      <c r="E1231" s="2" t="s">
        <v>272</v>
      </c>
      <c r="F1231" s="2" t="s">
        <v>156</v>
      </c>
      <c r="G1231" s="2" t="s">
        <v>157</v>
      </c>
      <c r="H1231" s="2" t="s">
        <v>73</v>
      </c>
      <c r="I1231" s="3">
        <v>223.85</v>
      </c>
      <c r="J1231" s="5">
        <v>39</v>
      </c>
      <c r="K1231" s="3">
        <v>8730.15</v>
      </c>
      <c r="L1231" s="3">
        <v>5263.41</v>
      </c>
      <c r="M1231" s="3">
        <v>3466.74</v>
      </c>
      <c r="N1231" s="10">
        <f>Table3[[#This Row],[profit]]/Table3[[#This Row],[revenue]]</f>
        <v>0.3970997061906153</v>
      </c>
      <c r="O1231" s="2" t="s">
        <v>44</v>
      </c>
      <c r="P1231" s="2" t="str">
        <f>_xlfn.XLOOKUP(O1231,Sales_reps!A:A,Sales_reps!B:B)</f>
        <v>Rep 19</v>
      </c>
      <c r="Q1231" s="5">
        <f>_xlfn.XLOOKUP(F1231,Inventory!A:A,Inventory!E:E)</f>
        <v>495</v>
      </c>
      <c r="R1231" s="5">
        <f>_xlfn.XLOOKUP(F1231,Inventory!A:A,Inventory!F:F)</f>
        <v>183</v>
      </c>
      <c r="S1231" t="str">
        <f>IF(Table3[[#This Row],[Reorder_point]]&gt;=Table3[[#This Row],[Stock_on_hand]],"Reorder","Sufficient Stock")</f>
        <v>Sufficient Stock</v>
      </c>
      <c r="T1231" s="4">
        <f>_xlfn.XLOOKUP(F1231,Pivot!A:A,Pivot!C:C)</f>
        <v>2.7237569060773481</v>
      </c>
      <c r="U1231" s="5">
        <f>Table3[[#This Row],[Stock_on_hand]]/Table3[[#This Row],[ADS_Rate]]</f>
        <v>181.7342799188641</v>
      </c>
      <c r="V1231" s="16">
        <f>_xlfn.XLOOKUP(F1231,Pivot!E:E,Pivot!H:H)</f>
        <v>142.07393509127789</v>
      </c>
      <c r="W1231" s="3">
        <f>IF(Table3[[#This Row],[Stock_on_hand]]&gt;Table3[[#This Row],[Reorder_point]],(Table3[[#This Row],[Stock_on_hand]]-Table3[[#This Row],[Reorder_point]])*Table3[[#This Row],[AverageCostPerUnit]],0)</f>
        <v>44327.067748478701</v>
      </c>
    </row>
    <row r="1232" spans="1:23" x14ac:dyDescent="0.3">
      <c r="A1232" s="1">
        <v>45807</v>
      </c>
      <c r="B1232" t="str">
        <f>TEXT(Table3[[#This Row],[date]],"mmm")</f>
        <v>May</v>
      </c>
      <c r="C1232" t="str">
        <f>TEXT(Table3[[#This Row],[date]],"ddd")</f>
        <v>Fri</v>
      </c>
      <c r="D1232" s="2" t="s">
        <v>17</v>
      </c>
      <c r="E1232" s="2" t="s">
        <v>274</v>
      </c>
      <c r="F1232" s="2" t="s">
        <v>112</v>
      </c>
      <c r="G1232" s="2" t="s">
        <v>113</v>
      </c>
      <c r="H1232" s="2" t="s">
        <v>101</v>
      </c>
      <c r="I1232" s="3">
        <v>87</v>
      </c>
      <c r="J1232" s="5">
        <v>9</v>
      </c>
      <c r="K1232" s="3">
        <v>783</v>
      </c>
      <c r="L1232" s="3">
        <v>476.65</v>
      </c>
      <c r="M1232" s="3">
        <v>306.35000000000002</v>
      </c>
      <c r="N1232" s="10">
        <f>Table3[[#This Row],[profit]]/Table3[[#This Row],[revenue]]</f>
        <v>0.39125159642401025</v>
      </c>
      <c r="O1232" s="2" t="s">
        <v>40</v>
      </c>
      <c r="P1232" s="2" t="str">
        <f>_xlfn.XLOOKUP(O1232,Sales_reps!A:A,Sales_reps!B:B)</f>
        <v>Rep 17</v>
      </c>
      <c r="Q1232" s="5">
        <f>_xlfn.XLOOKUP(F1232,Inventory!A:A,Inventory!E:E)</f>
        <v>188</v>
      </c>
      <c r="R1232" s="5">
        <f>_xlfn.XLOOKUP(F1232,Inventory!A:A,Inventory!F:F)</f>
        <v>140</v>
      </c>
      <c r="S1232" t="str">
        <f>IF(Table3[[#This Row],[Reorder_point]]&gt;=Table3[[#This Row],[Stock_on_hand]],"Reorder","Sufficient Stock")</f>
        <v>Sufficient Stock</v>
      </c>
      <c r="T1232" s="4">
        <f>_xlfn.XLOOKUP(F1232,Pivot!A:A,Pivot!C:C)</f>
        <v>1.7348066298342542</v>
      </c>
      <c r="U1232" s="5">
        <f>Table3[[#This Row],[Stock_on_hand]]/Table3[[#This Row],[ADS_Rate]]</f>
        <v>108.36942675159236</v>
      </c>
      <c r="V1232" s="16">
        <f>_xlfn.XLOOKUP(F1232,Pivot!E:E,Pivot!H:H)</f>
        <v>190.52901273885351</v>
      </c>
      <c r="W1232" s="3">
        <f>IF(Table3[[#This Row],[Stock_on_hand]]&gt;Table3[[#This Row],[Reorder_point]],(Table3[[#This Row],[Stock_on_hand]]-Table3[[#This Row],[Reorder_point]])*Table3[[#This Row],[AverageCostPerUnit]],0)</f>
        <v>9145.3926114649694</v>
      </c>
    </row>
    <row r="1233" spans="1:23" x14ac:dyDescent="0.3">
      <c r="A1233" s="1">
        <v>45807</v>
      </c>
      <c r="B1233" t="str">
        <f>TEXT(Table3[[#This Row],[date]],"mmm")</f>
        <v>May</v>
      </c>
      <c r="C1233" t="str">
        <f>TEXT(Table3[[#This Row],[date]],"ddd")</f>
        <v>Fri</v>
      </c>
      <c r="D1233" s="2" t="s">
        <v>24</v>
      </c>
      <c r="E1233" s="2" t="s">
        <v>279</v>
      </c>
      <c r="F1233" s="2" t="s">
        <v>178</v>
      </c>
      <c r="G1233" s="2" t="s">
        <v>179</v>
      </c>
      <c r="H1233" s="2" t="s">
        <v>73</v>
      </c>
      <c r="I1233" s="3">
        <v>354.4</v>
      </c>
      <c r="J1233" s="5">
        <v>30</v>
      </c>
      <c r="K1233" s="3">
        <v>10632</v>
      </c>
      <c r="L1233" s="3">
        <v>5863.6</v>
      </c>
      <c r="M1233" s="3">
        <v>4768.3999999999996</v>
      </c>
      <c r="N1233" s="10">
        <f>Table3[[#This Row],[profit]]/Table3[[#This Row],[revenue]]</f>
        <v>0.4484951091045899</v>
      </c>
      <c r="O1233" s="2" t="s">
        <v>25</v>
      </c>
      <c r="P1233" s="2" t="str">
        <f>_xlfn.XLOOKUP(O1233,Sales_reps!A:A,Sales_reps!B:B)</f>
        <v>Rep 10</v>
      </c>
      <c r="Q1233" s="5">
        <f>_xlfn.XLOOKUP(F1233,Inventory!A:A,Inventory!E:E)</f>
        <v>214</v>
      </c>
      <c r="R1233" s="5">
        <f>_xlfn.XLOOKUP(F1233,Inventory!A:A,Inventory!F:F)</f>
        <v>101</v>
      </c>
      <c r="S1233" t="str">
        <f>IF(Table3[[#This Row],[Reorder_point]]&gt;=Table3[[#This Row],[Stock_on_hand]],"Reorder","Sufficient Stock")</f>
        <v>Sufficient Stock</v>
      </c>
      <c r="T1233" s="4">
        <f>_xlfn.XLOOKUP(F1233,Pivot!A:A,Pivot!C:C)</f>
        <v>1.8342541436464088</v>
      </c>
      <c r="U1233" s="5">
        <f>Table3[[#This Row],[Stock_on_hand]]/Table3[[#This Row],[ADS_Rate]]</f>
        <v>116.66867469879519</v>
      </c>
      <c r="V1233" s="16">
        <f>_xlfn.XLOOKUP(F1233,Pivot!E:E,Pivot!H:H)</f>
        <v>232.51328313253009</v>
      </c>
      <c r="W1233" s="3">
        <f>IF(Table3[[#This Row],[Stock_on_hand]]&gt;Table3[[#This Row],[Reorder_point]],(Table3[[#This Row],[Stock_on_hand]]-Table3[[#This Row],[Reorder_point]])*Table3[[#This Row],[AverageCostPerUnit]],0)</f>
        <v>26274.0009939759</v>
      </c>
    </row>
    <row r="1234" spans="1:23" x14ac:dyDescent="0.3">
      <c r="A1234" s="1">
        <v>45807</v>
      </c>
      <c r="B1234" t="str">
        <f>TEXT(Table3[[#This Row],[date]],"mmm")</f>
        <v>May</v>
      </c>
      <c r="C1234" t="str">
        <f>TEXT(Table3[[#This Row],[date]],"ddd")</f>
        <v>Fri</v>
      </c>
      <c r="D1234" s="2" t="s">
        <v>5</v>
      </c>
      <c r="E1234" s="2" t="s">
        <v>283</v>
      </c>
      <c r="F1234" s="2" t="s">
        <v>62</v>
      </c>
      <c r="G1234" s="2" t="s">
        <v>63</v>
      </c>
      <c r="H1234" s="2" t="s">
        <v>64</v>
      </c>
      <c r="I1234" s="3">
        <v>191.31</v>
      </c>
      <c r="J1234" s="5">
        <v>41</v>
      </c>
      <c r="K1234" s="3">
        <v>7843.71</v>
      </c>
      <c r="L1234" s="3">
        <v>5116.18</v>
      </c>
      <c r="M1234" s="3">
        <v>2727.53</v>
      </c>
      <c r="N1234" s="10">
        <f>Table3[[#This Row],[profit]]/Table3[[#This Row],[revenue]]</f>
        <v>0.3477346816748707</v>
      </c>
      <c r="O1234" s="2" t="s">
        <v>20</v>
      </c>
      <c r="P1234" s="2" t="str">
        <f>_xlfn.XLOOKUP(O1234,Sales_reps!A:A,Sales_reps!B:B)</f>
        <v>Rep 8</v>
      </c>
      <c r="Q1234" s="5">
        <f>_xlfn.XLOOKUP(F1234,Inventory!A:A,Inventory!E:E)</f>
        <v>360</v>
      </c>
      <c r="R1234" s="5">
        <f>_xlfn.XLOOKUP(F1234,Inventory!A:A,Inventory!F:F)</f>
        <v>58</v>
      </c>
      <c r="S1234" t="str">
        <f>IF(Table3[[#This Row],[Reorder_point]]&gt;=Table3[[#This Row],[Stock_on_hand]],"Reorder","Sufficient Stock")</f>
        <v>Sufficient Stock</v>
      </c>
      <c r="T1234" s="4">
        <f>_xlfn.XLOOKUP(F1234,Pivot!A:A,Pivot!C:C)</f>
        <v>1.6906077348066297</v>
      </c>
      <c r="U1234" s="5">
        <f>Table3[[#This Row],[Stock_on_hand]]/Table3[[#This Row],[ADS_Rate]]</f>
        <v>212.94117647058826</v>
      </c>
      <c r="V1234" s="16">
        <f>_xlfn.XLOOKUP(F1234,Pivot!E:E,Pivot!H:H)</f>
        <v>165.00016339869282</v>
      </c>
      <c r="W1234" s="3">
        <f>IF(Table3[[#This Row],[Stock_on_hand]]&gt;Table3[[#This Row],[Reorder_point]],(Table3[[#This Row],[Stock_on_hand]]-Table3[[#This Row],[Reorder_point]])*Table3[[#This Row],[AverageCostPerUnit]],0)</f>
        <v>49830.049346405234</v>
      </c>
    </row>
    <row r="1235" spans="1:23" x14ac:dyDescent="0.3">
      <c r="A1235" s="1">
        <v>45807</v>
      </c>
      <c r="B1235" t="str">
        <f>TEXT(Table3[[#This Row],[date]],"mmm")</f>
        <v>May</v>
      </c>
      <c r="C1235" t="str">
        <f>TEXT(Table3[[#This Row],[date]],"ddd")</f>
        <v>Fri</v>
      </c>
      <c r="D1235" s="2" t="s">
        <v>5</v>
      </c>
      <c r="E1235" s="2" t="s">
        <v>278</v>
      </c>
      <c r="F1235" s="2" t="s">
        <v>91</v>
      </c>
      <c r="G1235" s="2" t="s">
        <v>92</v>
      </c>
      <c r="H1235" s="2" t="s">
        <v>56</v>
      </c>
      <c r="I1235" s="3">
        <v>409.81</v>
      </c>
      <c r="J1235" s="5">
        <v>29</v>
      </c>
      <c r="K1235" s="3">
        <v>11884.49</v>
      </c>
      <c r="L1235" s="3">
        <v>6143.49</v>
      </c>
      <c r="M1235" s="3">
        <v>5741</v>
      </c>
      <c r="N1235" s="10">
        <f>Table3[[#This Row],[profit]]/Table3[[#This Row],[revenue]]</f>
        <v>0.48306658510377815</v>
      </c>
      <c r="O1235" s="2" t="s">
        <v>10</v>
      </c>
      <c r="P1235" s="2" t="str">
        <f>_xlfn.XLOOKUP(O1235,Sales_reps!A:A,Sales_reps!B:B)</f>
        <v>Rep 4</v>
      </c>
      <c r="Q1235" s="5">
        <f>_xlfn.XLOOKUP(F1235,Inventory!A:A,Inventory!E:E)</f>
        <v>272</v>
      </c>
      <c r="R1235" s="5">
        <f>_xlfn.XLOOKUP(F1235,Inventory!A:A,Inventory!F:F)</f>
        <v>96</v>
      </c>
      <c r="S1235" t="str">
        <f>IF(Table3[[#This Row],[Reorder_point]]&gt;=Table3[[#This Row],[Stock_on_hand]],"Reorder","Sufficient Stock")</f>
        <v>Sufficient Stock</v>
      </c>
      <c r="T1235" s="4">
        <f>_xlfn.XLOOKUP(F1235,Pivot!A:A,Pivot!C:C)</f>
        <v>1.4364640883977902</v>
      </c>
      <c r="U1235" s="5">
        <f>Table3[[#This Row],[Stock_on_hand]]/Table3[[#This Row],[ADS_Rate]]</f>
        <v>189.35384615384615</v>
      </c>
      <c r="V1235" s="16">
        <f>_xlfn.XLOOKUP(F1235,Pivot!E:E,Pivot!H:H)</f>
        <v>192.4608076923077</v>
      </c>
      <c r="W1235" s="3">
        <f>IF(Table3[[#This Row],[Stock_on_hand]]&gt;Table3[[#This Row],[Reorder_point]],(Table3[[#This Row],[Stock_on_hand]]-Table3[[#This Row],[Reorder_point]])*Table3[[#This Row],[AverageCostPerUnit]],0)</f>
        <v>33873.102153846157</v>
      </c>
    </row>
    <row r="1236" spans="1:23" x14ac:dyDescent="0.3">
      <c r="A1236" s="1">
        <v>45807</v>
      </c>
      <c r="B1236" t="str">
        <f>TEXT(Table3[[#This Row],[date]],"mmm")</f>
        <v>May</v>
      </c>
      <c r="C1236" t="str">
        <f>TEXT(Table3[[#This Row],[date]],"ddd")</f>
        <v>Fri</v>
      </c>
      <c r="D1236" s="2" t="s">
        <v>27</v>
      </c>
      <c r="E1236" s="2" t="s">
        <v>273</v>
      </c>
      <c r="F1236" s="2" t="s">
        <v>168</v>
      </c>
      <c r="G1236" s="2" t="s">
        <v>169</v>
      </c>
      <c r="H1236" s="2" t="s">
        <v>56</v>
      </c>
      <c r="I1236" s="3">
        <v>439.42</v>
      </c>
      <c r="J1236" s="5">
        <v>40</v>
      </c>
      <c r="K1236" s="3">
        <v>17576.8</v>
      </c>
      <c r="L1236" s="3">
        <v>10729.06</v>
      </c>
      <c r="M1236" s="3">
        <v>6847.74</v>
      </c>
      <c r="N1236" s="10">
        <f>Table3[[#This Row],[profit]]/Table3[[#This Row],[revenue]]</f>
        <v>0.38958968640480635</v>
      </c>
      <c r="O1236" s="2" t="s">
        <v>30</v>
      </c>
      <c r="P1236" s="2" t="str">
        <f>_xlfn.XLOOKUP(O1236,Sales_reps!A:A,Sales_reps!B:B)</f>
        <v>Rep 12</v>
      </c>
      <c r="Q1236" s="5">
        <f>_xlfn.XLOOKUP(F1236,Inventory!A:A,Inventory!E:E)</f>
        <v>433</v>
      </c>
      <c r="R1236" s="5">
        <f>_xlfn.XLOOKUP(F1236,Inventory!A:A,Inventory!F:F)</f>
        <v>151</v>
      </c>
      <c r="S1236" t="str">
        <f>IF(Table3[[#This Row],[Reorder_point]]&gt;=Table3[[#This Row],[Stock_on_hand]],"Reorder","Sufficient Stock")</f>
        <v>Sufficient Stock</v>
      </c>
      <c r="T1236" s="4">
        <f>_xlfn.XLOOKUP(F1236,Pivot!A:A,Pivot!C:C)</f>
        <v>2.0718232044198897</v>
      </c>
      <c r="U1236" s="5">
        <f>Table3[[#This Row],[Stock_on_hand]]/Table3[[#This Row],[ADS_Rate]]</f>
        <v>208.99466666666666</v>
      </c>
      <c r="V1236" s="16">
        <f>_xlfn.XLOOKUP(F1236,Pivot!E:E,Pivot!H:H)</f>
        <v>166.13485333333333</v>
      </c>
      <c r="W1236" s="3">
        <f>IF(Table3[[#This Row],[Stock_on_hand]]&gt;Table3[[#This Row],[Reorder_point]],(Table3[[#This Row],[Stock_on_hand]]-Table3[[#This Row],[Reorder_point]])*Table3[[#This Row],[AverageCostPerUnit]],0)</f>
        <v>46850.028639999997</v>
      </c>
    </row>
    <row r="1237" spans="1:23" x14ac:dyDescent="0.3">
      <c r="A1237" s="1">
        <v>45807</v>
      </c>
      <c r="B1237" t="str">
        <f>TEXT(Table3[[#This Row],[date]],"mmm")</f>
        <v>May</v>
      </c>
      <c r="C1237" t="str">
        <f>TEXT(Table3[[#This Row],[date]],"ddd")</f>
        <v>Fri</v>
      </c>
      <c r="D1237" s="2" t="s">
        <v>5</v>
      </c>
      <c r="E1237" s="2" t="s">
        <v>281</v>
      </c>
      <c r="F1237" s="2" t="s">
        <v>194</v>
      </c>
      <c r="G1237" s="2" t="s">
        <v>195</v>
      </c>
      <c r="H1237" s="2" t="s">
        <v>56</v>
      </c>
      <c r="I1237" s="3">
        <v>14.46</v>
      </c>
      <c r="J1237" s="5">
        <v>20</v>
      </c>
      <c r="K1237" s="3">
        <v>289.2</v>
      </c>
      <c r="L1237" s="3">
        <v>183.13</v>
      </c>
      <c r="M1237" s="3">
        <v>106.07</v>
      </c>
      <c r="N1237" s="10">
        <f>Table3[[#This Row],[profit]]/Table3[[#This Row],[revenue]]</f>
        <v>0.36677040110650067</v>
      </c>
      <c r="O1237" s="2" t="s">
        <v>34</v>
      </c>
      <c r="P1237" s="2" t="str">
        <f>_xlfn.XLOOKUP(O1237,Sales_reps!A:A,Sales_reps!B:B)</f>
        <v>Rep 14</v>
      </c>
      <c r="Q1237" s="5">
        <f>_xlfn.XLOOKUP(F1237,Inventory!A:A,Inventory!E:E)</f>
        <v>125</v>
      </c>
      <c r="R1237" s="5">
        <f>_xlfn.XLOOKUP(F1237,Inventory!A:A,Inventory!F:F)</f>
        <v>181</v>
      </c>
      <c r="S1237" t="str">
        <f>IF(Table3[[#This Row],[Reorder_point]]&gt;=Table3[[#This Row],[Stock_on_hand]],"Reorder","Sufficient Stock")</f>
        <v>Reorder</v>
      </c>
      <c r="T1237" s="4">
        <f>_xlfn.XLOOKUP(F1237,Pivot!A:A,Pivot!C:C)</f>
        <v>1.8729281767955801</v>
      </c>
      <c r="U1237" s="5">
        <f>Table3[[#This Row],[Stock_on_hand]]/Table3[[#This Row],[ADS_Rate]]</f>
        <v>66.740412979351035</v>
      </c>
      <c r="V1237" s="16">
        <f>_xlfn.XLOOKUP(F1237,Pivot!E:E,Pivot!H:H)</f>
        <v>142.94654867256637</v>
      </c>
      <c r="W1237" s="3">
        <f>IF(Table3[[#This Row],[Stock_on_hand]]&gt;Table3[[#This Row],[Reorder_point]],(Table3[[#This Row],[Stock_on_hand]]-Table3[[#This Row],[Reorder_point]])*Table3[[#This Row],[AverageCostPerUnit]],0)</f>
        <v>0</v>
      </c>
    </row>
    <row r="1238" spans="1:23" x14ac:dyDescent="0.3">
      <c r="A1238" s="1">
        <v>45807</v>
      </c>
      <c r="B1238" t="str">
        <f>TEXT(Table3[[#This Row],[date]],"mmm")</f>
        <v>May</v>
      </c>
      <c r="C1238" t="str">
        <f>TEXT(Table3[[#This Row],[date]],"ddd")</f>
        <v>Fri</v>
      </c>
      <c r="D1238" s="2" t="s">
        <v>24</v>
      </c>
      <c r="E1238" s="2" t="s">
        <v>276</v>
      </c>
      <c r="F1238" s="2" t="s">
        <v>118</v>
      </c>
      <c r="G1238" s="2" t="s">
        <v>119</v>
      </c>
      <c r="H1238" s="2" t="s">
        <v>73</v>
      </c>
      <c r="I1238" s="3">
        <v>111.2</v>
      </c>
      <c r="J1238" s="5">
        <v>31</v>
      </c>
      <c r="K1238" s="3">
        <v>3447.2</v>
      </c>
      <c r="L1238" s="3">
        <v>2253.13</v>
      </c>
      <c r="M1238" s="3">
        <v>1194.07</v>
      </c>
      <c r="N1238" s="10">
        <f>Table3[[#This Row],[profit]]/Table3[[#This Row],[revenue]]</f>
        <v>0.34638837317242982</v>
      </c>
      <c r="O1238" s="2" t="s">
        <v>32</v>
      </c>
      <c r="P1238" s="2" t="str">
        <f>_xlfn.XLOOKUP(O1238,Sales_reps!A:A,Sales_reps!B:B)</f>
        <v>Rep 13</v>
      </c>
      <c r="Q1238" s="5">
        <f>_xlfn.XLOOKUP(F1238,Inventory!A:A,Inventory!E:E)</f>
        <v>365</v>
      </c>
      <c r="R1238" s="5">
        <f>_xlfn.XLOOKUP(F1238,Inventory!A:A,Inventory!F:F)</f>
        <v>53</v>
      </c>
      <c r="S1238" t="str">
        <f>IF(Table3[[#This Row],[Reorder_point]]&gt;=Table3[[#This Row],[Stock_on_hand]],"Reorder","Sufficient Stock")</f>
        <v>Sufficient Stock</v>
      </c>
      <c r="T1238" s="4">
        <f>_xlfn.XLOOKUP(F1238,Pivot!A:A,Pivot!C:C)</f>
        <v>1.3922651933701657</v>
      </c>
      <c r="U1238" s="5">
        <f>Table3[[#This Row],[Stock_on_hand]]/Table3[[#This Row],[ADS_Rate]]</f>
        <v>262.16269841269843</v>
      </c>
      <c r="V1238" s="16">
        <f>_xlfn.XLOOKUP(F1238,Pivot!E:E,Pivot!H:H)</f>
        <v>124.21837301587303</v>
      </c>
      <c r="W1238" s="3">
        <f>IF(Table3[[#This Row],[Stock_on_hand]]&gt;Table3[[#This Row],[Reorder_point]],(Table3[[#This Row],[Stock_on_hand]]-Table3[[#This Row],[Reorder_point]])*Table3[[#This Row],[AverageCostPerUnit]],0)</f>
        <v>38756.132380952382</v>
      </c>
    </row>
    <row r="1239" spans="1:23" x14ac:dyDescent="0.3">
      <c r="A1239" s="1">
        <v>45807</v>
      </c>
      <c r="B1239" t="str">
        <f>TEXT(Table3[[#This Row],[date]],"mmm")</f>
        <v>May</v>
      </c>
      <c r="C1239" t="str">
        <f>TEXT(Table3[[#This Row],[date]],"ddd")</f>
        <v>Fri</v>
      </c>
      <c r="D1239" s="2" t="s">
        <v>12</v>
      </c>
      <c r="E1239" s="2" t="s">
        <v>278</v>
      </c>
      <c r="F1239" s="2" t="s">
        <v>168</v>
      </c>
      <c r="G1239" s="2" t="s">
        <v>169</v>
      </c>
      <c r="H1239" s="2" t="s">
        <v>56</v>
      </c>
      <c r="I1239" s="3">
        <v>463.9</v>
      </c>
      <c r="J1239" s="5">
        <v>29</v>
      </c>
      <c r="K1239" s="3">
        <v>13453.1</v>
      </c>
      <c r="L1239" s="3">
        <v>9439.86</v>
      </c>
      <c r="M1239" s="3">
        <v>4013.24</v>
      </c>
      <c r="N1239" s="10">
        <f>Table3[[#This Row],[profit]]/Table3[[#This Row],[revenue]]</f>
        <v>0.29831339988552824</v>
      </c>
      <c r="O1239" s="2" t="s">
        <v>44</v>
      </c>
      <c r="P1239" s="2" t="str">
        <f>_xlfn.XLOOKUP(O1239,Sales_reps!A:A,Sales_reps!B:B)</f>
        <v>Rep 19</v>
      </c>
      <c r="Q1239" s="5">
        <f>_xlfn.XLOOKUP(F1239,Inventory!A:A,Inventory!E:E)</f>
        <v>433</v>
      </c>
      <c r="R1239" s="5">
        <f>_xlfn.XLOOKUP(F1239,Inventory!A:A,Inventory!F:F)</f>
        <v>151</v>
      </c>
      <c r="S1239" t="str">
        <f>IF(Table3[[#This Row],[Reorder_point]]&gt;=Table3[[#This Row],[Stock_on_hand]],"Reorder","Sufficient Stock")</f>
        <v>Sufficient Stock</v>
      </c>
      <c r="T1239" s="4">
        <f>_xlfn.XLOOKUP(F1239,Pivot!A:A,Pivot!C:C)</f>
        <v>2.0718232044198897</v>
      </c>
      <c r="U1239" s="5">
        <f>Table3[[#This Row],[Stock_on_hand]]/Table3[[#This Row],[ADS_Rate]]</f>
        <v>208.99466666666666</v>
      </c>
      <c r="V1239" s="16">
        <f>_xlfn.XLOOKUP(F1239,Pivot!E:E,Pivot!H:H)</f>
        <v>166.13485333333333</v>
      </c>
      <c r="W1239" s="3">
        <f>IF(Table3[[#This Row],[Stock_on_hand]]&gt;Table3[[#This Row],[Reorder_point]],(Table3[[#This Row],[Stock_on_hand]]-Table3[[#This Row],[Reorder_point]])*Table3[[#This Row],[AverageCostPerUnit]],0)</f>
        <v>46850.028639999997</v>
      </c>
    </row>
    <row r="1240" spans="1:23" x14ac:dyDescent="0.3">
      <c r="A1240" s="1">
        <v>45808</v>
      </c>
      <c r="B1240" t="str">
        <f>TEXT(Table3[[#This Row],[date]],"mmm")</f>
        <v>May</v>
      </c>
      <c r="C1240" t="str">
        <f>TEXT(Table3[[#This Row],[date]],"ddd")</f>
        <v>Sat</v>
      </c>
      <c r="D1240" s="2" t="s">
        <v>27</v>
      </c>
      <c r="E1240" s="2" t="s">
        <v>273</v>
      </c>
      <c r="F1240" s="2" t="s">
        <v>136</v>
      </c>
      <c r="G1240" s="2" t="s">
        <v>137</v>
      </c>
      <c r="H1240" s="2" t="s">
        <v>64</v>
      </c>
      <c r="I1240" s="3">
        <v>289.74</v>
      </c>
      <c r="J1240" s="5">
        <v>20</v>
      </c>
      <c r="K1240" s="3">
        <v>5794.8</v>
      </c>
      <c r="L1240" s="3">
        <v>4798.09</v>
      </c>
      <c r="M1240" s="3">
        <v>996.71</v>
      </c>
      <c r="N1240" s="10">
        <f>Table3[[#This Row],[profit]]/Table3[[#This Row],[revenue]]</f>
        <v>0.17200075930144268</v>
      </c>
      <c r="O1240" s="2" t="s">
        <v>25</v>
      </c>
      <c r="P1240" s="2" t="str">
        <f>_xlfn.XLOOKUP(O1240,Sales_reps!A:A,Sales_reps!B:B)</f>
        <v>Rep 10</v>
      </c>
      <c r="Q1240" s="5">
        <f>_xlfn.XLOOKUP(F1240,Inventory!A:A,Inventory!E:E)</f>
        <v>6</v>
      </c>
      <c r="R1240" s="5">
        <f>_xlfn.XLOOKUP(F1240,Inventory!A:A,Inventory!F:F)</f>
        <v>81</v>
      </c>
      <c r="S1240" t="str">
        <f>IF(Table3[[#This Row],[Reorder_point]]&gt;=Table3[[#This Row],[Stock_on_hand]],"Reorder","Sufficient Stock")</f>
        <v>Reorder</v>
      </c>
      <c r="T1240" s="4">
        <f>_xlfn.XLOOKUP(F1240,Pivot!A:A,Pivot!C:C)</f>
        <v>2.3204419889502761</v>
      </c>
      <c r="U1240" s="5">
        <f>Table3[[#This Row],[Stock_on_hand]]/Table3[[#This Row],[ADS_Rate]]</f>
        <v>2.5857142857142859</v>
      </c>
      <c r="V1240" s="16">
        <f>_xlfn.XLOOKUP(F1240,Pivot!E:E,Pivot!H:H)</f>
        <v>171.29180952380952</v>
      </c>
      <c r="W1240" s="3">
        <f>IF(Table3[[#This Row],[Stock_on_hand]]&gt;Table3[[#This Row],[Reorder_point]],(Table3[[#This Row],[Stock_on_hand]]-Table3[[#This Row],[Reorder_point]])*Table3[[#This Row],[AverageCostPerUnit]],0)</f>
        <v>0</v>
      </c>
    </row>
    <row r="1241" spans="1:23" x14ac:dyDescent="0.3">
      <c r="A1241" s="1">
        <v>45808</v>
      </c>
      <c r="B1241" t="str">
        <f>TEXT(Table3[[#This Row],[date]],"mmm")</f>
        <v>May</v>
      </c>
      <c r="C1241" t="str">
        <f>TEXT(Table3[[#This Row],[date]],"ddd")</f>
        <v>Sat</v>
      </c>
      <c r="D1241" s="2" t="s">
        <v>27</v>
      </c>
      <c r="E1241" s="2" t="s">
        <v>284</v>
      </c>
      <c r="F1241" s="2" t="s">
        <v>154</v>
      </c>
      <c r="G1241" s="2" t="s">
        <v>155</v>
      </c>
      <c r="H1241" s="2" t="s">
        <v>101</v>
      </c>
      <c r="I1241" s="3">
        <v>36.71</v>
      </c>
      <c r="J1241" s="5">
        <v>32</v>
      </c>
      <c r="K1241" s="3">
        <v>1174.72</v>
      </c>
      <c r="L1241" s="3">
        <v>590.88</v>
      </c>
      <c r="M1241" s="3">
        <v>583.84</v>
      </c>
      <c r="N1241" s="10">
        <f>Table3[[#This Row],[profit]]/Table3[[#This Row],[revenue]]</f>
        <v>0.49700354126940888</v>
      </c>
      <c r="O1241" s="2" t="s">
        <v>44</v>
      </c>
      <c r="P1241" s="2" t="str">
        <f>_xlfn.XLOOKUP(O1241,Sales_reps!A:A,Sales_reps!B:B)</f>
        <v>Rep 19</v>
      </c>
      <c r="Q1241" s="5">
        <f>_xlfn.XLOOKUP(F1241,Inventory!A:A,Inventory!E:E)</f>
        <v>444</v>
      </c>
      <c r="R1241" s="5">
        <f>_xlfn.XLOOKUP(F1241,Inventory!A:A,Inventory!F:F)</f>
        <v>53</v>
      </c>
      <c r="S1241" t="str">
        <f>IF(Table3[[#This Row],[Reorder_point]]&gt;=Table3[[#This Row],[Stock_on_hand]],"Reorder","Sufficient Stock")</f>
        <v>Sufficient Stock</v>
      </c>
      <c r="T1241" s="4">
        <f>_xlfn.XLOOKUP(F1241,Pivot!A:A,Pivot!C:C)</f>
        <v>2.0552486187845305</v>
      </c>
      <c r="U1241" s="5">
        <f>Table3[[#This Row],[Stock_on_hand]]/Table3[[#This Row],[ADS_Rate]]</f>
        <v>216.03225806451613</v>
      </c>
      <c r="V1241" s="16">
        <f>_xlfn.XLOOKUP(F1241,Pivot!E:E,Pivot!H:H)</f>
        <v>142.85685483870967</v>
      </c>
      <c r="W1241" s="3">
        <f>IF(Table3[[#This Row],[Stock_on_hand]]&gt;Table3[[#This Row],[Reorder_point]],(Table3[[#This Row],[Stock_on_hand]]-Table3[[#This Row],[Reorder_point]])*Table3[[#This Row],[AverageCostPerUnit]],0)</f>
        <v>55857.030241935478</v>
      </c>
    </row>
    <row r="1242" spans="1:23" x14ac:dyDescent="0.3">
      <c r="A1242" s="1">
        <v>45808</v>
      </c>
      <c r="B1242" t="str">
        <f>TEXT(Table3[[#This Row],[date]],"mmm")</f>
        <v>May</v>
      </c>
      <c r="C1242" t="str">
        <f>TEXT(Table3[[#This Row],[date]],"ddd")</f>
        <v>Sat</v>
      </c>
      <c r="D1242" s="2" t="s">
        <v>17</v>
      </c>
      <c r="E1242" s="2" t="s">
        <v>279</v>
      </c>
      <c r="F1242" s="2" t="s">
        <v>126</v>
      </c>
      <c r="G1242" s="2" t="s">
        <v>127</v>
      </c>
      <c r="H1242" s="2" t="s">
        <v>56</v>
      </c>
      <c r="I1242" s="3">
        <v>410.2</v>
      </c>
      <c r="J1242" s="5">
        <v>43</v>
      </c>
      <c r="K1242" s="3">
        <v>17638.599999999999</v>
      </c>
      <c r="L1242" s="3">
        <v>13517.4</v>
      </c>
      <c r="M1242" s="3">
        <v>4121.2</v>
      </c>
      <c r="N1242" s="10">
        <f>Table3[[#This Row],[profit]]/Table3[[#This Row],[revenue]]</f>
        <v>0.23364666129964964</v>
      </c>
      <c r="O1242" s="2" t="s">
        <v>6</v>
      </c>
      <c r="P1242" s="2" t="str">
        <f>_xlfn.XLOOKUP(O1242,Sales_reps!A:A,Sales_reps!B:B)</f>
        <v>Rep 2</v>
      </c>
      <c r="Q1242" s="5">
        <f>_xlfn.XLOOKUP(F1242,Inventory!A:A,Inventory!E:E)</f>
        <v>76</v>
      </c>
      <c r="R1242" s="5">
        <f>_xlfn.XLOOKUP(F1242,Inventory!A:A,Inventory!F:F)</f>
        <v>136</v>
      </c>
      <c r="S1242" t="str">
        <f>IF(Table3[[#This Row],[Reorder_point]]&gt;=Table3[[#This Row],[Stock_on_hand]],"Reorder","Sufficient Stock")</f>
        <v>Reorder</v>
      </c>
      <c r="T1242" s="4">
        <f>_xlfn.XLOOKUP(F1242,Pivot!A:A,Pivot!C:C)</f>
        <v>2.3591160220994474</v>
      </c>
      <c r="U1242" s="5">
        <f>Table3[[#This Row],[Stock_on_hand]]/Table3[[#This Row],[ADS_Rate]]</f>
        <v>32.215456674473067</v>
      </c>
      <c r="V1242" s="16">
        <f>_xlfn.XLOOKUP(F1242,Pivot!E:E,Pivot!H:H)</f>
        <v>164.18552693208429</v>
      </c>
      <c r="W1242" s="3">
        <f>IF(Table3[[#This Row],[Stock_on_hand]]&gt;Table3[[#This Row],[Reorder_point]],(Table3[[#This Row],[Stock_on_hand]]-Table3[[#This Row],[Reorder_point]])*Table3[[#This Row],[AverageCostPerUnit]],0)</f>
        <v>0</v>
      </c>
    </row>
    <row r="1243" spans="1:23" x14ac:dyDescent="0.3">
      <c r="A1243" s="1">
        <v>45808</v>
      </c>
      <c r="B1243" t="str">
        <f>TEXT(Table3[[#This Row],[date]],"mmm")</f>
        <v>May</v>
      </c>
      <c r="C1243" t="str">
        <f>TEXT(Table3[[#This Row],[date]],"ddd")</f>
        <v>Sat</v>
      </c>
      <c r="D1243" s="2" t="s">
        <v>5</v>
      </c>
      <c r="E1243" s="2" t="s">
        <v>277</v>
      </c>
      <c r="F1243" s="2" t="s">
        <v>142</v>
      </c>
      <c r="G1243" s="2" t="s">
        <v>143</v>
      </c>
      <c r="H1243" s="2" t="s">
        <v>73</v>
      </c>
      <c r="I1243" s="3">
        <v>171.1</v>
      </c>
      <c r="J1243" s="5">
        <v>11</v>
      </c>
      <c r="K1243" s="3">
        <v>1882.1</v>
      </c>
      <c r="L1243" s="3">
        <v>1212.83</v>
      </c>
      <c r="M1243" s="3">
        <v>669.27</v>
      </c>
      <c r="N1243" s="10">
        <f>Table3[[#This Row],[profit]]/Table3[[#This Row],[revenue]]</f>
        <v>0.35559747091015353</v>
      </c>
      <c r="O1243" s="2" t="s">
        <v>28</v>
      </c>
      <c r="P1243" s="2" t="str">
        <f>_xlfn.XLOOKUP(O1243,Sales_reps!A:A,Sales_reps!B:B)</f>
        <v>Rep 11</v>
      </c>
      <c r="Q1243" s="5">
        <f>_xlfn.XLOOKUP(F1243,Inventory!A:A,Inventory!E:E)</f>
        <v>4</v>
      </c>
      <c r="R1243" s="5">
        <f>_xlfn.XLOOKUP(F1243,Inventory!A:A,Inventory!F:F)</f>
        <v>151</v>
      </c>
      <c r="S1243" t="str">
        <f>IF(Table3[[#This Row],[Reorder_point]]&gt;=Table3[[#This Row],[Stock_on_hand]],"Reorder","Sufficient Stock")</f>
        <v>Reorder</v>
      </c>
      <c r="T1243" s="4">
        <f>_xlfn.XLOOKUP(F1243,Pivot!A:A,Pivot!C:C)</f>
        <v>2.8508287292817678</v>
      </c>
      <c r="U1243" s="5">
        <f>Table3[[#This Row],[Stock_on_hand]]/Table3[[#This Row],[ADS_Rate]]</f>
        <v>1.4031007751937985</v>
      </c>
      <c r="V1243" s="16">
        <f>_xlfn.XLOOKUP(F1243,Pivot!E:E,Pivot!H:H)</f>
        <v>141.50271317829458</v>
      </c>
      <c r="W1243" s="3">
        <f>IF(Table3[[#This Row],[Stock_on_hand]]&gt;Table3[[#This Row],[Reorder_point]],(Table3[[#This Row],[Stock_on_hand]]-Table3[[#This Row],[Reorder_point]])*Table3[[#This Row],[AverageCostPerUnit]],0)</f>
        <v>0</v>
      </c>
    </row>
    <row r="1244" spans="1:23" x14ac:dyDescent="0.3">
      <c r="A1244" s="1">
        <v>45808</v>
      </c>
      <c r="B1244" t="str">
        <f>TEXT(Table3[[#This Row],[date]],"mmm")</f>
        <v>May</v>
      </c>
      <c r="C1244" t="str">
        <f>TEXT(Table3[[#This Row],[date]],"ddd")</f>
        <v>Sat</v>
      </c>
      <c r="D1244" s="2" t="s">
        <v>24</v>
      </c>
      <c r="E1244" s="2" t="s">
        <v>274</v>
      </c>
      <c r="F1244" s="2" t="s">
        <v>176</v>
      </c>
      <c r="G1244" s="2" t="s">
        <v>177</v>
      </c>
      <c r="H1244" s="2" t="s">
        <v>56</v>
      </c>
      <c r="I1244" s="3">
        <v>36.159999999999997</v>
      </c>
      <c r="J1244" s="5">
        <v>38</v>
      </c>
      <c r="K1244" s="3">
        <v>1374.08</v>
      </c>
      <c r="L1244" s="3">
        <v>950.85</v>
      </c>
      <c r="M1244" s="3">
        <v>423.23</v>
      </c>
      <c r="N1244" s="10">
        <f>Table3[[#This Row],[profit]]/Table3[[#This Row],[revenue]]</f>
        <v>0.30800972286911971</v>
      </c>
      <c r="O1244" s="2" t="s">
        <v>25</v>
      </c>
      <c r="P1244" s="2" t="str">
        <f>_xlfn.XLOOKUP(O1244,Sales_reps!A:A,Sales_reps!B:B)</f>
        <v>Rep 10</v>
      </c>
      <c r="Q1244" s="5">
        <f>_xlfn.XLOOKUP(F1244,Inventory!A:A,Inventory!E:E)</f>
        <v>230</v>
      </c>
      <c r="R1244" s="5">
        <f>_xlfn.XLOOKUP(F1244,Inventory!A:A,Inventory!F:F)</f>
        <v>67</v>
      </c>
      <c r="S1244" t="str">
        <f>IF(Table3[[#This Row],[Reorder_point]]&gt;=Table3[[#This Row],[Stock_on_hand]],"Reorder","Sufficient Stock")</f>
        <v>Sufficient Stock</v>
      </c>
      <c r="T1244" s="4">
        <f>_xlfn.XLOOKUP(F1244,Pivot!A:A,Pivot!C:C)</f>
        <v>1.5027624309392265</v>
      </c>
      <c r="U1244" s="5">
        <f>Table3[[#This Row],[Stock_on_hand]]/Table3[[#This Row],[ADS_Rate]]</f>
        <v>153.0514705882353</v>
      </c>
      <c r="V1244" s="16">
        <f>_xlfn.XLOOKUP(F1244,Pivot!E:E,Pivot!H:H)</f>
        <v>125.94279411764707</v>
      </c>
      <c r="W1244" s="3">
        <f>IF(Table3[[#This Row],[Stock_on_hand]]&gt;Table3[[#This Row],[Reorder_point]],(Table3[[#This Row],[Stock_on_hand]]-Table3[[#This Row],[Reorder_point]])*Table3[[#This Row],[AverageCostPerUnit]],0)</f>
        <v>20528.67544117647</v>
      </c>
    </row>
    <row r="1245" spans="1:23" x14ac:dyDescent="0.3">
      <c r="A1245" s="1">
        <v>45808</v>
      </c>
      <c r="B1245" t="str">
        <f>TEXT(Table3[[#This Row],[date]],"mmm")</f>
        <v>May</v>
      </c>
      <c r="C1245" t="str">
        <f>TEXT(Table3[[#This Row],[date]],"ddd")</f>
        <v>Sat</v>
      </c>
      <c r="D1245" s="2" t="s">
        <v>24</v>
      </c>
      <c r="E1245" s="2" t="s">
        <v>273</v>
      </c>
      <c r="F1245" s="2" t="s">
        <v>76</v>
      </c>
      <c r="G1245" s="2" t="s">
        <v>77</v>
      </c>
      <c r="H1245" s="2" t="s">
        <v>64</v>
      </c>
      <c r="I1245" s="3">
        <v>326.8</v>
      </c>
      <c r="J1245" s="5">
        <v>14</v>
      </c>
      <c r="K1245" s="3">
        <v>4575.2</v>
      </c>
      <c r="L1245" s="3">
        <v>3657.27</v>
      </c>
      <c r="M1245" s="3">
        <v>917.93</v>
      </c>
      <c r="N1245" s="10">
        <f>Table3[[#This Row],[profit]]/Table3[[#This Row],[revenue]]</f>
        <v>0.20063166637524044</v>
      </c>
      <c r="O1245" s="2" t="s">
        <v>22</v>
      </c>
      <c r="P1245" s="2" t="str">
        <f>_xlfn.XLOOKUP(O1245,Sales_reps!A:A,Sales_reps!B:B)</f>
        <v>Rep 9</v>
      </c>
      <c r="Q1245" s="5">
        <f>_xlfn.XLOOKUP(F1245,Inventory!A:A,Inventory!E:E)</f>
        <v>477</v>
      </c>
      <c r="R1245" s="5">
        <f>_xlfn.XLOOKUP(F1245,Inventory!A:A,Inventory!F:F)</f>
        <v>124</v>
      </c>
      <c r="S1245" t="str">
        <f>IF(Table3[[#This Row],[Reorder_point]]&gt;=Table3[[#This Row],[Stock_on_hand]],"Reorder","Sufficient Stock")</f>
        <v>Sufficient Stock</v>
      </c>
      <c r="T1245" s="4">
        <f>_xlfn.XLOOKUP(F1245,Pivot!A:A,Pivot!C:C)</f>
        <v>2.7734806629834252</v>
      </c>
      <c r="U1245" s="5">
        <f>Table3[[#This Row],[Stock_on_hand]]/Table3[[#This Row],[ADS_Rate]]</f>
        <v>171.98605577689244</v>
      </c>
      <c r="V1245" s="16">
        <f>_xlfn.XLOOKUP(F1245,Pivot!E:E,Pivot!H:H)</f>
        <v>146.86141434262947</v>
      </c>
      <c r="W1245" s="3">
        <f>IF(Table3[[#This Row],[Stock_on_hand]]&gt;Table3[[#This Row],[Reorder_point]],(Table3[[#This Row],[Stock_on_hand]]-Table3[[#This Row],[Reorder_point]])*Table3[[#This Row],[AverageCostPerUnit]],0)</f>
        <v>51842.079262948202</v>
      </c>
    </row>
    <row r="1246" spans="1:23" x14ac:dyDescent="0.3">
      <c r="A1246" s="1">
        <v>45808</v>
      </c>
      <c r="B1246" t="str">
        <f>TEXT(Table3[[#This Row],[date]],"mmm")</f>
        <v>May</v>
      </c>
      <c r="C1246" t="str">
        <f>TEXT(Table3[[#This Row],[date]],"ddd")</f>
        <v>Sat</v>
      </c>
      <c r="D1246" s="2" t="s">
        <v>24</v>
      </c>
      <c r="E1246" s="2" t="s">
        <v>273</v>
      </c>
      <c r="F1246" s="2" t="s">
        <v>206</v>
      </c>
      <c r="G1246" s="2" t="s">
        <v>207</v>
      </c>
      <c r="H1246" s="2" t="s">
        <v>60</v>
      </c>
      <c r="I1246" s="3">
        <v>38.21</v>
      </c>
      <c r="J1246" s="5">
        <v>24</v>
      </c>
      <c r="K1246" s="3">
        <v>917.04</v>
      </c>
      <c r="L1246" s="3">
        <v>666.4</v>
      </c>
      <c r="M1246" s="3">
        <v>250.64</v>
      </c>
      <c r="N1246" s="10">
        <f>Table3[[#This Row],[profit]]/Table3[[#This Row],[revenue]]</f>
        <v>0.27331414114978625</v>
      </c>
      <c r="O1246" s="2" t="s">
        <v>6</v>
      </c>
      <c r="P1246" s="2" t="str">
        <f>_xlfn.XLOOKUP(O1246,Sales_reps!A:A,Sales_reps!B:B)</f>
        <v>Rep 2</v>
      </c>
      <c r="Q1246" s="5">
        <f>_xlfn.XLOOKUP(F1246,Inventory!A:A,Inventory!E:E)</f>
        <v>234</v>
      </c>
      <c r="R1246" s="5">
        <f>_xlfn.XLOOKUP(F1246,Inventory!A:A,Inventory!F:F)</f>
        <v>135</v>
      </c>
      <c r="S1246" t="str">
        <f>IF(Table3[[#This Row],[Reorder_point]]&gt;=Table3[[#This Row],[Stock_on_hand]],"Reorder","Sufficient Stock")</f>
        <v>Sufficient Stock</v>
      </c>
      <c r="T1246" s="4">
        <f>_xlfn.XLOOKUP(F1246,Pivot!A:A,Pivot!C:C)</f>
        <v>2.1823204419889501</v>
      </c>
      <c r="U1246" s="5">
        <f>Table3[[#This Row],[Stock_on_hand]]/Table3[[#This Row],[ADS_Rate]]</f>
        <v>107.2253164556962</v>
      </c>
      <c r="V1246" s="16">
        <f>_xlfn.XLOOKUP(F1246,Pivot!E:E,Pivot!H:H)</f>
        <v>159.33501265822784</v>
      </c>
      <c r="W1246" s="3">
        <f>IF(Table3[[#This Row],[Stock_on_hand]]&gt;Table3[[#This Row],[Reorder_point]],(Table3[[#This Row],[Stock_on_hand]]-Table3[[#This Row],[Reorder_point]])*Table3[[#This Row],[AverageCostPerUnit]],0)</f>
        <v>15774.166253164556</v>
      </c>
    </row>
    <row r="1247" spans="1:23" x14ac:dyDescent="0.3">
      <c r="A1247" s="1">
        <v>45809</v>
      </c>
      <c r="B1247" t="str">
        <f>TEXT(Table3[[#This Row],[date]],"mmm")</f>
        <v>Jun</v>
      </c>
      <c r="C1247" t="str">
        <f>TEXT(Table3[[#This Row],[date]],"ddd")</f>
        <v>Sun</v>
      </c>
      <c r="D1247" s="2" t="s">
        <v>24</v>
      </c>
      <c r="E1247" s="2" t="s">
        <v>283</v>
      </c>
      <c r="F1247" s="2" t="s">
        <v>210</v>
      </c>
      <c r="G1247" s="2" t="s">
        <v>211</v>
      </c>
      <c r="H1247" s="2" t="s">
        <v>73</v>
      </c>
      <c r="I1247" s="3">
        <v>480.15</v>
      </c>
      <c r="J1247" s="5">
        <v>42</v>
      </c>
      <c r="K1247" s="3">
        <v>20166.3</v>
      </c>
      <c r="L1247" s="3">
        <v>15134.78</v>
      </c>
      <c r="M1247" s="3">
        <v>5031.5200000000004</v>
      </c>
      <c r="N1247" s="10">
        <f>Table3[[#This Row],[profit]]/Table3[[#This Row],[revenue]]</f>
        <v>0.24950139589314851</v>
      </c>
      <c r="O1247" s="2" t="s">
        <v>32</v>
      </c>
      <c r="P1247" s="2" t="str">
        <f>_xlfn.XLOOKUP(O1247,Sales_reps!A:A,Sales_reps!B:B)</f>
        <v>Rep 13</v>
      </c>
      <c r="Q1247" s="5">
        <f>_xlfn.XLOOKUP(F1247,Inventory!A:A,Inventory!E:E)</f>
        <v>170</v>
      </c>
      <c r="R1247" s="5">
        <f>_xlfn.XLOOKUP(F1247,Inventory!A:A,Inventory!F:F)</f>
        <v>85</v>
      </c>
      <c r="S1247" t="str">
        <f>IF(Table3[[#This Row],[Reorder_point]]&gt;=Table3[[#This Row],[Stock_on_hand]],"Reorder","Sufficient Stock")</f>
        <v>Sufficient Stock</v>
      </c>
      <c r="T1247" s="4">
        <f>_xlfn.XLOOKUP(F1247,Pivot!A:A,Pivot!C:C)</f>
        <v>1.5966850828729282</v>
      </c>
      <c r="U1247" s="5">
        <f>Table3[[#This Row],[Stock_on_hand]]/Table3[[#This Row],[ADS_Rate]]</f>
        <v>106.47058823529412</v>
      </c>
      <c r="V1247" s="16">
        <f>_xlfn.XLOOKUP(F1247,Pivot!E:E,Pivot!H:H)</f>
        <v>206.92532871972318</v>
      </c>
      <c r="W1247" s="3">
        <f>IF(Table3[[#This Row],[Stock_on_hand]]&gt;Table3[[#This Row],[Reorder_point]],(Table3[[#This Row],[Stock_on_hand]]-Table3[[#This Row],[Reorder_point]])*Table3[[#This Row],[AverageCostPerUnit]],0)</f>
        <v>17588.652941176471</v>
      </c>
    </row>
    <row r="1248" spans="1:23" x14ac:dyDescent="0.3">
      <c r="A1248" s="1">
        <v>45809</v>
      </c>
      <c r="B1248" t="str">
        <f>TEXT(Table3[[#This Row],[date]],"mmm")</f>
        <v>Jun</v>
      </c>
      <c r="C1248" t="str">
        <f>TEXT(Table3[[#This Row],[date]],"ddd")</f>
        <v>Sun</v>
      </c>
      <c r="D1248" s="2" t="s">
        <v>24</v>
      </c>
      <c r="E1248" s="2" t="s">
        <v>273</v>
      </c>
      <c r="F1248" s="2" t="s">
        <v>150</v>
      </c>
      <c r="G1248" s="2" t="s">
        <v>151</v>
      </c>
      <c r="H1248" s="2" t="s">
        <v>73</v>
      </c>
      <c r="I1248" s="3">
        <v>363.2</v>
      </c>
      <c r="J1248" s="5">
        <v>6</v>
      </c>
      <c r="K1248" s="3">
        <v>2179.1999999999998</v>
      </c>
      <c r="L1248" s="3">
        <v>1761.19</v>
      </c>
      <c r="M1248" s="3">
        <v>418.01</v>
      </c>
      <c r="N1248" s="10">
        <f>Table3[[#This Row],[profit]]/Table3[[#This Row],[revenue]]</f>
        <v>0.19181809838472835</v>
      </c>
      <c r="O1248" s="2" t="s">
        <v>28</v>
      </c>
      <c r="P1248" s="2" t="str">
        <f>_xlfn.XLOOKUP(O1248,Sales_reps!A:A,Sales_reps!B:B)</f>
        <v>Rep 11</v>
      </c>
      <c r="Q1248" s="5">
        <f>_xlfn.XLOOKUP(F1248,Inventory!A:A,Inventory!E:E)</f>
        <v>268</v>
      </c>
      <c r="R1248" s="5">
        <f>_xlfn.XLOOKUP(F1248,Inventory!A:A,Inventory!F:F)</f>
        <v>131</v>
      </c>
      <c r="S1248" t="str">
        <f>IF(Table3[[#This Row],[Reorder_point]]&gt;=Table3[[#This Row],[Stock_on_hand]],"Reorder","Sufficient Stock")</f>
        <v>Sufficient Stock</v>
      </c>
      <c r="T1248" s="4">
        <f>_xlfn.XLOOKUP(F1248,Pivot!A:A,Pivot!C:C)</f>
        <v>1.701657458563536</v>
      </c>
      <c r="U1248" s="5">
        <f>Table3[[#This Row],[Stock_on_hand]]/Table3[[#This Row],[ADS_Rate]]</f>
        <v>157.49350649350649</v>
      </c>
      <c r="V1248" s="16">
        <f>_xlfn.XLOOKUP(F1248,Pivot!E:E,Pivot!H:H)</f>
        <v>155.16857142857143</v>
      </c>
      <c r="W1248" s="3">
        <f>IF(Table3[[#This Row],[Stock_on_hand]]&gt;Table3[[#This Row],[Reorder_point]],(Table3[[#This Row],[Stock_on_hand]]-Table3[[#This Row],[Reorder_point]])*Table3[[#This Row],[AverageCostPerUnit]],0)</f>
        <v>21258.094285714284</v>
      </c>
    </row>
    <row r="1249" spans="1:23" x14ac:dyDescent="0.3">
      <c r="A1249" s="1">
        <v>45809</v>
      </c>
      <c r="B1249" t="str">
        <f>TEXT(Table3[[#This Row],[date]],"mmm")</f>
        <v>Jun</v>
      </c>
      <c r="C1249" t="str">
        <f>TEXT(Table3[[#This Row],[date]],"ddd")</f>
        <v>Sun</v>
      </c>
      <c r="D1249" s="2" t="s">
        <v>24</v>
      </c>
      <c r="E1249" s="2" t="s">
        <v>278</v>
      </c>
      <c r="F1249" s="2" t="s">
        <v>152</v>
      </c>
      <c r="G1249" s="2" t="s">
        <v>153</v>
      </c>
      <c r="H1249" s="2" t="s">
        <v>73</v>
      </c>
      <c r="I1249" s="3">
        <v>324.27999999999997</v>
      </c>
      <c r="J1249" s="5">
        <v>11</v>
      </c>
      <c r="K1249" s="3">
        <v>3567.08</v>
      </c>
      <c r="L1249" s="3">
        <v>1974.7</v>
      </c>
      <c r="M1249" s="3">
        <v>1592.38</v>
      </c>
      <c r="N1249" s="10">
        <f>Table3[[#This Row],[profit]]/Table3[[#This Row],[revenue]]</f>
        <v>0.4464099487536024</v>
      </c>
      <c r="O1249" s="2" t="s">
        <v>28</v>
      </c>
      <c r="P1249" s="2" t="str">
        <f>_xlfn.XLOOKUP(O1249,Sales_reps!A:A,Sales_reps!B:B)</f>
        <v>Rep 11</v>
      </c>
      <c r="Q1249" s="5">
        <f>_xlfn.XLOOKUP(F1249,Inventory!A:A,Inventory!E:E)</f>
        <v>249</v>
      </c>
      <c r="R1249" s="5">
        <f>_xlfn.XLOOKUP(F1249,Inventory!A:A,Inventory!F:F)</f>
        <v>107</v>
      </c>
      <c r="S1249" t="str">
        <f>IF(Table3[[#This Row],[Reorder_point]]&gt;=Table3[[#This Row],[Stock_on_hand]],"Reorder","Sufficient Stock")</f>
        <v>Sufficient Stock</v>
      </c>
      <c r="T1249" s="4">
        <f>_xlfn.XLOOKUP(F1249,Pivot!A:A,Pivot!C:C)</f>
        <v>1.0939226519337018</v>
      </c>
      <c r="U1249" s="5">
        <f>Table3[[#This Row],[Stock_on_hand]]/Table3[[#This Row],[ADS_Rate]]</f>
        <v>227.6212121212121</v>
      </c>
      <c r="V1249" s="16">
        <f>_xlfn.XLOOKUP(F1249,Pivot!E:E,Pivot!H:H)</f>
        <v>127.59262626262628</v>
      </c>
      <c r="W1249" s="3">
        <f>IF(Table3[[#This Row],[Stock_on_hand]]&gt;Table3[[#This Row],[Reorder_point]],(Table3[[#This Row],[Stock_on_hand]]-Table3[[#This Row],[Reorder_point]])*Table3[[#This Row],[AverageCostPerUnit]],0)</f>
        <v>18118.152929292934</v>
      </c>
    </row>
    <row r="1250" spans="1:23" x14ac:dyDescent="0.3">
      <c r="A1250" s="1">
        <v>45809</v>
      </c>
      <c r="B1250" t="str">
        <f>TEXT(Table3[[#This Row],[date]],"mmm")</f>
        <v>Jun</v>
      </c>
      <c r="C1250" t="str">
        <f>TEXT(Table3[[#This Row],[date]],"ddd")</f>
        <v>Sun</v>
      </c>
      <c r="D1250" s="2" t="s">
        <v>24</v>
      </c>
      <c r="E1250" s="2" t="s">
        <v>277</v>
      </c>
      <c r="F1250" s="2" t="s">
        <v>95</v>
      </c>
      <c r="G1250" s="2" t="s">
        <v>96</v>
      </c>
      <c r="H1250" s="2" t="s">
        <v>56</v>
      </c>
      <c r="I1250" s="3">
        <v>186.33</v>
      </c>
      <c r="J1250" s="5">
        <v>27</v>
      </c>
      <c r="K1250" s="3">
        <v>5030.91</v>
      </c>
      <c r="L1250" s="3">
        <v>2804.21</v>
      </c>
      <c r="M1250" s="3">
        <v>2226.6999999999998</v>
      </c>
      <c r="N1250" s="10">
        <f>Table3[[#This Row],[profit]]/Table3[[#This Row],[revenue]]</f>
        <v>0.44260382316519276</v>
      </c>
      <c r="O1250" s="2" t="s">
        <v>28</v>
      </c>
      <c r="P1250" s="2" t="str">
        <f>_xlfn.XLOOKUP(O1250,Sales_reps!A:A,Sales_reps!B:B)</f>
        <v>Rep 11</v>
      </c>
      <c r="Q1250" s="5">
        <f>_xlfn.XLOOKUP(F1250,Inventory!A:A,Inventory!E:E)</f>
        <v>101</v>
      </c>
      <c r="R1250" s="5">
        <f>_xlfn.XLOOKUP(F1250,Inventory!A:A,Inventory!F:F)</f>
        <v>179</v>
      </c>
      <c r="S1250" t="str">
        <f>IF(Table3[[#This Row],[Reorder_point]]&gt;=Table3[[#This Row],[Stock_on_hand]],"Reorder","Sufficient Stock")</f>
        <v>Reorder</v>
      </c>
      <c r="T1250" s="4">
        <f>_xlfn.XLOOKUP(F1250,Pivot!A:A,Pivot!C:C)</f>
        <v>3.9834254143646408</v>
      </c>
      <c r="U1250" s="5">
        <f>Table3[[#This Row],[Stock_on_hand]]/Table3[[#This Row],[ADS_Rate]]</f>
        <v>25.35506241331484</v>
      </c>
      <c r="V1250" s="16">
        <f>_xlfn.XLOOKUP(F1250,Pivot!E:E,Pivot!H:H)</f>
        <v>171.84160887656034</v>
      </c>
      <c r="W1250" s="3">
        <f>IF(Table3[[#This Row],[Stock_on_hand]]&gt;Table3[[#This Row],[Reorder_point]],(Table3[[#This Row],[Stock_on_hand]]-Table3[[#This Row],[Reorder_point]])*Table3[[#This Row],[AverageCostPerUnit]],0)</f>
        <v>0</v>
      </c>
    </row>
    <row r="1251" spans="1:23" x14ac:dyDescent="0.3">
      <c r="A1251" s="1">
        <v>45809</v>
      </c>
      <c r="B1251" t="str">
        <f>TEXT(Table3[[#This Row],[date]],"mmm")</f>
        <v>Jun</v>
      </c>
      <c r="C1251" t="str">
        <f>TEXT(Table3[[#This Row],[date]],"ddd")</f>
        <v>Sun</v>
      </c>
      <c r="D1251" s="2" t="s">
        <v>24</v>
      </c>
      <c r="E1251" s="2" t="s">
        <v>273</v>
      </c>
      <c r="F1251" s="2" t="s">
        <v>186</v>
      </c>
      <c r="G1251" s="2" t="s">
        <v>187</v>
      </c>
      <c r="H1251" s="2" t="s">
        <v>56</v>
      </c>
      <c r="I1251" s="3">
        <v>138.69999999999999</v>
      </c>
      <c r="J1251" s="5">
        <v>22</v>
      </c>
      <c r="K1251" s="3">
        <v>3051.4</v>
      </c>
      <c r="L1251" s="3">
        <v>2057.33</v>
      </c>
      <c r="M1251" s="3">
        <v>994.07</v>
      </c>
      <c r="N1251" s="10">
        <f>Table3[[#This Row],[profit]]/Table3[[#This Row],[revenue]]</f>
        <v>0.32577505407354002</v>
      </c>
      <c r="O1251" s="2" t="s">
        <v>40</v>
      </c>
      <c r="P1251" s="2" t="str">
        <f>_xlfn.XLOOKUP(O1251,Sales_reps!A:A,Sales_reps!B:B)</f>
        <v>Rep 17</v>
      </c>
      <c r="Q1251" s="5">
        <f>_xlfn.XLOOKUP(F1251,Inventory!A:A,Inventory!E:E)</f>
        <v>269</v>
      </c>
      <c r="R1251" s="5">
        <f>_xlfn.XLOOKUP(F1251,Inventory!A:A,Inventory!F:F)</f>
        <v>137</v>
      </c>
      <c r="S1251" t="str">
        <f>IF(Table3[[#This Row],[Reorder_point]]&gt;=Table3[[#This Row],[Stock_on_hand]],"Reorder","Sufficient Stock")</f>
        <v>Sufficient Stock</v>
      </c>
      <c r="T1251" s="4">
        <f>_xlfn.XLOOKUP(F1251,Pivot!A:A,Pivot!C:C)</f>
        <v>3.3149171270718232</v>
      </c>
      <c r="U1251" s="5">
        <f>Table3[[#This Row],[Stock_on_hand]]/Table3[[#This Row],[ADS_Rate]]</f>
        <v>81.148333333333341</v>
      </c>
      <c r="V1251" s="16">
        <f>_xlfn.XLOOKUP(F1251,Pivot!E:E,Pivot!H:H)</f>
        <v>202.9247</v>
      </c>
      <c r="W1251" s="3">
        <f>IF(Table3[[#This Row],[Stock_on_hand]]&gt;Table3[[#This Row],[Reorder_point]],(Table3[[#This Row],[Stock_on_hand]]-Table3[[#This Row],[Reorder_point]])*Table3[[#This Row],[AverageCostPerUnit]],0)</f>
        <v>26786.060399999998</v>
      </c>
    </row>
    <row r="1252" spans="1:23" x14ac:dyDescent="0.3">
      <c r="A1252" s="1">
        <v>45809</v>
      </c>
      <c r="B1252" t="str">
        <f>TEXT(Table3[[#This Row],[date]],"mmm")</f>
        <v>Jun</v>
      </c>
      <c r="C1252" t="str">
        <f>TEXT(Table3[[#This Row],[date]],"ddd")</f>
        <v>Sun</v>
      </c>
      <c r="D1252" s="2" t="s">
        <v>5</v>
      </c>
      <c r="E1252" s="2" t="s">
        <v>272</v>
      </c>
      <c r="F1252" s="2" t="s">
        <v>148</v>
      </c>
      <c r="G1252" s="2" t="s">
        <v>149</v>
      </c>
      <c r="H1252" s="2" t="s">
        <v>56</v>
      </c>
      <c r="I1252" s="3">
        <v>278.93</v>
      </c>
      <c r="J1252" s="5">
        <v>30</v>
      </c>
      <c r="K1252" s="3">
        <v>8367.9</v>
      </c>
      <c r="L1252" s="3">
        <v>6317.58</v>
      </c>
      <c r="M1252" s="3">
        <v>2050.3200000000002</v>
      </c>
      <c r="N1252" s="10">
        <f>Table3[[#This Row],[profit]]/Table3[[#This Row],[revenue]]</f>
        <v>0.24502204854264514</v>
      </c>
      <c r="O1252" s="2" t="s">
        <v>25</v>
      </c>
      <c r="P1252" s="2" t="str">
        <f>_xlfn.XLOOKUP(O1252,Sales_reps!A:A,Sales_reps!B:B)</f>
        <v>Rep 10</v>
      </c>
      <c r="Q1252" s="5">
        <f>_xlfn.XLOOKUP(F1252,Inventory!A:A,Inventory!E:E)</f>
        <v>333</v>
      </c>
      <c r="R1252" s="5">
        <f>_xlfn.XLOOKUP(F1252,Inventory!A:A,Inventory!F:F)</f>
        <v>160</v>
      </c>
      <c r="S1252" t="str">
        <f>IF(Table3[[#This Row],[Reorder_point]]&gt;=Table3[[#This Row],[Stock_on_hand]],"Reorder","Sufficient Stock")</f>
        <v>Sufficient Stock</v>
      </c>
      <c r="T1252" s="4">
        <f>_xlfn.XLOOKUP(F1252,Pivot!A:A,Pivot!C:C)</f>
        <v>1.2928176795580111</v>
      </c>
      <c r="U1252" s="5">
        <f>Table3[[#This Row],[Stock_on_hand]]/Table3[[#This Row],[ADS_Rate]]</f>
        <v>257.57692307692309</v>
      </c>
      <c r="V1252" s="16">
        <f>_xlfn.XLOOKUP(F1252,Pivot!E:E,Pivot!H:H)</f>
        <v>189.53205128205127</v>
      </c>
      <c r="W1252" s="3">
        <f>IF(Table3[[#This Row],[Stock_on_hand]]&gt;Table3[[#This Row],[Reorder_point]],(Table3[[#This Row],[Stock_on_hand]]-Table3[[#This Row],[Reorder_point]])*Table3[[#This Row],[AverageCostPerUnit]],0)</f>
        <v>32789.044871794868</v>
      </c>
    </row>
    <row r="1253" spans="1:23" x14ac:dyDescent="0.3">
      <c r="A1253" s="1">
        <v>45809</v>
      </c>
      <c r="B1253" t="str">
        <f>TEXT(Table3[[#This Row],[date]],"mmm")</f>
        <v>Jun</v>
      </c>
      <c r="C1253" t="str">
        <f>TEXT(Table3[[#This Row],[date]],"ddd")</f>
        <v>Sun</v>
      </c>
      <c r="D1253" s="2" t="s">
        <v>24</v>
      </c>
      <c r="E1253" s="2" t="s">
        <v>285</v>
      </c>
      <c r="F1253" s="2" t="s">
        <v>108</v>
      </c>
      <c r="G1253" s="2" t="s">
        <v>109</v>
      </c>
      <c r="H1253" s="2" t="s">
        <v>56</v>
      </c>
      <c r="I1253" s="3">
        <v>254.34</v>
      </c>
      <c r="J1253" s="5">
        <v>9</v>
      </c>
      <c r="K1253" s="3">
        <v>2289.06</v>
      </c>
      <c r="L1253" s="3">
        <v>1407.57</v>
      </c>
      <c r="M1253" s="3">
        <v>881.49</v>
      </c>
      <c r="N1253" s="10">
        <f>Table3[[#This Row],[profit]]/Table3[[#This Row],[revenue]]</f>
        <v>0.38508820214411155</v>
      </c>
      <c r="O1253" s="2" t="s">
        <v>40</v>
      </c>
      <c r="P1253" s="2" t="str">
        <f>_xlfn.XLOOKUP(O1253,Sales_reps!A:A,Sales_reps!B:B)</f>
        <v>Rep 17</v>
      </c>
      <c r="Q1253" s="5">
        <f>_xlfn.XLOOKUP(F1253,Inventory!A:A,Inventory!E:E)</f>
        <v>188</v>
      </c>
      <c r="R1253" s="5">
        <f>_xlfn.XLOOKUP(F1253,Inventory!A:A,Inventory!F:F)</f>
        <v>173</v>
      </c>
      <c r="S1253" t="str">
        <f>IF(Table3[[#This Row],[Reorder_point]]&gt;=Table3[[#This Row],[Stock_on_hand]],"Reorder","Sufficient Stock")</f>
        <v>Sufficient Stock</v>
      </c>
      <c r="T1253" s="4">
        <f>_xlfn.XLOOKUP(F1253,Pivot!A:A,Pivot!C:C)</f>
        <v>2.1491712707182322</v>
      </c>
      <c r="U1253" s="5">
        <f>Table3[[#This Row],[Stock_on_hand]]/Table3[[#This Row],[ADS_Rate]]</f>
        <v>87.47557840616966</v>
      </c>
      <c r="V1253" s="16">
        <f>_xlfn.XLOOKUP(F1253,Pivot!E:E,Pivot!H:H)</f>
        <v>187.86791773778924</v>
      </c>
      <c r="W1253" s="3">
        <f>IF(Table3[[#This Row],[Stock_on_hand]]&gt;Table3[[#This Row],[Reorder_point]],(Table3[[#This Row],[Stock_on_hand]]-Table3[[#This Row],[Reorder_point]])*Table3[[#This Row],[AverageCostPerUnit]],0)</f>
        <v>2818.0187660668385</v>
      </c>
    </row>
    <row r="1254" spans="1:23" x14ac:dyDescent="0.3">
      <c r="A1254" s="1">
        <v>45809</v>
      </c>
      <c r="B1254" t="str">
        <f>TEXT(Table3[[#This Row],[date]],"mmm")</f>
        <v>Jun</v>
      </c>
      <c r="C1254" t="str">
        <f>TEXT(Table3[[#This Row],[date]],"ddd")</f>
        <v>Sun</v>
      </c>
      <c r="D1254" s="2" t="s">
        <v>27</v>
      </c>
      <c r="E1254" s="2" t="s">
        <v>279</v>
      </c>
      <c r="F1254" s="2" t="s">
        <v>76</v>
      </c>
      <c r="G1254" s="2" t="s">
        <v>77</v>
      </c>
      <c r="H1254" s="2" t="s">
        <v>64</v>
      </c>
      <c r="I1254" s="3">
        <v>316.75</v>
      </c>
      <c r="J1254" s="5">
        <v>8</v>
      </c>
      <c r="K1254" s="3">
        <v>2534</v>
      </c>
      <c r="L1254" s="3">
        <v>1995.9</v>
      </c>
      <c r="M1254" s="3">
        <v>538.1</v>
      </c>
      <c r="N1254" s="10">
        <f>Table3[[#This Row],[profit]]/Table3[[#This Row],[revenue]]</f>
        <v>0.21235201262825573</v>
      </c>
      <c r="O1254" s="2" t="s">
        <v>22</v>
      </c>
      <c r="P1254" s="2" t="str">
        <f>_xlfn.XLOOKUP(O1254,Sales_reps!A:A,Sales_reps!B:B)</f>
        <v>Rep 9</v>
      </c>
      <c r="Q1254" s="5">
        <f>_xlfn.XLOOKUP(F1254,Inventory!A:A,Inventory!E:E)</f>
        <v>477</v>
      </c>
      <c r="R1254" s="5">
        <f>_xlfn.XLOOKUP(F1254,Inventory!A:A,Inventory!F:F)</f>
        <v>124</v>
      </c>
      <c r="S1254" t="str">
        <f>IF(Table3[[#This Row],[Reorder_point]]&gt;=Table3[[#This Row],[Stock_on_hand]],"Reorder","Sufficient Stock")</f>
        <v>Sufficient Stock</v>
      </c>
      <c r="T1254" s="4">
        <f>_xlfn.XLOOKUP(F1254,Pivot!A:A,Pivot!C:C)</f>
        <v>2.7734806629834252</v>
      </c>
      <c r="U1254" s="5">
        <f>Table3[[#This Row],[Stock_on_hand]]/Table3[[#This Row],[ADS_Rate]]</f>
        <v>171.98605577689244</v>
      </c>
      <c r="V1254" s="16">
        <f>_xlfn.XLOOKUP(F1254,Pivot!E:E,Pivot!H:H)</f>
        <v>146.86141434262947</v>
      </c>
      <c r="W1254" s="3">
        <f>IF(Table3[[#This Row],[Stock_on_hand]]&gt;Table3[[#This Row],[Reorder_point]],(Table3[[#This Row],[Stock_on_hand]]-Table3[[#This Row],[Reorder_point]])*Table3[[#This Row],[AverageCostPerUnit]],0)</f>
        <v>51842.079262948202</v>
      </c>
    </row>
    <row r="1255" spans="1:23" x14ac:dyDescent="0.3">
      <c r="A1255" s="1">
        <v>45809</v>
      </c>
      <c r="B1255" t="str">
        <f>TEXT(Table3[[#This Row],[date]],"mmm")</f>
        <v>Jun</v>
      </c>
      <c r="C1255" t="str">
        <f>TEXT(Table3[[#This Row],[date]],"ddd")</f>
        <v>Sun</v>
      </c>
      <c r="D1255" s="2" t="s">
        <v>12</v>
      </c>
      <c r="E1255" s="2" t="s">
        <v>273</v>
      </c>
      <c r="F1255" s="2" t="s">
        <v>148</v>
      </c>
      <c r="G1255" s="2" t="s">
        <v>149</v>
      </c>
      <c r="H1255" s="2" t="s">
        <v>56</v>
      </c>
      <c r="I1255" s="3">
        <v>49.29</v>
      </c>
      <c r="J1255" s="5">
        <v>42</v>
      </c>
      <c r="K1255" s="3">
        <v>2070.1799999999998</v>
      </c>
      <c r="L1255" s="3">
        <v>1430.55</v>
      </c>
      <c r="M1255" s="3">
        <v>639.63</v>
      </c>
      <c r="N1255" s="10">
        <f>Table3[[#This Row],[profit]]/Table3[[#This Row],[revenue]]</f>
        <v>0.30897313277106342</v>
      </c>
      <c r="O1255" s="2" t="s">
        <v>18</v>
      </c>
      <c r="P1255" s="2" t="str">
        <f>_xlfn.XLOOKUP(O1255,Sales_reps!A:A,Sales_reps!B:B)</f>
        <v>Rep 7</v>
      </c>
      <c r="Q1255" s="5">
        <f>_xlfn.XLOOKUP(F1255,Inventory!A:A,Inventory!E:E)</f>
        <v>333</v>
      </c>
      <c r="R1255" s="5">
        <f>_xlfn.XLOOKUP(F1255,Inventory!A:A,Inventory!F:F)</f>
        <v>160</v>
      </c>
      <c r="S1255" t="str">
        <f>IF(Table3[[#This Row],[Reorder_point]]&gt;=Table3[[#This Row],[Stock_on_hand]],"Reorder","Sufficient Stock")</f>
        <v>Sufficient Stock</v>
      </c>
      <c r="T1255" s="4">
        <f>_xlfn.XLOOKUP(F1255,Pivot!A:A,Pivot!C:C)</f>
        <v>1.2928176795580111</v>
      </c>
      <c r="U1255" s="5">
        <f>Table3[[#This Row],[Stock_on_hand]]/Table3[[#This Row],[ADS_Rate]]</f>
        <v>257.57692307692309</v>
      </c>
      <c r="V1255" s="16">
        <f>_xlfn.XLOOKUP(F1255,Pivot!E:E,Pivot!H:H)</f>
        <v>189.53205128205127</v>
      </c>
      <c r="W1255" s="3">
        <f>IF(Table3[[#This Row],[Stock_on_hand]]&gt;Table3[[#This Row],[Reorder_point]],(Table3[[#This Row],[Stock_on_hand]]-Table3[[#This Row],[Reorder_point]])*Table3[[#This Row],[AverageCostPerUnit]],0)</f>
        <v>32789.044871794868</v>
      </c>
    </row>
    <row r="1256" spans="1:23" x14ac:dyDescent="0.3">
      <c r="A1256" s="1">
        <v>45809</v>
      </c>
      <c r="B1256" t="str">
        <f>TEXT(Table3[[#This Row],[date]],"mmm")</f>
        <v>Jun</v>
      </c>
      <c r="C1256" t="str">
        <f>TEXT(Table3[[#This Row],[date]],"ddd")</f>
        <v>Sun</v>
      </c>
      <c r="D1256" s="2" t="s">
        <v>24</v>
      </c>
      <c r="E1256" s="2" t="s">
        <v>277</v>
      </c>
      <c r="F1256" s="2" t="s">
        <v>110</v>
      </c>
      <c r="G1256" s="2" t="s">
        <v>111</v>
      </c>
      <c r="H1256" s="2" t="s">
        <v>101</v>
      </c>
      <c r="I1256" s="3">
        <v>351.86</v>
      </c>
      <c r="J1256" s="5">
        <v>42</v>
      </c>
      <c r="K1256" s="3">
        <v>14778.12</v>
      </c>
      <c r="L1256" s="3">
        <v>8578.31</v>
      </c>
      <c r="M1256" s="3">
        <v>6199.81</v>
      </c>
      <c r="N1256" s="10">
        <f>Table3[[#This Row],[profit]]/Table3[[#This Row],[revenue]]</f>
        <v>0.41952629969170641</v>
      </c>
      <c r="O1256" s="2" t="s">
        <v>10</v>
      </c>
      <c r="P1256" s="2" t="str">
        <f>_xlfn.XLOOKUP(O1256,Sales_reps!A:A,Sales_reps!B:B)</f>
        <v>Rep 4</v>
      </c>
      <c r="Q1256" s="5">
        <f>_xlfn.XLOOKUP(F1256,Inventory!A:A,Inventory!E:E)</f>
        <v>306</v>
      </c>
      <c r="R1256" s="5">
        <f>_xlfn.XLOOKUP(F1256,Inventory!A:A,Inventory!F:F)</f>
        <v>197</v>
      </c>
      <c r="S1256" t="str">
        <f>IF(Table3[[#This Row],[Reorder_point]]&gt;=Table3[[#This Row],[Stock_on_hand]],"Reorder","Sufficient Stock")</f>
        <v>Sufficient Stock</v>
      </c>
      <c r="T1256" s="4">
        <f>_xlfn.XLOOKUP(F1256,Pivot!A:A,Pivot!C:C)</f>
        <v>2.298342541436464</v>
      </c>
      <c r="U1256" s="5">
        <f>Table3[[#This Row],[Stock_on_hand]]/Table3[[#This Row],[ADS_Rate]]</f>
        <v>133.13942307692309</v>
      </c>
      <c r="V1256" s="16">
        <f>_xlfn.XLOOKUP(F1256,Pivot!E:E,Pivot!H:H)</f>
        <v>144.58235576923079</v>
      </c>
      <c r="W1256" s="3">
        <f>IF(Table3[[#This Row],[Stock_on_hand]]&gt;Table3[[#This Row],[Reorder_point]],(Table3[[#This Row],[Stock_on_hand]]-Table3[[#This Row],[Reorder_point]])*Table3[[#This Row],[AverageCostPerUnit]],0)</f>
        <v>15759.476778846156</v>
      </c>
    </row>
    <row r="1257" spans="1:23" x14ac:dyDescent="0.3">
      <c r="A1257" s="1">
        <v>45809</v>
      </c>
      <c r="B1257" t="str">
        <f>TEXT(Table3[[#This Row],[date]],"mmm")</f>
        <v>Jun</v>
      </c>
      <c r="C1257" t="str">
        <f>TEXT(Table3[[#This Row],[date]],"ddd")</f>
        <v>Sun</v>
      </c>
      <c r="D1257" s="2" t="s">
        <v>12</v>
      </c>
      <c r="E1257" s="2" t="s">
        <v>273</v>
      </c>
      <c r="F1257" s="2" t="s">
        <v>248</v>
      </c>
      <c r="G1257" s="2" t="s">
        <v>249</v>
      </c>
      <c r="H1257" s="2" t="s">
        <v>64</v>
      </c>
      <c r="I1257" s="3">
        <v>338.61</v>
      </c>
      <c r="J1257" s="5">
        <v>42</v>
      </c>
      <c r="K1257" s="3">
        <v>14221.62</v>
      </c>
      <c r="L1257" s="3">
        <v>9026.1299999999992</v>
      </c>
      <c r="M1257" s="3">
        <v>5195.49</v>
      </c>
      <c r="N1257" s="10">
        <f>Table3[[#This Row],[profit]]/Table3[[#This Row],[revenue]]</f>
        <v>0.36532335978601588</v>
      </c>
      <c r="O1257" s="2" t="s">
        <v>32</v>
      </c>
      <c r="P1257" s="2" t="str">
        <f>_xlfn.XLOOKUP(O1257,Sales_reps!A:A,Sales_reps!B:B)</f>
        <v>Rep 13</v>
      </c>
      <c r="Q1257" s="5">
        <f>_xlfn.XLOOKUP(F1257,Inventory!A:A,Inventory!E:E)</f>
        <v>36</v>
      </c>
      <c r="R1257" s="5">
        <f>_xlfn.XLOOKUP(F1257,Inventory!A:A,Inventory!F:F)</f>
        <v>143</v>
      </c>
      <c r="S1257" t="str">
        <f>IF(Table3[[#This Row],[Reorder_point]]&gt;=Table3[[#This Row],[Stock_on_hand]],"Reorder","Sufficient Stock")</f>
        <v>Reorder</v>
      </c>
      <c r="T1257" s="4">
        <f>_xlfn.XLOOKUP(F1257,Pivot!A:A,Pivot!C:C)</f>
        <v>1.2928176795580111</v>
      </c>
      <c r="U1257" s="5">
        <f>Table3[[#This Row],[Stock_on_hand]]/Table3[[#This Row],[ADS_Rate]]</f>
        <v>27.846153846153847</v>
      </c>
      <c r="V1257" s="16">
        <f>_xlfn.XLOOKUP(F1257,Pivot!E:E,Pivot!H:H)</f>
        <v>196.43854700854698</v>
      </c>
      <c r="W1257" s="3">
        <f>IF(Table3[[#This Row],[Stock_on_hand]]&gt;Table3[[#This Row],[Reorder_point]],(Table3[[#This Row],[Stock_on_hand]]-Table3[[#This Row],[Reorder_point]])*Table3[[#This Row],[AverageCostPerUnit]],0)</f>
        <v>0</v>
      </c>
    </row>
    <row r="1258" spans="1:23" x14ac:dyDescent="0.3">
      <c r="A1258" s="1">
        <v>45809</v>
      </c>
      <c r="B1258" t="str">
        <f>TEXT(Table3[[#This Row],[date]],"mmm")</f>
        <v>Jun</v>
      </c>
      <c r="C1258" t="str">
        <f>TEXT(Table3[[#This Row],[date]],"ddd")</f>
        <v>Sun</v>
      </c>
      <c r="D1258" s="2" t="s">
        <v>27</v>
      </c>
      <c r="E1258" s="2" t="s">
        <v>272</v>
      </c>
      <c r="F1258" s="2" t="s">
        <v>192</v>
      </c>
      <c r="G1258" s="2" t="s">
        <v>193</v>
      </c>
      <c r="H1258" s="2" t="s">
        <v>73</v>
      </c>
      <c r="I1258" s="3">
        <v>85.99</v>
      </c>
      <c r="J1258" s="5">
        <v>4</v>
      </c>
      <c r="K1258" s="3">
        <v>343.96</v>
      </c>
      <c r="L1258" s="3">
        <v>222.44</v>
      </c>
      <c r="M1258" s="3">
        <v>121.52</v>
      </c>
      <c r="N1258" s="10">
        <f>Table3[[#This Row],[profit]]/Table3[[#This Row],[revenue]]</f>
        <v>0.35329689498778927</v>
      </c>
      <c r="O1258" s="2" t="s">
        <v>8</v>
      </c>
      <c r="P1258" s="2" t="str">
        <f>_xlfn.XLOOKUP(O1258,Sales_reps!A:A,Sales_reps!B:B)</f>
        <v>Rep 3</v>
      </c>
      <c r="Q1258" s="5">
        <f>_xlfn.XLOOKUP(F1258,Inventory!A:A,Inventory!E:E)</f>
        <v>321</v>
      </c>
      <c r="R1258" s="5">
        <f>_xlfn.XLOOKUP(F1258,Inventory!A:A,Inventory!F:F)</f>
        <v>186</v>
      </c>
      <c r="S1258" t="str">
        <f>IF(Table3[[#This Row],[Reorder_point]]&gt;=Table3[[#This Row],[Stock_on_hand]],"Reorder","Sufficient Stock")</f>
        <v>Sufficient Stock</v>
      </c>
      <c r="T1258" s="4">
        <f>_xlfn.XLOOKUP(F1258,Pivot!A:A,Pivot!C:C)</f>
        <v>2.2541436464088398</v>
      </c>
      <c r="U1258" s="5">
        <f>Table3[[#This Row],[Stock_on_hand]]/Table3[[#This Row],[ADS_Rate]]</f>
        <v>142.40441176470588</v>
      </c>
      <c r="V1258" s="16">
        <f>_xlfn.XLOOKUP(F1258,Pivot!E:E,Pivot!H:H)</f>
        <v>218.83095588235298</v>
      </c>
      <c r="W1258" s="3">
        <f>IF(Table3[[#This Row],[Stock_on_hand]]&gt;Table3[[#This Row],[Reorder_point]],(Table3[[#This Row],[Stock_on_hand]]-Table3[[#This Row],[Reorder_point]])*Table3[[#This Row],[AverageCostPerUnit]],0)</f>
        <v>29542.179044117653</v>
      </c>
    </row>
    <row r="1259" spans="1:23" x14ac:dyDescent="0.3">
      <c r="A1259" s="1">
        <v>45810</v>
      </c>
      <c r="B1259" t="str">
        <f>TEXT(Table3[[#This Row],[date]],"mmm")</f>
        <v>Jun</v>
      </c>
      <c r="C1259" t="str">
        <f>TEXT(Table3[[#This Row],[date]],"ddd")</f>
        <v>Mon</v>
      </c>
      <c r="D1259" s="2" t="s">
        <v>27</v>
      </c>
      <c r="E1259" s="2" t="s">
        <v>277</v>
      </c>
      <c r="F1259" s="2" t="s">
        <v>134</v>
      </c>
      <c r="G1259" s="2" t="s">
        <v>135</v>
      </c>
      <c r="H1259" s="2" t="s">
        <v>60</v>
      </c>
      <c r="I1259" s="3">
        <v>180.26</v>
      </c>
      <c r="J1259" s="5">
        <v>41</v>
      </c>
      <c r="K1259" s="3">
        <v>7390.66</v>
      </c>
      <c r="L1259" s="3">
        <v>4641.8100000000004</v>
      </c>
      <c r="M1259" s="3">
        <v>2748.85</v>
      </c>
      <c r="N1259" s="10">
        <f>Table3[[#This Row],[profit]]/Table3[[#This Row],[revenue]]</f>
        <v>0.37193565933218414</v>
      </c>
      <c r="O1259" s="2" t="s">
        <v>6</v>
      </c>
      <c r="P1259" s="2" t="str">
        <f>_xlfn.XLOOKUP(O1259,Sales_reps!A:A,Sales_reps!B:B)</f>
        <v>Rep 2</v>
      </c>
      <c r="Q1259" s="5">
        <f>_xlfn.XLOOKUP(F1259,Inventory!A:A,Inventory!E:E)</f>
        <v>424</v>
      </c>
      <c r="R1259" s="5">
        <f>_xlfn.XLOOKUP(F1259,Inventory!A:A,Inventory!F:F)</f>
        <v>156</v>
      </c>
      <c r="S1259" t="str">
        <f>IF(Table3[[#This Row],[Reorder_point]]&gt;=Table3[[#This Row],[Stock_on_hand]],"Reorder","Sufficient Stock")</f>
        <v>Sufficient Stock</v>
      </c>
      <c r="T1259" s="4">
        <f>_xlfn.XLOOKUP(F1259,Pivot!A:A,Pivot!C:C)</f>
        <v>2.458563535911602</v>
      </c>
      <c r="U1259" s="5">
        <f>Table3[[#This Row],[Stock_on_hand]]/Table3[[#This Row],[ADS_Rate]]</f>
        <v>172.45842696629214</v>
      </c>
      <c r="V1259" s="16">
        <f>_xlfn.XLOOKUP(F1259,Pivot!E:E,Pivot!H:H)</f>
        <v>179.92377528089884</v>
      </c>
      <c r="W1259" s="3">
        <f>IF(Table3[[#This Row],[Stock_on_hand]]&gt;Table3[[#This Row],[Reorder_point]],(Table3[[#This Row],[Stock_on_hand]]-Table3[[#This Row],[Reorder_point]])*Table3[[#This Row],[AverageCostPerUnit]],0)</f>
        <v>48219.571775280885</v>
      </c>
    </row>
    <row r="1260" spans="1:23" x14ac:dyDescent="0.3">
      <c r="A1260" s="1">
        <v>45810</v>
      </c>
      <c r="B1260" t="str">
        <f>TEXT(Table3[[#This Row],[date]],"mmm")</f>
        <v>Jun</v>
      </c>
      <c r="C1260" t="str">
        <f>TEXT(Table3[[#This Row],[date]],"ddd")</f>
        <v>Mon</v>
      </c>
      <c r="D1260" s="2" t="s">
        <v>27</v>
      </c>
      <c r="E1260" s="2" t="s">
        <v>276</v>
      </c>
      <c r="F1260" s="2" t="s">
        <v>184</v>
      </c>
      <c r="G1260" s="2" t="s">
        <v>185</v>
      </c>
      <c r="H1260" s="2" t="s">
        <v>73</v>
      </c>
      <c r="I1260" s="3">
        <v>32.270000000000003</v>
      </c>
      <c r="J1260" s="5">
        <v>37</v>
      </c>
      <c r="K1260" s="3">
        <v>1193.99</v>
      </c>
      <c r="L1260" s="3">
        <v>1005.26</v>
      </c>
      <c r="M1260" s="3">
        <v>188.73</v>
      </c>
      <c r="N1260" s="10">
        <f>Table3[[#This Row],[profit]]/Table3[[#This Row],[revenue]]</f>
        <v>0.15806665047445959</v>
      </c>
      <c r="O1260" s="2" t="s">
        <v>13</v>
      </c>
      <c r="P1260" s="2" t="str">
        <f>_xlfn.XLOOKUP(O1260,Sales_reps!A:A,Sales_reps!B:B)</f>
        <v>Rep 5</v>
      </c>
      <c r="Q1260" s="5">
        <f>_xlfn.XLOOKUP(F1260,Inventory!A:A,Inventory!E:E)</f>
        <v>329</v>
      </c>
      <c r="R1260" s="5">
        <f>_xlfn.XLOOKUP(F1260,Inventory!A:A,Inventory!F:F)</f>
        <v>95</v>
      </c>
      <c r="S1260" t="str">
        <f>IF(Table3[[#This Row],[Reorder_point]]&gt;=Table3[[#This Row],[Stock_on_hand]],"Reorder","Sufficient Stock")</f>
        <v>Sufficient Stock</v>
      </c>
      <c r="T1260" s="4">
        <f>_xlfn.XLOOKUP(F1260,Pivot!A:A,Pivot!C:C)</f>
        <v>1.2209944751381216</v>
      </c>
      <c r="U1260" s="5">
        <f>Table3[[#This Row],[Stock_on_hand]]/Table3[[#This Row],[ADS_Rate]]</f>
        <v>269.45248868778276</v>
      </c>
      <c r="V1260" s="16">
        <f>_xlfn.XLOOKUP(F1260,Pivot!E:E,Pivot!H:H)</f>
        <v>155.78972850678733</v>
      </c>
      <c r="W1260" s="3">
        <f>IF(Table3[[#This Row],[Stock_on_hand]]&gt;Table3[[#This Row],[Reorder_point]],(Table3[[#This Row],[Stock_on_hand]]-Table3[[#This Row],[Reorder_point]])*Table3[[#This Row],[AverageCostPerUnit]],0)</f>
        <v>36454.796470588233</v>
      </c>
    </row>
    <row r="1261" spans="1:23" x14ac:dyDescent="0.3">
      <c r="A1261" s="1">
        <v>45810</v>
      </c>
      <c r="B1261" t="str">
        <f>TEXT(Table3[[#This Row],[date]],"mmm")</f>
        <v>Jun</v>
      </c>
      <c r="C1261" t="str">
        <f>TEXT(Table3[[#This Row],[date]],"ddd")</f>
        <v>Mon</v>
      </c>
      <c r="D1261" s="2" t="s">
        <v>5</v>
      </c>
      <c r="E1261" s="2" t="s">
        <v>273</v>
      </c>
      <c r="F1261" s="2" t="s">
        <v>158</v>
      </c>
      <c r="G1261" s="2" t="s">
        <v>159</v>
      </c>
      <c r="H1261" s="2" t="s">
        <v>60</v>
      </c>
      <c r="I1261" s="3">
        <v>278.13</v>
      </c>
      <c r="J1261" s="5">
        <v>25</v>
      </c>
      <c r="K1261" s="3">
        <v>6953.25</v>
      </c>
      <c r="L1261" s="3">
        <v>3635.28</v>
      </c>
      <c r="M1261" s="3">
        <v>3317.97</v>
      </c>
      <c r="N1261" s="10">
        <f>Table3[[#This Row],[profit]]/Table3[[#This Row],[revenue]]</f>
        <v>0.47718261244741667</v>
      </c>
      <c r="O1261" s="2" t="s">
        <v>18</v>
      </c>
      <c r="P1261" s="2" t="str">
        <f>_xlfn.XLOOKUP(O1261,Sales_reps!A:A,Sales_reps!B:B)</f>
        <v>Rep 7</v>
      </c>
      <c r="Q1261" s="5">
        <f>_xlfn.XLOOKUP(F1261,Inventory!A:A,Inventory!E:E)</f>
        <v>315</v>
      </c>
      <c r="R1261" s="5">
        <f>_xlfn.XLOOKUP(F1261,Inventory!A:A,Inventory!F:F)</f>
        <v>149</v>
      </c>
      <c r="S1261" t="str">
        <f>IF(Table3[[#This Row],[Reorder_point]]&gt;=Table3[[#This Row],[Stock_on_hand]],"Reorder","Sufficient Stock")</f>
        <v>Sufficient Stock</v>
      </c>
      <c r="T1261" s="4">
        <f>_xlfn.XLOOKUP(F1261,Pivot!A:A,Pivot!C:C)</f>
        <v>2.5193370165745854</v>
      </c>
      <c r="U1261" s="5">
        <f>Table3[[#This Row],[Stock_on_hand]]/Table3[[#This Row],[ADS_Rate]]</f>
        <v>125.03289473684211</v>
      </c>
      <c r="V1261" s="16">
        <f>_xlfn.XLOOKUP(F1261,Pivot!E:E,Pivot!H:H)</f>
        <v>200.06271929824564</v>
      </c>
      <c r="W1261" s="3">
        <f>IF(Table3[[#This Row],[Stock_on_hand]]&gt;Table3[[#This Row],[Reorder_point]],(Table3[[#This Row],[Stock_on_hand]]-Table3[[#This Row],[Reorder_point]])*Table3[[#This Row],[AverageCostPerUnit]],0)</f>
        <v>33210.411403508777</v>
      </c>
    </row>
    <row r="1262" spans="1:23" x14ac:dyDescent="0.3">
      <c r="A1262" s="1">
        <v>45810</v>
      </c>
      <c r="B1262" t="str">
        <f>TEXT(Table3[[#This Row],[date]],"mmm")</f>
        <v>Jun</v>
      </c>
      <c r="C1262" t="str">
        <f>TEXT(Table3[[#This Row],[date]],"ddd")</f>
        <v>Mon</v>
      </c>
      <c r="D1262" s="2" t="s">
        <v>24</v>
      </c>
      <c r="E1262" s="2" t="s">
        <v>281</v>
      </c>
      <c r="F1262" s="2" t="s">
        <v>248</v>
      </c>
      <c r="G1262" s="2" t="s">
        <v>249</v>
      </c>
      <c r="H1262" s="2" t="s">
        <v>64</v>
      </c>
      <c r="I1262" s="3">
        <v>438.75</v>
      </c>
      <c r="J1262" s="5">
        <v>8</v>
      </c>
      <c r="K1262" s="3">
        <v>3510</v>
      </c>
      <c r="L1262" s="3">
        <v>2295.48</v>
      </c>
      <c r="M1262" s="3">
        <v>1214.52</v>
      </c>
      <c r="N1262" s="10">
        <f>Table3[[#This Row],[profit]]/Table3[[#This Row],[revenue]]</f>
        <v>0.34601709401709402</v>
      </c>
      <c r="O1262" s="2" t="s">
        <v>30</v>
      </c>
      <c r="P1262" s="2" t="str">
        <f>_xlfn.XLOOKUP(O1262,Sales_reps!A:A,Sales_reps!B:B)</f>
        <v>Rep 12</v>
      </c>
      <c r="Q1262" s="5">
        <f>_xlfn.XLOOKUP(F1262,Inventory!A:A,Inventory!E:E)</f>
        <v>36</v>
      </c>
      <c r="R1262" s="5">
        <f>_xlfn.XLOOKUP(F1262,Inventory!A:A,Inventory!F:F)</f>
        <v>143</v>
      </c>
      <c r="S1262" t="str">
        <f>IF(Table3[[#This Row],[Reorder_point]]&gt;=Table3[[#This Row],[Stock_on_hand]],"Reorder","Sufficient Stock")</f>
        <v>Reorder</v>
      </c>
      <c r="T1262" s="4">
        <f>_xlfn.XLOOKUP(F1262,Pivot!A:A,Pivot!C:C)</f>
        <v>1.2928176795580111</v>
      </c>
      <c r="U1262" s="5">
        <f>Table3[[#This Row],[Stock_on_hand]]/Table3[[#This Row],[ADS_Rate]]</f>
        <v>27.846153846153847</v>
      </c>
      <c r="V1262" s="16">
        <f>_xlfn.XLOOKUP(F1262,Pivot!E:E,Pivot!H:H)</f>
        <v>196.43854700854698</v>
      </c>
      <c r="W1262" s="3">
        <f>IF(Table3[[#This Row],[Stock_on_hand]]&gt;Table3[[#This Row],[Reorder_point]],(Table3[[#This Row],[Stock_on_hand]]-Table3[[#This Row],[Reorder_point]])*Table3[[#This Row],[AverageCostPerUnit]],0)</f>
        <v>0</v>
      </c>
    </row>
    <row r="1263" spans="1:23" x14ac:dyDescent="0.3">
      <c r="A1263" s="1">
        <v>45810</v>
      </c>
      <c r="B1263" t="str">
        <f>TEXT(Table3[[#This Row],[date]],"mmm")</f>
        <v>Jun</v>
      </c>
      <c r="C1263" t="str">
        <f>TEXT(Table3[[#This Row],[date]],"ddd")</f>
        <v>Mon</v>
      </c>
      <c r="D1263" s="2" t="s">
        <v>12</v>
      </c>
      <c r="E1263" s="2" t="s">
        <v>278</v>
      </c>
      <c r="F1263" s="2" t="s">
        <v>136</v>
      </c>
      <c r="G1263" s="2" t="s">
        <v>137</v>
      </c>
      <c r="H1263" s="2" t="s">
        <v>64</v>
      </c>
      <c r="I1263" s="3">
        <v>361.36</v>
      </c>
      <c r="J1263" s="5">
        <v>23</v>
      </c>
      <c r="K1263" s="3">
        <v>8311.2800000000007</v>
      </c>
      <c r="L1263" s="3">
        <v>4775.24</v>
      </c>
      <c r="M1263" s="3">
        <v>3536.04</v>
      </c>
      <c r="N1263" s="10">
        <f>Table3[[#This Row],[profit]]/Table3[[#This Row],[revenue]]</f>
        <v>0.42545071276626462</v>
      </c>
      <c r="O1263" s="2" t="s">
        <v>10</v>
      </c>
      <c r="P1263" s="2" t="str">
        <f>_xlfn.XLOOKUP(O1263,Sales_reps!A:A,Sales_reps!B:B)</f>
        <v>Rep 4</v>
      </c>
      <c r="Q1263" s="5">
        <f>_xlfn.XLOOKUP(F1263,Inventory!A:A,Inventory!E:E)</f>
        <v>6</v>
      </c>
      <c r="R1263" s="5">
        <f>_xlfn.XLOOKUP(F1263,Inventory!A:A,Inventory!F:F)</f>
        <v>81</v>
      </c>
      <c r="S1263" t="str">
        <f>IF(Table3[[#This Row],[Reorder_point]]&gt;=Table3[[#This Row],[Stock_on_hand]],"Reorder","Sufficient Stock")</f>
        <v>Reorder</v>
      </c>
      <c r="T1263" s="4">
        <f>_xlfn.XLOOKUP(F1263,Pivot!A:A,Pivot!C:C)</f>
        <v>2.3204419889502761</v>
      </c>
      <c r="U1263" s="5">
        <f>Table3[[#This Row],[Stock_on_hand]]/Table3[[#This Row],[ADS_Rate]]</f>
        <v>2.5857142857142859</v>
      </c>
      <c r="V1263" s="16">
        <f>_xlfn.XLOOKUP(F1263,Pivot!E:E,Pivot!H:H)</f>
        <v>171.29180952380952</v>
      </c>
      <c r="W1263" s="3">
        <f>IF(Table3[[#This Row],[Stock_on_hand]]&gt;Table3[[#This Row],[Reorder_point]],(Table3[[#This Row],[Stock_on_hand]]-Table3[[#This Row],[Reorder_point]])*Table3[[#This Row],[AverageCostPerUnit]],0)</f>
        <v>0</v>
      </c>
    </row>
    <row r="1264" spans="1:23" x14ac:dyDescent="0.3">
      <c r="A1264" s="1">
        <v>45810</v>
      </c>
      <c r="B1264" t="str">
        <f>TEXT(Table3[[#This Row],[date]],"mmm")</f>
        <v>Jun</v>
      </c>
      <c r="C1264" t="str">
        <f>TEXT(Table3[[#This Row],[date]],"ddd")</f>
        <v>Mon</v>
      </c>
      <c r="D1264" s="2" t="s">
        <v>17</v>
      </c>
      <c r="E1264" s="2" t="s">
        <v>274</v>
      </c>
      <c r="F1264" s="2" t="s">
        <v>95</v>
      </c>
      <c r="G1264" s="2" t="s">
        <v>96</v>
      </c>
      <c r="H1264" s="2" t="s">
        <v>56</v>
      </c>
      <c r="I1264" s="3">
        <v>294.39999999999998</v>
      </c>
      <c r="J1264" s="5">
        <v>38</v>
      </c>
      <c r="K1264" s="3">
        <v>11187.2</v>
      </c>
      <c r="L1264" s="3">
        <v>6625.5</v>
      </c>
      <c r="M1264" s="3">
        <v>4561.7</v>
      </c>
      <c r="N1264" s="10">
        <f>Table3[[#This Row],[profit]]/Table3[[#This Row],[revenue]]</f>
        <v>0.4077606550343249</v>
      </c>
      <c r="O1264" s="2" t="s">
        <v>28</v>
      </c>
      <c r="P1264" s="2" t="str">
        <f>_xlfn.XLOOKUP(O1264,Sales_reps!A:A,Sales_reps!B:B)</f>
        <v>Rep 11</v>
      </c>
      <c r="Q1264" s="5">
        <f>_xlfn.XLOOKUP(F1264,Inventory!A:A,Inventory!E:E)</f>
        <v>101</v>
      </c>
      <c r="R1264" s="5">
        <f>_xlfn.XLOOKUP(F1264,Inventory!A:A,Inventory!F:F)</f>
        <v>179</v>
      </c>
      <c r="S1264" t="str">
        <f>IF(Table3[[#This Row],[Reorder_point]]&gt;=Table3[[#This Row],[Stock_on_hand]],"Reorder","Sufficient Stock")</f>
        <v>Reorder</v>
      </c>
      <c r="T1264" s="4">
        <f>_xlfn.XLOOKUP(F1264,Pivot!A:A,Pivot!C:C)</f>
        <v>3.9834254143646408</v>
      </c>
      <c r="U1264" s="5">
        <f>Table3[[#This Row],[Stock_on_hand]]/Table3[[#This Row],[ADS_Rate]]</f>
        <v>25.35506241331484</v>
      </c>
      <c r="V1264" s="16">
        <f>_xlfn.XLOOKUP(F1264,Pivot!E:E,Pivot!H:H)</f>
        <v>171.84160887656034</v>
      </c>
      <c r="W1264" s="3">
        <f>IF(Table3[[#This Row],[Stock_on_hand]]&gt;Table3[[#This Row],[Reorder_point]],(Table3[[#This Row],[Stock_on_hand]]-Table3[[#This Row],[Reorder_point]])*Table3[[#This Row],[AverageCostPerUnit]],0)</f>
        <v>0</v>
      </c>
    </row>
    <row r="1265" spans="1:23" x14ac:dyDescent="0.3">
      <c r="A1265" s="1">
        <v>45810</v>
      </c>
      <c r="B1265" t="str">
        <f>TEXT(Table3[[#This Row],[date]],"mmm")</f>
        <v>Jun</v>
      </c>
      <c r="C1265" t="str">
        <f>TEXT(Table3[[#This Row],[date]],"ddd")</f>
        <v>Mon</v>
      </c>
      <c r="D1265" s="2" t="s">
        <v>5</v>
      </c>
      <c r="E1265" s="2" t="s">
        <v>283</v>
      </c>
      <c r="F1265" s="2" t="s">
        <v>54</v>
      </c>
      <c r="G1265" s="2" t="s">
        <v>55</v>
      </c>
      <c r="H1265" s="2" t="s">
        <v>56</v>
      </c>
      <c r="I1265" s="3">
        <v>137.31</v>
      </c>
      <c r="J1265" s="5">
        <v>19</v>
      </c>
      <c r="K1265" s="3">
        <v>2608.89</v>
      </c>
      <c r="L1265" s="3">
        <v>2038.45</v>
      </c>
      <c r="M1265" s="3">
        <v>570.44000000000005</v>
      </c>
      <c r="N1265" s="10">
        <f>Table3[[#This Row],[profit]]/Table3[[#This Row],[revenue]]</f>
        <v>0.21865237706457538</v>
      </c>
      <c r="O1265" s="2" t="s">
        <v>28</v>
      </c>
      <c r="P1265" s="2" t="str">
        <f>_xlfn.XLOOKUP(O1265,Sales_reps!A:A,Sales_reps!B:B)</f>
        <v>Rep 11</v>
      </c>
      <c r="Q1265" s="5">
        <f>_xlfn.XLOOKUP(F1265,Inventory!A:A,Inventory!E:E)</f>
        <v>18</v>
      </c>
      <c r="R1265" s="5">
        <f>_xlfn.XLOOKUP(F1265,Inventory!A:A,Inventory!F:F)</f>
        <v>193</v>
      </c>
      <c r="S1265" t="str">
        <f>IF(Table3[[#This Row],[Reorder_point]]&gt;=Table3[[#This Row],[Stock_on_hand]],"Reorder","Sufficient Stock")</f>
        <v>Reorder</v>
      </c>
      <c r="T1265" s="4">
        <f>_xlfn.XLOOKUP(F1265,Pivot!A:A,Pivot!C:C)</f>
        <v>1.7127071823204421</v>
      </c>
      <c r="U1265" s="5">
        <f>Table3[[#This Row],[Stock_on_hand]]/Table3[[#This Row],[ADS_Rate]]</f>
        <v>10.509677419354839</v>
      </c>
      <c r="V1265" s="16">
        <f>_xlfn.XLOOKUP(F1265,Pivot!E:E,Pivot!H:H)</f>
        <v>171.93148387096775</v>
      </c>
      <c r="W1265" s="3">
        <f>IF(Table3[[#This Row],[Stock_on_hand]]&gt;Table3[[#This Row],[Reorder_point]],(Table3[[#This Row],[Stock_on_hand]]-Table3[[#This Row],[Reorder_point]])*Table3[[#This Row],[AverageCostPerUnit]],0)</f>
        <v>0</v>
      </c>
    </row>
    <row r="1266" spans="1:23" x14ac:dyDescent="0.3">
      <c r="A1266" s="1">
        <v>45810</v>
      </c>
      <c r="B1266" t="str">
        <f>TEXT(Table3[[#This Row],[date]],"mmm")</f>
        <v>Jun</v>
      </c>
      <c r="C1266" t="str">
        <f>TEXT(Table3[[#This Row],[date]],"ddd")</f>
        <v>Mon</v>
      </c>
      <c r="D1266" s="2" t="s">
        <v>12</v>
      </c>
      <c r="E1266" s="2" t="s">
        <v>274</v>
      </c>
      <c r="F1266" s="2" t="s">
        <v>132</v>
      </c>
      <c r="G1266" s="2" t="s">
        <v>133</v>
      </c>
      <c r="H1266" s="2" t="s">
        <v>64</v>
      </c>
      <c r="I1266" s="3">
        <v>477.47</v>
      </c>
      <c r="J1266" s="5">
        <v>17</v>
      </c>
      <c r="K1266" s="3">
        <v>8116.99</v>
      </c>
      <c r="L1266" s="3">
        <v>6074.87</v>
      </c>
      <c r="M1266" s="3">
        <v>2042.12</v>
      </c>
      <c r="N1266" s="10">
        <f>Table3[[#This Row],[profit]]/Table3[[#This Row],[revenue]]</f>
        <v>0.25158587111724912</v>
      </c>
      <c r="O1266" s="2" t="s">
        <v>34</v>
      </c>
      <c r="P1266" s="2" t="str">
        <f>_xlfn.XLOOKUP(O1266,Sales_reps!A:A,Sales_reps!B:B)</f>
        <v>Rep 14</v>
      </c>
      <c r="Q1266" s="5">
        <f>_xlfn.XLOOKUP(F1266,Inventory!A:A,Inventory!E:E)</f>
        <v>178</v>
      </c>
      <c r="R1266" s="5">
        <f>_xlfn.XLOOKUP(F1266,Inventory!A:A,Inventory!F:F)</f>
        <v>183</v>
      </c>
      <c r="S1266" t="str">
        <f>IF(Table3[[#This Row],[Reorder_point]]&gt;=Table3[[#This Row],[Stock_on_hand]],"Reorder","Sufficient Stock")</f>
        <v>Reorder</v>
      </c>
      <c r="T1266" s="4">
        <f>_xlfn.XLOOKUP(F1266,Pivot!A:A,Pivot!C:C)</f>
        <v>3.2596685082872927</v>
      </c>
      <c r="U1266" s="5">
        <f>Table3[[#This Row],[Stock_on_hand]]/Table3[[#This Row],[ADS_Rate]]</f>
        <v>54.606779661016951</v>
      </c>
      <c r="V1266" s="16">
        <f>_xlfn.XLOOKUP(F1266,Pivot!E:E,Pivot!H:H)</f>
        <v>150.7550338983051</v>
      </c>
      <c r="W1266" s="3">
        <f>IF(Table3[[#This Row],[Stock_on_hand]]&gt;Table3[[#This Row],[Reorder_point]],(Table3[[#This Row],[Stock_on_hand]]-Table3[[#This Row],[Reorder_point]])*Table3[[#This Row],[AverageCostPerUnit]],0)</f>
        <v>0</v>
      </c>
    </row>
    <row r="1267" spans="1:23" x14ac:dyDescent="0.3">
      <c r="A1267" s="1">
        <v>45810</v>
      </c>
      <c r="B1267" t="str">
        <f>TEXT(Table3[[#This Row],[date]],"mmm")</f>
        <v>Jun</v>
      </c>
      <c r="C1267" t="str">
        <f>TEXT(Table3[[#This Row],[date]],"ddd")</f>
        <v>Mon</v>
      </c>
      <c r="D1267" s="2" t="s">
        <v>5</v>
      </c>
      <c r="E1267" s="2" t="s">
        <v>280</v>
      </c>
      <c r="F1267" s="2" t="s">
        <v>162</v>
      </c>
      <c r="G1267" s="2" t="s">
        <v>163</v>
      </c>
      <c r="H1267" s="2" t="s">
        <v>56</v>
      </c>
      <c r="I1267" s="3">
        <v>120.07</v>
      </c>
      <c r="J1267" s="5">
        <v>33</v>
      </c>
      <c r="K1267" s="3">
        <v>3962.31</v>
      </c>
      <c r="L1267" s="3">
        <v>2940.93</v>
      </c>
      <c r="M1267" s="3">
        <v>1021.38</v>
      </c>
      <c r="N1267" s="10">
        <f>Table3[[#This Row],[profit]]/Table3[[#This Row],[revenue]]</f>
        <v>0.25777387433088272</v>
      </c>
      <c r="O1267" s="2" t="s">
        <v>28</v>
      </c>
      <c r="P1267" s="2" t="str">
        <f>_xlfn.XLOOKUP(O1267,Sales_reps!A:A,Sales_reps!B:B)</f>
        <v>Rep 11</v>
      </c>
      <c r="Q1267" s="5">
        <f>_xlfn.XLOOKUP(F1267,Inventory!A:A,Inventory!E:E)</f>
        <v>217</v>
      </c>
      <c r="R1267" s="5">
        <f>_xlfn.XLOOKUP(F1267,Inventory!A:A,Inventory!F:F)</f>
        <v>105</v>
      </c>
      <c r="S1267" t="str">
        <f>IF(Table3[[#This Row],[Reorder_point]]&gt;=Table3[[#This Row],[Stock_on_hand]],"Reorder","Sufficient Stock")</f>
        <v>Sufficient Stock</v>
      </c>
      <c r="T1267" s="4">
        <f>_xlfn.XLOOKUP(F1267,Pivot!A:A,Pivot!C:C)</f>
        <v>0.72375690607734811</v>
      </c>
      <c r="U1267" s="5">
        <f>Table3[[#This Row],[Stock_on_hand]]/Table3[[#This Row],[ADS_Rate]]</f>
        <v>299.82442748091603</v>
      </c>
      <c r="V1267" s="16">
        <f>_xlfn.XLOOKUP(F1267,Pivot!E:E,Pivot!H:H)</f>
        <v>173.86885496183206</v>
      </c>
      <c r="W1267" s="3">
        <f>IF(Table3[[#This Row],[Stock_on_hand]]&gt;Table3[[#This Row],[Reorder_point]],(Table3[[#This Row],[Stock_on_hand]]-Table3[[#This Row],[Reorder_point]])*Table3[[#This Row],[AverageCostPerUnit]],0)</f>
        <v>19473.31175572519</v>
      </c>
    </row>
    <row r="1268" spans="1:23" x14ac:dyDescent="0.3">
      <c r="A1268" s="1">
        <v>45811</v>
      </c>
      <c r="B1268" t="str">
        <f>TEXT(Table3[[#This Row],[date]],"mmm")</f>
        <v>Jun</v>
      </c>
      <c r="C1268" t="str">
        <f>TEXT(Table3[[#This Row],[date]],"ddd")</f>
        <v>Tue</v>
      </c>
      <c r="D1268" s="2" t="s">
        <v>27</v>
      </c>
      <c r="E1268" s="2" t="s">
        <v>278</v>
      </c>
      <c r="F1268" s="2" t="s">
        <v>156</v>
      </c>
      <c r="G1268" s="2" t="s">
        <v>157</v>
      </c>
      <c r="H1268" s="2" t="s">
        <v>73</v>
      </c>
      <c r="I1268" s="3">
        <v>171.43</v>
      </c>
      <c r="J1268" s="5">
        <v>13</v>
      </c>
      <c r="K1268" s="3">
        <v>2228.59</v>
      </c>
      <c r="L1268" s="3">
        <v>1743.64</v>
      </c>
      <c r="M1268" s="3">
        <v>484.95</v>
      </c>
      <c r="N1268" s="10">
        <f>Table3[[#This Row],[profit]]/Table3[[#This Row],[revenue]]</f>
        <v>0.21760395586447034</v>
      </c>
      <c r="O1268" s="2" t="s">
        <v>34</v>
      </c>
      <c r="P1268" s="2" t="str">
        <f>_xlfn.XLOOKUP(O1268,Sales_reps!A:A,Sales_reps!B:B)</f>
        <v>Rep 14</v>
      </c>
      <c r="Q1268" s="5">
        <f>_xlfn.XLOOKUP(F1268,Inventory!A:A,Inventory!E:E)</f>
        <v>495</v>
      </c>
      <c r="R1268" s="5">
        <f>_xlfn.XLOOKUP(F1268,Inventory!A:A,Inventory!F:F)</f>
        <v>183</v>
      </c>
      <c r="S1268" t="str">
        <f>IF(Table3[[#This Row],[Reorder_point]]&gt;=Table3[[#This Row],[Stock_on_hand]],"Reorder","Sufficient Stock")</f>
        <v>Sufficient Stock</v>
      </c>
      <c r="T1268" s="4">
        <f>_xlfn.XLOOKUP(F1268,Pivot!A:A,Pivot!C:C)</f>
        <v>2.7237569060773481</v>
      </c>
      <c r="U1268" s="5">
        <f>Table3[[#This Row],[Stock_on_hand]]/Table3[[#This Row],[ADS_Rate]]</f>
        <v>181.7342799188641</v>
      </c>
      <c r="V1268" s="16">
        <f>_xlfn.XLOOKUP(F1268,Pivot!E:E,Pivot!H:H)</f>
        <v>142.07393509127789</v>
      </c>
      <c r="W1268" s="3">
        <f>IF(Table3[[#This Row],[Stock_on_hand]]&gt;Table3[[#This Row],[Reorder_point]],(Table3[[#This Row],[Stock_on_hand]]-Table3[[#This Row],[Reorder_point]])*Table3[[#This Row],[AverageCostPerUnit]],0)</f>
        <v>44327.067748478701</v>
      </c>
    </row>
    <row r="1269" spans="1:23" x14ac:dyDescent="0.3">
      <c r="A1269" s="1">
        <v>45811</v>
      </c>
      <c r="B1269" t="str">
        <f>TEXT(Table3[[#This Row],[date]],"mmm")</f>
        <v>Jun</v>
      </c>
      <c r="C1269" t="str">
        <f>TEXT(Table3[[#This Row],[date]],"ddd")</f>
        <v>Tue</v>
      </c>
      <c r="D1269" s="2" t="s">
        <v>24</v>
      </c>
      <c r="E1269" s="2" t="s">
        <v>274</v>
      </c>
      <c r="F1269" s="2" t="s">
        <v>236</v>
      </c>
      <c r="G1269" s="2" t="s">
        <v>237</v>
      </c>
      <c r="H1269" s="2" t="s">
        <v>101</v>
      </c>
      <c r="I1269" s="3">
        <v>313.17</v>
      </c>
      <c r="J1269" s="5">
        <v>36</v>
      </c>
      <c r="K1269" s="3">
        <v>11274.12</v>
      </c>
      <c r="L1269" s="3">
        <v>7280.85</v>
      </c>
      <c r="M1269" s="3">
        <v>3993.27</v>
      </c>
      <c r="N1269" s="10">
        <f>Table3[[#This Row],[profit]]/Table3[[#This Row],[revenue]]</f>
        <v>0.35419793296505625</v>
      </c>
      <c r="O1269" s="2" t="s">
        <v>28</v>
      </c>
      <c r="P1269" s="2" t="str">
        <f>_xlfn.XLOOKUP(O1269,Sales_reps!A:A,Sales_reps!B:B)</f>
        <v>Rep 11</v>
      </c>
      <c r="Q1269" s="5">
        <f>_xlfn.XLOOKUP(F1269,Inventory!A:A,Inventory!E:E)</f>
        <v>32</v>
      </c>
      <c r="R1269" s="5">
        <f>_xlfn.XLOOKUP(F1269,Inventory!A:A,Inventory!F:F)</f>
        <v>194</v>
      </c>
      <c r="S1269" t="str">
        <f>IF(Table3[[#This Row],[Reorder_point]]&gt;=Table3[[#This Row],[Stock_on_hand]],"Reorder","Sufficient Stock")</f>
        <v>Reorder</v>
      </c>
      <c r="T1269" s="4">
        <f>_xlfn.XLOOKUP(F1269,Pivot!A:A,Pivot!C:C)</f>
        <v>2.0220994475138121</v>
      </c>
      <c r="U1269" s="5">
        <f>Table3[[#This Row],[Stock_on_hand]]/Table3[[#This Row],[ADS_Rate]]</f>
        <v>15.825136612021858</v>
      </c>
      <c r="V1269" s="16">
        <f>_xlfn.XLOOKUP(F1269,Pivot!E:E,Pivot!H:H)</f>
        <v>188.49956284153004</v>
      </c>
      <c r="W1269" s="3">
        <f>IF(Table3[[#This Row],[Stock_on_hand]]&gt;Table3[[#This Row],[Reorder_point]],(Table3[[#This Row],[Stock_on_hand]]-Table3[[#This Row],[Reorder_point]])*Table3[[#This Row],[AverageCostPerUnit]],0)</f>
        <v>0</v>
      </c>
    </row>
    <row r="1270" spans="1:23" x14ac:dyDescent="0.3">
      <c r="A1270" s="1">
        <v>45811</v>
      </c>
      <c r="B1270" t="str">
        <f>TEXT(Table3[[#This Row],[date]],"mmm")</f>
        <v>Jun</v>
      </c>
      <c r="C1270" t="str">
        <f>TEXT(Table3[[#This Row],[date]],"ddd")</f>
        <v>Tue</v>
      </c>
      <c r="D1270" s="2" t="s">
        <v>5</v>
      </c>
      <c r="E1270" s="2" t="s">
        <v>275</v>
      </c>
      <c r="F1270" s="2" t="s">
        <v>128</v>
      </c>
      <c r="G1270" s="2" t="s">
        <v>129</v>
      </c>
      <c r="H1270" s="2" t="s">
        <v>56</v>
      </c>
      <c r="I1270" s="3">
        <v>295.58</v>
      </c>
      <c r="J1270" s="5">
        <v>30</v>
      </c>
      <c r="K1270" s="3">
        <v>8867.4</v>
      </c>
      <c r="L1270" s="3">
        <v>6088.54</v>
      </c>
      <c r="M1270" s="3">
        <v>2778.86</v>
      </c>
      <c r="N1270" s="10">
        <f>Table3[[#This Row],[profit]]/Table3[[#This Row],[revenue]]</f>
        <v>0.31337934456548711</v>
      </c>
      <c r="O1270" s="2" t="s">
        <v>15</v>
      </c>
      <c r="P1270" s="2" t="str">
        <f>_xlfn.XLOOKUP(O1270,Sales_reps!A:A,Sales_reps!B:B)</f>
        <v>Rep 6</v>
      </c>
      <c r="Q1270" s="5">
        <f>_xlfn.XLOOKUP(F1270,Inventory!A:A,Inventory!E:E)</f>
        <v>89</v>
      </c>
      <c r="R1270" s="5">
        <f>_xlfn.XLOOKUP(F1270,Inventory!A:A,Inventory!F:F)</f>
        <v>126</v>
      </c>
      <c r="S1270" t="str">
        <f>IF(Table3[[#This Row],[Reorder_point]]&gt;=Table3[[#This Row],[Stock_on_hand]],"Reorder","Sufficient Stock")</f>
        <v>Reorder</v>
      </c>
      <c r="T1270" s="4">
        <f>_xlfn.XLOOKUP(F1270,Pivot!A:A,Pivot!C:C)</f>
        <v>2.6187845303867405</v>
      </c>
      <c r="U1270" s="5">
        <f>Table3[[#This Row],[Stock_on_hand]]/Table3[[#This Row],[ADS_Rate]]</f>
        <v>33.985232067510545</v>
      </c>
      <c r="V1270" s="16">
        <f>_xlfn.XLOOKUP(F1270,Pivot!E:E,Pivot!H:H)</f>
        <v>184.72071729957807</v>
      </c>
      <c r="W1270" s="3">
        <f>IF(Table3[[#This Row],[Stock_on_hand]]&gt;Table3[[#This Row],[Reorder_point]],(Table3[[#This Row],[Stock_on_hand]]-Table3[[#This Row],[Reorder_point]])*Table3[[#This Row],[AverageCostPerUnit]],0)</f>
        <v>0</v>
      </c>
    </row>
    <row r="1271" spans="1:23" x14ac:dyDescent="0.3">
      <c r="A1271" s="1">
        <v>45811</v>
      </c>
      <c r="B1271" t="str">
        <f>TEXT(Table3[[#This Row],[date]],"mmm")</f>
        <v>Jun</v>
      </c>
      <c r="C1271" t="str">
        <f>TEXT(Table3[[#This Row],[date]],"ddd")</f>
        <v>Tue</v>
      </c>
      <c r="D1271" s="2" t="s">
        <v>24</v>
      </c>
      <c r="E1271" s="2" t="s">
        <v>277</v>
      </c>
      <c r="F1271" s="2" t="s">
        <v>85</v>
      </c>
      <c r="G1271" s="2" t="s">
        <v>86</v>
      </c>
      <c r="H1271" s="2" t="s">
        <v>64</v>
      </c>
      <c r="I1271" s="3">
        <v>328</v>
      </c>
      <c r="J1271" s="5">
        <v>43</v>
      </c>
      <c r="K1271" s="3">
        <v>14104</v>
      </c>
      <c r="L1271" s="3">
        <v>8303.23</v>
      </c>
      <c r="M1271" s="3">
        <v>5800.77</v>
      </c>
      <c r="N1271" s="10">
        <f>Table3[[#This Row],[profit]]/Table3[[#This Row],[revenue]]</f>
        <v>0.41128545093590474</v>
      </c>
      <c r="O1271" s="2" t="s">
        <v>13</v>
      </c>
      <c r="P1271" s="2" t="str">
        <f>_xlfn.XLOOKUP(O1271,Sales_reps!A:A,Sales_reps!B:B)</f>
        <v>Rep 5</v>
      </c>
      <c r="Q1271" s="5">
        <f>_xlfn.XLOOKUP(F1271,Inventory!A:A,Inventory!E:E)</f>
        <v>262</v>
      </c>
      <c r="R1271" s="5">
        <f>_xlfn.XLOOKUP(F1271,Inventory!A:A,Inventory!F:F)</f>
        <v>115</v>
      </c>
      <c r="S1271" t="str">
        <f>IF(Table3[[#This Row],[Reorder_point]]&gt;=Table3[[#This Row],[Stock_on_hand]],"Reorder","Sufficient Stock")</f>
        <v>Sufficient Stock</v>
      </c>
      <c r="T1271" s="4">
        <f>_xlfn.XLOOKUP(F1271,Pivot!A:A,Pivot!C:C)</f>
        <v>1.4143646408839778</v>
      </c>
      <c r="U1271" s="5">
        <f>Table3[[#This Row],[Stock_on_hand]]/Table3[[#This Row],[ADS_Rate]]</f>
        <v>185.2421875</v>
      </c>
      <c r="V1271" s="16">
        <f>_xlfn.XLOOKUP(F1271,Pivot!E:E,Pivot!H:H)</f>
        <v>144.87089843749999</v>
      </c>
      <c r="W1271" s="3">
        <f>IF(Table3[[#This Row],[Stock_on_hand]]&gt;Table3[[#This Row],[Reorder_point]],(Table3[[#This Row],[Stock_on_hand]]-Table3[[#This Row],[Reorder_point]])*Table3[[#This Row],[AverageCostPerUnit]],0)</f>
        <v>21296.022070312498</v>
      </c>
    </row>
    <row r="1272" spans="1:23" x14ac:dyDescent="0.3">
      <c r="A1272" s="1">
        <v>45811</v>
      </c>
      <c r="B1272" t="str">
        <f>TEXT(Table3[[#This Row],[date]],"mmm")</f>
        <v>Jun</v>
      </c>
      <c r="C1272" t="str">
        <f>TEXT(Table3[[#This Row],[date]],"ddd")</f>
        <v>Tue</v>
      </c>
      <c r="D1272" s="2" t="s">
        <v>27</v>
      </c>
      <c r="E1272" s="2" t="s">
        <v>272</v>
      </c>
      <c r="F1272" s="2" t="s">
        <v>144</v>
      </c>
      <c r="G1272" s="2" t="s">
        <v>145</v>
      </c>
      <c r="H1272" s="2" t="s">
        <v>56</v>
      </c>
      <c r="I1272" s="3">
        <v>293.61</v>
      </c>
      <c r="J1272" s="5">
        <v>8</v>
      </c>
      <c r="K1272" s="3">
        <v>2348.88</v>
      </c>
      <c r="L1272" s="3">
        <v>1443.06</v>
      </c>
      <c r="M1272" s="3">
        <v>905.82</v>
      </c>
      <c r="N1272" s="10">
        <f>Table3[[#This Row],[profit]]/Table3[[#This Row],[revenue]]</f>
        <v>0.38563911310922655</v>
      </c>
      <c r="O1272" s="2" t="s">
        <v>15</v>
      </c>
      <c r="P1272" s="2" t="str">
        <f>_xlfn.XLOOKUP(O1272,Sales_reps!A:A,Sales_reps!B:B)</f>
        <v>Rep 6</v>
      </c>
      <c r="Q1272" s="5">
        <f>_xlfn.XLOOKUP(F1272,Inventory!A:A,Inventory!E:E)</f>
        <v>112</v>
      </c>
      <c r="R1272" s="5">
        <f>_xlfn.XLOOKUP(F1272,Inventory!A:A,Inventory!F:F)</f>
        <v>60</v>
      </c>
      <c r="S1272" t="str">
        <f>IF(Table3[[#This Row],[Reorder_point]]&gt;=Table3[[#This Row],[Stock_on_hand]],"Reorder","Sufficient Stock")</f>
        <v>Sufficient Stock</v>
      </c>
      <c r="T1272" s="4">
        <f>_xlfn.XLOOKUP(F1272,Pivot!A:A,Pivot!C:C)</f>
        <v>2.0883977900552488</v>
      </c>
      <c r="U1272" s="5">
        <f>Table3[[#This Row],[Stock_on_hand]]/Table3[[#This Row],[ADS_Rate]]</f>
        <v>53.629629629629626</v>
      </c>
      <c r="V1272" s="16">
        <f>_xlfn.XLOOKUP(F1272,Pivot!E:E,Pivot!H:H)</f>
        <v>99.967328042328063</v>
      </c>
      <c r="W1272" s="3">
        <f>IF(Table3[[#This Row],[Stock_on_hand]]&gt;Table3[[#This Row],[Reorder_point]],(Table3[[#This Row],[Stock_on_hand]]-Table3[[#This Row],[Reorder_point]])*Table3[[#This Row],[AverageCostPerUnit]],0)</f>
        <v>5198.3010582010593</v>
      </c>
    </row>
    <row r="1273" spans="1:23" x14ac:dyDescent="0.3">
      <c r="A1273" s="1">
        <v>45811</v>
      </c>
      <c r="B1273" t="str">
        <f>TEXT(Table3[[#This Row],[date]],"mmm")</f>
        <v>Jun</v>
      </c>
      <c r="C1273" t="str">
        <f>TEXT(Table3[[#This Row],[date]],"ddd")</f>
        <v>Tue</v>
      </c>
      <c r="D1273" s="2" t="s">
        <v>17</v>
      </c>
      <c r="E1273" s="2" t="s">
        <v>271</v>
      </c>
      <c r="F1273" s="2" t="s">
        <v>190</v>
      </c>
      <c r="G1273" s="2" t="s">
        <v>191</v>
      </c>
      <c r="H1273" s="2" t="s">
        <v>73</v>
      </c>
      <c r="I1273" s="3">
        <v>274.45999999999998</v>
      </c>
      <c r="J1273" s="5">
        <v>10</v>
      </c>
      <c r="K1273" s="3">
        <v>2744.6</v>
      </c>
      <c r="L1273" s="3">
        <v>1672.16</v>
      </c>
      <c r="M1273" s="3">
        <v>1072.44</v>
      </c>
      <c r="N1273" s="10">
        <f>Table3[[#This Row],[profit]]/Table3[[#This Row],[revenue]]</f>
        <v>0.39074546381986447</v>
      </c>
      <c r="O1273" s="2" t="s">
        <v>44</v>
      </c>
      <c r="P1273" s="2" t="str">
        <f>_xlfn.XLOOKUP(O1273,Sales_reps!A:A,Sales_reps!B:B)</f>
        <v>Rep 19</v>
      </c>
      <c r="Q1273" s="5">
        <f>_xlfn.XLOOKUP(F1273,Inventory!A:A,Inventory!E:E)</f>
        <v>255</v>
      </c>
      <c r="R1273" s="5">
        <f>_xlfn.XLOOKUP(F1273,Inventory!A:A,Inventory!F:F)</f>
        <v>61</v>
      </c>
      <c r="S1273" t="str">
        <f>IF(Table3[[#This Row],[Reorder_point]]&gt;=Table3[[#This Row],[Stock_on_hand]],"Reorder","Sufficient Stock")</f>
        <v>Sufficient Stock</v>
      </c>
      <c r="T1273" s="4">
        <f>_xlfn.XLOOKUP(F1273,Pivot!A:A,Pivot!C:C)</f>
        <v>1.8121546961325967</v>
      </c>
      <c r="U1273" s="5">
        <f>Table3[[#This Row],[Stock_on_hand]]/Table3[[#This Row],[ADS_Rate]]</f>
        <v>140.71646341463415</v>
      </c>
      <c r="V1273" s="16">
        <f>_xlfn.XLOOKUP(F1273,Pivot!E:E,Pivot!H:H)</f>
        <v>130.25945121951221</v>
      </c>
      <c r="W1273" s="3">
        <f>IF(Table3[[#This Row],[Stock_on_hand]]&gt;Table3[[#This Row],[Reorder_point]],(Table3[[#This Row],[Stock_on_hand]]-Table3[[#This Row],[Reorder_point]])*Table3[[#This Row],[AverageCostPerUnit]],0)</f>
        <v>25270.333536585371</v>
      </c>
    </row>
    <row r="1274" spans="1:23" x14ac:dyDescent="0.3">
      <c r="A1274" s="1">
        <v>45811</v>
      </c>
      <c r="B1274" t="str">
        <f>TEXT(Table3[[#This Row],[date]],"mmm")</f>
        <v>Jun</v>
      </c>
      <c r="C1274" t="str">
        <f>TEXT(Table3[[#This Row],[date]],"ddd")</f>
        <v>Tue</v>
      </c>
      <c r="D1274" s="2" t="s">
        <v>5</v>
      </c>
      <c r="E1274" s="2" t="s">
        <v>271</v>
      </c>
      <c r="F1274" s="2" t="s">
        <v>230</v>
      </c>
      <c r="G1274" s="2" t="s">
        <v>231</v>
      </c>
      <c r="H1274" s="2" t="s">
        <v>60</v>
      </c>
      <c r="I1274" s="3">
        <v>152.35</v>
      </c>
      <c r="J1274" s="5">
        <v>19</v>
      </c>
      <c r="K1274" s="3">
        <v>2894.65</v>
      </c>
      <c r="L1274" s="3">
        <v>1465.92</v>
      </c>
      <c r="M1274" s="3">
        <v>1428.73</v>
      </c>
      <c r="N1274" s="10">
        <f>Table3[[#This Row],[profit]]/Table3[[#This Row],[revenue]]</f>
        <v>0.49357608000967301</v>
      </c>
      <c r="O1274" s="2" t="s">
        <v>28</v>
      </c>
      <c r="P1274" s="2" t="str">
        <f>_xlfn.XLOOKUP(O1274,Sales_reps!A:A,Sales_reps!B:B)</f>
        <v>Rep 11</v>
      </c>
      <c r="Q1274" s="5">
        <f>_xlfn.XLOOKUP(F1274,Inventory!A:A,Inventory!E:E)</f>
        <v>12</v>
      </c>
      <c r="R1274" s="5">
        <f>_xlfn.XLOOKUP(F1274,Inventory!A:A,Inventory!F:F)</f>
        <v>166</v>
      </c>
      <c r="S1274" t="str">
        <f>IF(Table3[[#This Row],[Reorder_point]]&gt;=Table3[[#This Row],[Stock_on_hand]],"Reorder","Sufficient Stock")</f>
        <v>Reorder</v>
      </c>
      <c r="T1274" s="4">
        <f>_xlfn.XLOOKUP(F1274,Pivot!A:A,Pivot!C:C)</f>
        <v>2.0386740331491713</v>
      </c>
      <c r="U1274" s="5">
        <f>Table3[[#This Row],[Stock_on_hand]]/Table3[[#This Row],[ADS_Rate]]</f>
        <v>5.8861788617886175</v>
      </c>
      <c r="V1274" s="16">
        <f>_xlfn.XLOOKUP(F1274,Pivot!E:E,Pivot!H:H)</f>
        <v>205.93330623306232</v>
      </c>
      <c r="W1274" s="3">
        <f>IF(Table3[[#This Row],[Stock_on_hand]]&gt;Table3[[#This Row],[Reorder_point]],(Table3[[#This Row],[Stock_on_hand]]-Table3[[#This Row],[Reorder_point]])*Table3[[#This Row],[AverageCostPerUnit]],0)</f>
        <v>0</v>
      </c>
    </row>
    <row r="1275" spans="1:23" x14ac:dyDescent="0.3">
      <c r="A1275" s="1">
        <v>45811</v>
      </c>
      <c r="B1275" t="str">
        <f>TEXT(Table3[[#This Row],[date]],"mmm")</f>
        <v>Jun</v>
      </c>
      <c r="C1275" t="str">
        <f>TEXT(Table3[[#This Row],[date]],"ddd")</f>
        <v>Tue</v>
      </c>
      <c r="D1275" s="2" t="s">
        <v>27</v>
      </c>
      <c r="E1275" s="2" t="s">
        <v>276</v>
      </c>
      <c r="F1275" s="2" t="s">
        <v>78</v>
      </c>
      <c r="G1275" s="2" t="s">
        <v>79</v>
      </c>
      <c r="H1275" s="2" t="s">
        <v>64</v>
      </c>
      <c r="I1275" s="3">
        <v>396.4</v>
      </c>
      <c r="J1275" s="5">
        <v>2</v>
      </c>
      <c r="K1275" s="3">
        <v>792.8</v>
      </c>
      <c r="L1275" s="3">
        <v>399.75</v>
      </c>
      <c r="M1275" s="3">
        <v>393.05</v>
      </c>
      <c r="N1275" s="10">
        <f>Table3[[#This Row],[profit]]/Table3[[#This Row],[revenue]]</f>
        <v>0.49577447023208882</v>
      </c>
      <c r="O1275" s="2" t="s">
        <v>25</v>
      </c>
      <c r="P1275" s="2" t="str">
        <f>_xlfn.XLOOKUP(O1275,Sales_reps!A:A,Sales_reps!B:B)</f>
        <v>Rep 10</v>
      </c>
      <c r="Q1275" s="5">
        <f>_xlfn.XLOOKUP(F1275,Inventory!A:A,Inventory!E:E)</f>
        <v>486</v>
      </c>
      <c r="R1275" s="5">
        <f>_xlfn.XLOOKUP(F1275,Inventory!A:A,Inventory!F:F)</f>
        <v>119</v>
      </c>
      <c r="S1275" t="str">
        <f>IF(Table3[[#This Row],[Reorder_point]]&gt;=Table3[[#This Row],[Stock_on_hand]],"Reorder","Sufficient Stock")</f>
        <v>Sufficient Stock</v>
      </c>
      <c r="T1275" s="4">
        <f>_xlfn.XLOOKUP(F1275,Pivot!A:A,Pivot!C:C)</f>
        <v>2.3204419889502761</v>
      </c>
      <c r="U1275" s="5">
        <f>Table3[[#This Row],[Stock_on_hand]]/Table3[[#This Row],[ADS_Rate]]</f>
        <v>209.44285714285715</v>
      </c>
      <c r="V1275" s="16">
        <f>_xlfn.XLOOKUP(F1275,Pivot!E:E,Pivot!H:H)</f>
        <v>196.53238095238089</v>
      </c>
      <c r="W1275" s="3">
        <f>IF(Table3[[#This Row],[Stock_on_hand]]&gt;Table3[[#This Row],[Reorder_point]],(Table3[[#This Row],[Stock_on_hand]]-Table3[[#This Row],[Reorder_point]])*Table3[[#This Row],[AverageCostPerUnit]],0)</f>
        <v>72127.383809523788</v>
      </c>
    </row>
    <row r="1276" spans="1:23" x14ac:dyDescent="0.3">
      <c r="A1276" s="1">
        <v>45811</v>
      </c>
      <c r="B1276" t="str">
        <f>TEXT(Table3[[#This Row],[date]],"mmm")</f>
        <v>Jun</v>
      </c>
      <c r="C1276" t="str">
        <f>TEXT(Table3[[#This Row],[date]],"ddd")</f>
        <v>Tue</v>
      </c>
      <c r="D1276" s="2" t="s">
        <v>12</v>
      </c>
      <c r="E1276" s="2" t="s">
        <v>276</v>
      </c>
      <c r="F1276" s="2" t="s">
        <v>62</v>
      </c>
      <c r="G1276" s="2" t="s">
        <v>63</v>
      </c>
      <c r="H1276" s="2" t="s">
        <v>64</v>
      </c>
      <c r="I1276" s="3">
        <v>354.92</v>
      </c>
      <c r="J1276" s="5">
        <v>41</v>
      </c>
      <c r="K1276" s="3">
        <v>14551.72</v>
      </c>
      <c r="L1276" s="3">
        <v>7849.61</v>
      </c>
      <c r="M1276" s="3">
        <v>6702.11</v>
      </c>
      <c r="N1276" s="10">
        <f>Table3[[#This Row],[profit]]/Table3[[#This Row],[revenue]]</f>
        <v>0.46057167125260795</v>
      </c>
      <c r="O1276" s="2" t="s">
        <v>3</v>
      </c>
      <c r="P1276" s="2" t="str">
        <f>_xlfn.XLOOKUP(O1276,Sales_reps!A:A,Sales_reps!B:B)</f>
        <v>Rep 1</v>
      </c>
      <c r="Q1276" s="5">
        <f>_xlfn.XLOOKUP(F1276,Inventory!A:A,Inventory!E:E)</f>
        <v>360</v>
      </c>
      <c r="R1276" s="5">
        <f>_xlfn.XLOOKUP(F1276,Inventory!A:A,Inventory!F:F)</f>
        <v>58</v>
      </c>
      <c r="S1276" t="str">
        <f>IF(Table3[[#This Row],[Reorder_point]]&gt;=Table3[[#This Row],[Stock_on_hand]],"Reorder","Sufficient Stock")</f>
        <v>Sufficient Stock</v>
      </c>
      <c r="T1276" s="4">
        <f>_xlfn.XLOOKUP(F1276,Pivot!A:A,Pivot!C:C)</f>
        <v>1.6906077348066297</v>
      </c>
      <c r="U1276" s="5">
        <f>Table3[[#This Row],[Stock_on_hand]]/Table3[[#This Row],[ADS_Rate]]</f>
        <v>212.94117647058826</v>
      </c>
      <c r="V1276" s="16">
        <f>_xlfn.XLOOKUP(F1276,Pivot!E:E,Pivot!H:H)</f>
        <v>165.00016339869282</v>
      </c>
      <c r="W1276" s="3">
        <f>IF(Table3[[#This Row],[Stock_on_hand]]&gt;Table3[[#This Row],[Reorder_point]],(Table3[[#This Row],[Stock_on_hand]]-Table3[[#This Row],[Reorder_point]])*Table3[[#This Row],[AverageCostPerUnit]],0)</f>
        <v>49830.049346405234</v>
      </c>
    </row>
    <row r="1277" spans="1:23" x14ac:dyDescent="0.3">
      <c r="A1277" s="1">
        <v>45811</v>
      </c>
      <c r="B1277" t="str">
        <f>TEXT(Table3[[#This Row],[date]],"mmm")</f>
        <v>Jun</v>
      </c>
      <c r="C1277" t="str">
        <f>TEXT(Table3[[#This Row],[date]],"ddd")</f>
        <v>Tue</v>
      </c>
      <c r="D1277" s="2" t="s">
        <v>5</v>
      </c>
      <c r="E1277" s="2" t="s">
        <v>275</v>
      </c>
      <c r="F1277" s="2" t="s">
        <v>226</v>
      </c>
      <c r="G1277" s="2" t="s">
        <v>227</v>
      </c>
      <c r="H1277" s="2" t="s">
        <v>101</v>
      </c>
      <c r="I1277" s="3">
        <v>300.82</v>
      </c>
      <c r="J1277" s="5">
        <v>3</v>
      </c>
      <c r="K1277" s="3">
        <v>902.46</v>
      </c>
      <c r="L1277" s="3">
        <v>568.54999999999995</v>
      </c>
      <c r="M1277" s="3">
        <v>333.91</v>
      </c>
      <c r="N1277" s="10">
        <f>Table3[[#This Row],[profit]]/Table3[[#This Row],[revenue]]</f>
        <v>0.36999977838352949</v>
      </c>
      <c r="O1277" s="2" t="s">
        <v>18</v>
      </c>
      <c r="P1277" s="2" t="str">
        <f>_xlfn.XLOOKUP(O1277,Sales_reps!A:A,Sales_reps!B:B)</f>
        <v>Rep 7</v>
      </c>
      <c r="Q1277" s="5">
        <f>_xlfn.XLOOKUP(F1277,Inventory!A:A,Inventory!E:E)</f>
        <v>188</v>
      </c>
      <c r="R1277" s="5">
        <f>_xlfn.XLOOKUP(F1277,Inventory!A:A,Inventory!F:F)</f>
        <v>156</v>
      </c>
      <c r="S1277" t="str">
        <f>IF(Table3[[#This Row],[Reorder_point]]&gt;=Table3[[#This Row],[Stock_on_hand]],"Reorder","Sufficient Stock")</f>
        <v>Sufficient Stock</v>
      </c>
      <c r="T1277" s="4">
        <f>_xlfn.XLOOKUP(F1277,Pivot!A:A,Pivot!C:C)</f>
        <v>1.9281767955801106</v>
      </c>
      <c r="U1277" s="5">
        <f>Table3[[#This Row],[Stock_on_hand]]/Table3[[#This Row],[ADS_Rate]]</f>
        <v>97.50143266475645</v>
      </c>
      <c r="V1277" s="16">
        <f>_xlfn.XLOOKUP(F1277,Pivot!E:E,Pivot!H:H)</f>
        <v>201.583553008596</v>
      </c>
      <c r="W1277" s="3">
        <f>IF(Table3[[#This Row],[Stock_on_hand]]&gt;Table3[[#This Row],[Reorder_point]],(Table3[[#This Row],[Stock_on_hand]]-Table3[[#This Row],[Reorder_point]])*Table3[[#This Row],[AverageCostPerUnit]],0)</f>
        <v>6450.673696275072</v>
      </c>
    </row>
    <row r="1278" spans="1:23" x14ac:dyDescent="0.3">
      <c r="A1278" s="1">
        <v>45811</v>
      </c>
      <c r="B1278" t="str">
        <f>TEXT(Table3[[#This Row],[date]],"mmm")</f>
        <v>Jun</v>
      </c>
      <c r="C1278" t="str">
        <f>TEXT(Table3[[#This Row],[date]],"ddd")</f>
        <v>Tue</v>
      </c>
      <c r="D1278" s="2" t="s">
        <v>27</v>
      </c>
      <c r="E1278" s="2" t="s">
        <v>280</v>
      </c>
      <c r="F1278" s="2" t="s">
        <v>144</v>
      </c>
      <c r="G1278" s="2" t="s">
        <v>145</v>
      </c>
      <c r="H1278" s="2" t="s">
        <v>56</v>
      </c>
      <c r="I1278" s="3">
        <v>210.13</v>
      </c>
      <c r="J1278" s="5">
        <v>1</v>
      </c>
      <c r="K1278" s="3">
        <v>210.13</v>
      </c>
      <c r="L1278" s="3">
        <v>125.21</v>
      </c>
      <c r="M1278" s="3">
        <v>84.92</v>
      </c>
      <c r="N1278" s="10">
        <f>Table3[[#This Row],[profit]]/Table3[[#This Row],[revenue]]</f>
        <v>0.40413077618617049</v>
      </c>
      <c r="O1278" s="2" t="s">
        <v>18</v>
      </c>
      <c r="P1278" s="2" t="str">
        <f>_xlfn.XLOOKUP(O1278,Sales_reps!A:A,Sales_reps!B:B)</f>
        <v>Rep 7</v>
      </c>
      <c r="Q1278" s="5">
        <f>_xlfn.XLOOKUP(F1278,Inventory!A:A,Inventory!E:E)</f>
        <v>112</v>
      </c>
      <c r="R1278" s="5">
        <f>_xlfn.XLOOKUP(F1278,Inventory!A:A,Inventory!F:F)</f>
        <v>60</v>
      </c>
      <c r="S1278" t="str">
        <f>IF(Table3[[#This Row],[Reorder_point]]&gt;=Table3[[#This Row],[Stock_on_hand]],"Reorder","Sufficient Stock")</f>
        <v>Sufficient Stock</v>
      </c>
      <c r="T1278" s="4">
        <f>_xlfn.XLOOKUP(F1278,Pivot!A:A,Pivot!C:C)</f>
        <v>2.0883977900552488</v>
      </c>
      <c r="U1278" s="5">
        <f>Table3[[#This Row],[Stock_on_hand]]/Table3[[#This Row],[ADS_Rate]]</f>
        <v>53.629629629629626</v>
      </c>
      <c r="V1278" s="16">
        <f>_xlfn.XLOOKUP(F1278,Pivot!E:E,Pivot!H:H)</f>
        <v>99.967328042328063</v>
      </c>
      <c r="W1278" s="3">
        <f>IF(Table3[[#This Row],[Stock_on_hand]]&gt;Table3[[#This Row],[Reorder_point]],(Table3[[#This Row],[Stock_on_hand]]-Table3[[#This Row],[Reorder_point]])*Table3[[#This Row],[AverageCostPerUnit]],0)</f>
        <v>5198.3010582010593</v>
      </c>
    </row>
    <row r="1279" spans="1:23" x14ac:dyDescent="0.3">
      <c r="A1279" s="1">
        <v>45811</v>
      </c>
      <c r="B1279" t="str">
        <f>TEXT(Table3[[#This Row],[date]],"mmm")</f>
        <v>Jun</v>
      </c>
      <c r="C1279" t="str">
        <f>TEXT(Table3[[#This Row],[date]],"ddd")</f>
        <v>Tue</v>
      </c>
      <c r="D1279" s="2" t="s">
        <v>5</v>
      </c>
      <c r="E1279" s="2" t="s">
        <v>273</v>
      </c>
      <c r="F1279" s="2" t="s">
        <v>174</v>
      </c>
      <c r="G1279" s="2" t="s">
        <v>175</v>
      </c>
      <c r="H1279" s="2" t="s">
        <v>101</v>
      </c>
      <c r="I1279" s="3">
        <v>398.8</v>
      </c>
      <c r="J1279" s="5">
        <v>19</v>
      </c>
      <c r="K1279" s="3">
        <v>7577.2</v>
      </c>
      <c r="L1279" s="3">
        <v>5599.99</v>
      </c>
      <c r="M1279" s="3">
        <v>1977.21</v>
      </c>
      <c r="N1279" s="10">
        <f>Table3[[#This Row],[profit]]/Table3[[#This Row],[revenue]]</f>
        <v>0.26094203663622445</v>
      </c>
      <c r="O1279" s="2" t="s">
        <v>36</v>
      </c>
      <c r="P1279" s="2" t="str">
        <f>_xlfn.XLOOKUP(O1279,Sales_reps!A:A,Sales_reps!B:B)</f>
        <v>Rep 15</v>
      </c>
      <c r="Q1279" s="5">
        <f>_xlfn.XLOOKUP(F1279,Inventory!A:A,Inventory!E:E)</f>
        <v>455</v>
      </c>
      <c r="R1279" s="5">
        <f>_xlfn.XLOOKUP(F1279,Inventory!A:A,Inventory!F:F)</f>
        <v>66</v>
      </c>
      <c r="S1279" t="str">
        <f>IF(Table3[[#This Row],[Reorder_point]]&gt;=Table3[[#This Row],[Stock_on_hand]],"Reorder","Sufficient Stock")</f>
        <v>Sufficient Stock</v>
      </c>
      <c r="T1279" s="4">
        <f>_xlfn.XLOOKUP(F1279,Pivot!A:A,Pivot!C:C)</f>
        <v>1.9060773480662982</v>
      </c>
      <c r="U1279" s="5">
        <f>Table3[[#This Row],[Stock_on_hand]]/Table3[[#This Row],[ADS_Rate]]</f>
        <v>238.71014492753625</v>
      </c>
      <c r="V1279" s="16">
        <f>_xlfn.XLOOKUP(F1279,Pivot!E:E,Pivot!H:H)</f>
        <v>187.19002898550721</v>
      </c>
      <c r="W1279" s="3">
        <f>IF(Table3[[#This Row],[Stock_on_hand]]&gt;Table3[[#This Row],[Reorder_point]],(Table3[[#This Row],[Stock_on_hand]]-Table3[[#This Row],[Reorder_point]])*Table3[[#This Row],[AverageCostPerUnit]],0)</f>
        <v>72816.9212753623</v>
      </c>
    </row>
    <row r="1280" spans="1:23" x14ac:dyDescent="0.3">
      <c r="A1280" s="1">
        <v>45811</v>
      </c>
      <c r="B1280" t="str">
        <f>TEXT(Table3[[#This Row],[date]],"mmm")</f>
        <v>Jun</v>
      </c>
      <c r="C1280" t="str">
        <f>TEXT(Table3[[#This Row],[date]],"ddd")</f>
        <v>Tue</v>
      </c>
      <c r="D1280" s="2" t="s">
        <v>12</v>
      </c>
      <c r="E1280" s="2" t="s">
        <v>285</v>
      </c>
      <c r="F1280" s="2" t="s">
        <v>142</v>
      </c>
      <c r="G1280" s="2" t="s">
        <v>143</v>
      </c>
      <c r="H1280" s="2" t="s">
        <v>73</v>
      </c>
      <c r="I1280" s="3">
        <v>123.94</v>
      </c>
      <c r="J1280" s="5">
        <v>31</v>
      </c>
      <c r="K1280" s="3">
        <v>3842.14</v>
      </c>
      <c r="L1280" s="3">
        <v>2123.0700000000002</v>
      </c>
      <c r="M1280" s="3">
        <v>1719.07</v>
      </c>
      <c r="N1280" s="10">
        <f>Table3[[#This Row],[profit]]/Table3[[#This Row],[revenue]]</f>
        <v>0.44742513286866176</v>
      </c>
      <c r="O1280" s="2" t="s">
        <v>20</v>
      </c>
      <c r="P1280" s="2" t="str">
        <f>_xlfn.XLOOKUP(O1280,Sales_reps!A:A,Sales_reps!B:B)</f>
        <v>Rep 8</v>
      </c>
      <c r="Q1280" s="5">
        <f>_xlfn.XLOOKUP(F1280,Inventory!A:A,Inventory!E:E)</f>
        <v>4</v>
      </c>
      <c r="R1280" s="5">
        <f>_xlfn.XLOOKUP(F1280,Inventory!A:A,Inventory!F:F)</f>
        <v>151</v>
      </c>
      <c r="S1280" t="str">
        <f>IF(Table3[[#This Row],[Reorder_point]]&gt;=Table3[[#This Row],[Stock_on_hand]],"Reorder","Sufficient Stock")</f>
        <v>Reorder</v>
      </c>
      <c r="T1280" s="4">
        <f>_xlfn.XLOOKUP(F1280,Pivot!A:A,Pivot!C:C)</f>
        <v>2.8508287292817678</v>
      </c>
      <c r="U1280" s="5">
        <f>Table3[[#This Row],[Stock_on_hand]]/Table3[[#This Row],[ADS_Rate]]</f>
        <v>1.4031007751937985</v>
      </c>
      <c r="V1280" s="16">
        <f>_xlfn.XLOOKUP(F1280,Pivot!E:E,Pivot!H:H)</f>
        <v>141.50271317829458</v>
      </c>
      <c r="W1280" s="3">
        <f>IF(Table3[[#This Row],[Stock_on_hand]]&gt;Table3[[#This Row],[Reorder_point]],(Table3[[#This Row],[Stock_on_hand]]-Table3[[#This Row],[Reorder_point]])*Table3[[#This Row],[AverageCostPerUnit]],0)</f>
        <v>0</v>
      </c>
    </row>
    <row r="1281" spans="1:23" x14ac:dyDescent="0.3">
      <c r="A1281" s="1">
        <v>45811</v>
      </c>
      <c r="B1281" t="str">
        <f>TEXT(Table3[[#This Row],[date]],"mmm")</f>
        <v>Jun</v>
      </c>
      <c r="C1281" t="str">
        <f>TEXT(Table3[[#This Row],[date]],"ddd")</f>
        <v>Tue</v>
      </c>
      <c r="D1281" s="2" t="s">
        <v>5</v>
      </c>
      <c r="E1281" s="2" t="s">
        <v>285</v>
      </c>
      <c r="F1281" s="2" t="s">
        <v>194</v>
      </c>
      <c r="G1281" s="2" t="s">
        <v>195</v>
      </c>
      <c r="H1281" s="2" t="s">
        <v>56</v>
      </c>
      <c r="I1281" s="3">
        <v>25.34</v>
      </c>
      <c r="J1281" s="5">
        <v>32</v>
      </c>
      <c r="K1281" s="3">
        <v>810.88</v>
      </c>
      <c r="L1281" s="3">
        <v>631.99</v>
      </c>
      <c r="M1281" s="3">
        <v>178.89</v>
      </c>
      <c r="N1281" s="10">
        <f>Table3[[#This Row],[profit]]/Table3[[#This Row],[revenue]]</f>
        <v>0.22061217442778214</v>
      </c>
      <c r="O1281" s="2" t="s">
        <v>13</v>
      </c>
      <c r="P1281" s="2" t="str">
        <f>_xlfn.XLOOKUP(O1281,Sales_reps!A:A,Sales_reps!B:B)</f>
        <v>Rep 5</v>
      </c>
      <c r="Q1281" s="5">
        <f>_xlfn.XLOOKUP(F1281,Inventory!A:A,Inventory!E:E)</f>
        <v>125</v>
      </c>
      <c r="R1281" s="5">
        <f>_xlfn.XLOOKUP(F1281,Inventory!A:A,Inventory!F:F)</f>
        <v>181</v>
      </c>
      <c r="S1281" t="str">
        <f>IF(Table3[[#This Row],[Reorder_point]]&gt;=Table3[[#This Row],[Stock_on_hand]],"Reorder","Sufficient Stock")</f>
        <v>Reorder</v>
      </c>
      <c r="T1281" s="4">
        <f>_xlfn.XLOOKUP(F1281,Pivot!A:A,Pivot!C:C)</f>
        <v>1.8729281767955801</v>
      </c>
      <c r="U1281" s="5">
        <f>Table3[[#This Row],[Stock_on_hand]]/Table3[[#This Row],[ADS_Rate]]</f>
        <v>66.740412979351035</v>
      </c>
      <c r="V1281" s="16">
        <f>_xlfn.XLOOKUP(F1281,Pivot!E:E,Pivot!H:H)</f>
        <v>142.94654867256637</v>
      </c>
      <c r="W1281" s="3">
        <f>IF(Table3[[#This Row],[Stock_on_hand]]&gt;Table3[[#This Row],[Reorder_point]],(Table3[[#This Row],[Stock_on_hand]]-Table3[[#This Row],[Reorder_point]])*Table3[[#This Row],[AverageCostPerUnit]],0)</f>
        <v>0</v>
      </c>
    </row>
    <row r="1282" spans="1:23" x14ac:dyDescent="0.3">
      <c r="A1282" s="1">
        <v>45812</v>
      </c>
      <c r="B1282" t="str">
        <f>TEXT(Table3[[#This Row],[date]],"mmm")</f>
        <v>Jun</v>
      </c>
      <c r="C1282" t="str">
        <f>TEXT(Table3[[#This Row],[date]],"ddd")</f>
        <v>Wed</v>
      </c>
      <c r="D1282" s="2" t="s">
        <v>24</v>
      </c>
      <c r="E1282" s="2" t="s">
        <v>272</v>
      </c>
      <c r="F1282" s="2" t="s">
        <v>150</v>
      </c>
      <c r="G1282" s="2" t="s">
        <v>151</v>
      </c>
      <c r="H1282" s="2" t="s">
        <v>73</v>
      </c>
      <c r="I1282" s="3">
        <v>277.20999999999998</v>
      </c>
      <c r="J1282" s="5">
        <v>11</v>
      </c>
      <c r="K1282" s="3">
        <v>3049.31</v>
      </c>
      <c r="L1282" s="3">
        <v>1996.68</v>
      </c>
      <c r="M1282" s="3">
        <v>1052.6300000000001</v>
      </c>
      <c r="N1282" s="10">
        <f>Table3[[#This Row],[profit]]/Table3[[#This Row],[revenue]]</f>
        <v>0.34520268519763492</v>
      </c>
      <c r="O1282" s="2" t="s">
        <v>25</v>
      </c>
      <c r="P1282" s="2" t="str">
        <f>_xlfn.XLOOKUP(O1282,Sales_reps!A:A,Sales_reps!B:B)</f>
        <v>Rep 10</v>
      </c>
      <c r="Q1282" s="5">
        <f>_xlfn.XLOOKUP(F1282,Inventory!A:A,Inventory!E:E)</f>
        <v>268</v>
      </c>
      <c r="R1282" s="5">
        <f>_xlfn.XLOOKUP(F1282,Inventory!A:A,Inventory!F:F)</f>
        <v>131</v>
      </c>
      <c r="S1282" t="str">
        <f>IF(Table3[[#This Row],[Reorder_point]]&gt;=Table3[[#This Row],[Stock_on_hand]],"Reorder","Sufficient Stock")</f>
        <v>Sufficient Stock</v>
      </c>
      <c r="T1282" s="4">
        <f>_xlfn.XLOOKUP(F1282,Pivot!A:A,Pivot!C:C)</f>
        <v>1.701657458563536</v>
      </c>
      <c r="U1282" s="5">
        <f>Table3[[#This Row],[Stock_on_hand]]/Table3[[#This Row],[ADS_Rate]]</f>
        <v>157.49350649350649</v>
      </c>
      <c r="V1282" s="16">
        <f>_xlfn.XLOOKUP(F1282,Pivot!E:E,Pivot!H:H)</f>
        <v>155.16857142857143</v>
      </c>
      <c r="W1282" s="3">
        <f>IF(Table3[[#This Row],[Stock_on_hand]]&gt;Table3[[#This Row],[Reorder_point]],(Table3[[#This Row],[Stock_on_hand]]-Table3[[#This Row],[Reorder_point]])*Table3[[#This Row],[AverageCostPerUnit]],0)</f>
        <v>21258.094285714284</v>
      </c>
    </row>
    <row r="1283" spans="1:23" x14ac:dyDescent="0.3">
      <c r="A1283" s="1">
        <v>45812</v>
      </c>
      <c r="B1283" t="str">
        <f>TEXT(Table3[[#This Row],[date]],"mmm")</f>
        <v>Jun</v>
      </c>
      <c r="C1283" t="str">
        <f>TEXT(Table3[[#This Row],[date]],"ddd")</f>
        <v>Wed</v>
      </c>
      <c r="D1283" s="2" t="s">
        <v>12</v>
      </c>
      <c r="E1283" s="2" t="s">
        <v>272</v>
      </c>
      <c r="F1283" s="2" t="s">
        <v>166</v>
      </c>
      <c r="G1283" s="2" t="s">
        <v>167</v>
      </c>
      <c r="H1283" s="2" t="s">
        <v>56</v>
      </c>
      <c r="I1283" s="3">
        <v>133.94</v>
      </c>
      <c r="J1283" s="5">
        <v>38</v>
      </c>
      <c r="K1283" s="3">
        <v>5089.72</v>
      </c>
      <c r="L1283" s="3">
        <v>2833.05</v>
      </c>
      <c r="M1283" s="3">
        <v>2256.67</v>
      </c>
      <c r="N1283" s="10">
        <f>Table3[[#This Row],[profit]]/Table3[[#This Row],[revenue]]</f>
        <v>0.44337802472434634</v>
      </c>
      <c r="O1283" s="2" t="s">
        <v>3</v>
      </c>
      <c r="P1283" s="2" t="str">
        <f>_xlfn.XLOOKUP(O1283,Sales_reps!A:A,Sales_reps!B:B)</f>
        <v>Rep 1</v>
      </c>
      <c r="Q1283" s="5">
        <f>_xlfn.XLOOKUP(F1283,Inventory!A:A,Inventory!E:E)</f>
        <v>359</v>
      </c>
      <c r="R1283" s="5">
        <f>_xlfn.XLOOKUP(F1283,Inventory!A:A,Inventory!F:F)</f>
        <v>83</v>
      </c>
      <c r="S1283" t="str">
        <f>IF(Table3[[#This Row],[Reorder_point]]&gt;=Table3[[#This Row],[Stock_on_hand]],"Reorder","Sufficient Stock")</f>
        <v>Sufficient Stock</v>
      </c>
      <c r="T1283" s="4">
        <f>_xlfn.XLOOKUP(F1283,Pivot!A:A,Pivot!C:C)</f>
        <v>2.4198895027624308</v>
      </c>
      <c r="U1283" s="5">
        <f>Table3[[#This Row],[Stock_on_hand]]/Table3[[#This Row],[ADS_Rate]]</f>
        <v>148.35388127853884</v>
      </c>
      <c r="V1283" s="16">
        <f>_xlfn.XLOOKUP(F1283,Pivot!E:E,Pivot!H:H)</f>
        <v>157.05917808219178</v>
      </c>
      <c r="W1283" s="3">
        <f>IF(Table3[[#This Row],[Stock_on_hand]]&gt;Table3[[#This Row],[Reorder_point]],(Table3[[#This Row],[Stock_on_hand]]-Table3[[#This Row],[Reorder_point]])*Table3[[#This Row],[AverageCostPerUnit]],0)</f>
        <v>43348.333150684928</v>
      </c>
    </row>
    <row r="1284" spans="1:23" x14ac:dyDescent="0.3">
      <c r="A1284" s="1">
        <v>45812</v>
      </c>
      <c r="B1284" t="str">
        <f>TEXT(Table3[[#This Row],[date]],"mmm")</f>
        <v>Jun</v>
      </c>
      <c r="C1284" t="str">
        <f>TEXT(Table3[[#This Row],[date]],"ddd")</f>
        <v>Wed</v>
      </c>
      <c r="D1284" s="2" t="s">
        <v>12</v>
      </c>
      <c r="E1284" s="2" t="s">
        <v>271</v>
      </c>
      <c r="F1284" s="2" t="s">
        <v>234</v>
      </c>
      <c r="G1284" s="2" t="s">
        <v>235</v>
      </c>
      <c r="H1284" s="2" t="s">
        <v>101</v>
      </c>
      <c r="I1284" s="3">
        <v>238.3</v>
      </c>
      <c r="J1284" s="5">
        <v>11</v>
      </c>
      <c r="K1284" s="3">
        <v>2621.3000000000002</v>
      </c>
      <c r="L1284" s="3">
        <v>1355.77</v>
      </c>
      <c r="M1284" s="3">
        <v>1265.53</v>
      </c>
      <c r="N1284" s="10">
        <f>Table3[[#This Row],[profit]]/Table3[[#This Row],[revenue]]</f>
        <v>0.48278716667302479</v>
      </c>
      <c r="O1284" s="2" t="s">
        <v>44</v>
      </c>
      <c r="P1284" s="2" t="str">
        <f>_xlfn.XLOOKUP(O1284,Sales_reps!A:A,Sales_reps!B:B)</f>
        <v>Rep 19</v>
      </c>
      <c r="Q1284" s="5">
        <f>_xlfn.XLOOKUP(F1284,Inventory!A:A,Inventory!E:E)</f>
        <v>438</v>
      </c>
      <c r="R1284" s="5">
        <f>_xlfn.XLOOKUP(F1284,Inventory!A:A,Inventory!F:F)</f>
        <v>119</v>
      </c>
      <c r="S1284" t="str">
        <f>IF(Table3[[#This Row],[Reorder_point]]&gt;=Table3[[#This Row],[Stock_on_hand]],"Reorder","Sufficient Stock")</f>
        <v>Sufficient Stock</v>
      </c>
      <c r="T1284" s="4">
        <f>_xlfn.XLOOKUP(F1284,Pivot!A:A,Pivot!C:C)</f>
        <v>2.3370165745856353</v>
      </c>
      <c r="U1284" s="5">
        <f>Table3[[#This Row],[Stock_on_hand]]/Table3[[#This Row],[ADS_Rate]]</f>
        <v>187.41843971631207</v>
      </c>
      <c r="V1284" s="16">
        <f>_xlfn.XLOOKUP(F1284,Pivot!E:E,Pivot!H:H)</f>
        <v>151.53120567375885</v>
      </c>
      <c r="W1284" s="3">
        <f>IF(Table3[[#This Row],[Stock_on_hand]]&gt;Table3[[#This Row],[Reorder_point]],(Table3[[#This Row],[Stock_on_hand]]-Table3[[#This Row],[Reorder_point]])*Table3[[#This Row],[AverageCostPerUnit]],0)</f>
        <v>48338.454609929075</v>
      </c>
    </row>
    <row r="1285" spans="1:23" x14ac:dyDescent="0.3">
      <c r="A1285" s="1">
        <v>45812</v>
      </c>
      <c r="B1285" t="str">
        <f>TEXT(Table3[[#This Row],[date]],"mmm")</f>
        <v>Jun</v>
      </c>
      <c r="C1285" t="str">
        <f>TEXT(Table3[[#This Row],[date]],"ddd")</f>
        <v>Wed</v>
      </c>
      <c r="D1285" s="2" t="s">
        <v>12</v>
      </c>
      <c r="E1285" s="2" t="s">
        <v>275</v>
      </c>
      <c r="F1285" s="2" t="s">
        <v>192</v>
      </c>
      <c r="G1285" s="2" t="s">
        <v>193</v>
      </c>
      <c r="H1285" s="2" t="s">
        <v>73</v>
      </c>
      <c r="I1285" s="3">
        <v>383.18</v>
      </c>
      <c r="J1285" s="5">
        <v>3</v>
      </c>
      <c r="K1285" s="3">
        <v>1149.54</v>
      </c>
      <c r="L1285" s="3">
        <v>600.79</v>
      </c>
      <c r="M1285" s="3">
        <v>548.75</v>
      </c>
      <c r="N1285" s="10">
        <f>Table3[[#This Row],[profit]]/Table3[[#This Row],[revenue]]</f>
        <v>0.47736485898707309</v>
      </c>
      <c r="O1285" s="2" t="s">
        <v>32</v>
      </c>
      <c r="P1285" s="2" t="str">
        <f>_xlfn.XLOOKUP(O1285,Sales_reps!A:A,Sales_reps!B:B)</f>
        <v>Rep 13</v>
      </c>
      <c r="Q1285" s="5">
        <f>_xlfn.XLOOKUP(F1285,Inventory!A:A,Inventory!E:E)</f>
        <v>321</v>
      </c>
      <c r="R1285" s="5">
        <f>_xlfn.XLOOKUP(F1285,Inventory!A:A,Inventory!F:F)</f>
        <v>186</v>
      </c>
      <c r="S1285" t="str">
        <f>IF(Table3[[#This Row],[Reorder_point]]&gt;=Table3[[#This Row],[Stock_on_hand]],"Reorder","Sufficient Stock")</f>
        <v>Sufficient Stock</v>
      </c>
      <c r="T1285" s="4">
        <f>_xlfn.XLOOKUP(F1285,Pivot!A:A,Pivot!C:C)</f>
        <v>2.2541436464088398</v>
      </c>
      <c r="U1285" s="5">
        <f>Table3[[#This Row],[Stock_on_hand]]/Table3[[#This Row],[ADS_Rate]]</f>
        <v>142.40441176470588</v>
      </c>
      <c r="V1285" s="16">
        <f>_xlfn.XLOOKUP(F1285,Pivot!E:E,Pivot!H:H)</f>
        <v>218.83095588235298</v>
      </c>
      <c r="W1285" s="3">
        <f>IF(Table3[[#This Row],[Stock_on_hand]]&gt;Table3[[#This Row],[Reorder_point]],(Table3[[#This Row],[Stock_on_hand]]-Table3[[#This Row],[Reorder_point]])*Table3[[#This Row],[AverageCostPerUnit]],0)</f>
        <v>29542.179044117653</v>
      </c>
    </row>
    <row r="1286" spans="1:23" x14ac:dyDescent="0.3">
      <c r="A1286" s="1">
        <v>45812</v>
      </c>
      <c r="B1286" t="str">
        <f>TEXT(Table3[[#This Row],[date]],"mmm")</f>
        <v>Jun</v>
      </c>
      <c r="C1286" t="str">
        <f>TEXT(Table3[[#This Row],[date]],"ddd")</f>
        <v>Wed</v>
      </c>
      <c r="D1286" s="2" t="s">
        <v>12</v>
      </c>
      <c r="E1286" s="2" t="s">
        <v>285</v>
      </c>
      <c r="F1286" s="2" t="s">
        <v>144</v>
      </c>
      <c r="G1286" s="2" t="s">
        <v>145</v>
      </c>
      <c r="H1286" s="2" t="s">
        <v>56</v>
      </c>
      <c r="I1286" s="3">
        <v>183.28</v>
      </c>
      <c r="J1286" s="5">
        <v>37</v>
      </c>
      <c r="K1286" s="3">
        <v>6781.36</v>
      </c>
      <c r="L1286" s="3">
        <v>4403.3999999999996</v>
      </c>
      <c r="M1286" s="3">
        <v>2377.96</v>
      </c>
      <c r="N1286" s="10">
        <f>Table3[[#This Row],[profit]]/Table3[[#This Row],[revenue]]</f>
        <v>0.35066122429719115</v>
      </c>
      <c r="O1286" s="2" t="s">
        <v>44</v>
      </c>
      <c r="P1286" s="2" t="str">
        <f>_xlfn.XLOOKUP(O1286,Sales_reps!A:A,Sales_reps!B:B)</f>
        <v>Rep 19</v>
      </c>
      <c r="Q1286" s="5">
        <f>_xlfn.XLOOKUP(F1286,Inventory!A:A,Inventory!E:E)</f>
        <v>112</v>
      </c>
      <c r="R1286" s="5">
        <f>_xlfn.XLOOKUP(F1286,Inventory!A:A,Inventory!F:F)</f>
        <v>60</v>
      </c>
      <c r="S1286" t="str">
        <f>IF(Table3[[#This Row],[Reorder_point]]&gt;=Table3[[#This Row],[Stock_on_hand]],"Reorder","Sufficient Stock")</f>
        <v>Sufficient Stock</v>
      </c>
      <c r="T1286" s="4">
        <f>_xlfn.XLOOKUP(F1286,Pivot!A:A,Pivot!C:C)</f>
        <v>2.0883977900552488</v>
      </c>
      <c r="U1286" s="5">
        <f>Table3[[#This Row],[Stock_on_hand]]/Table3[[#This Row],[ADS_Rate]]</f>
        <v>53.629629629629626</v>
      </c>
      <c r="V1286" s="16">
        <f>_xlfn.XLOOKUP(F1286,Pivot!E:E,Pivot!H:H)</f>
        <v>99.967328042328063</v>
      </c>
      <c r="W1286" s="3">
        <f>IF(Table3[[#This Row],[Stock_on_hand]]&gt;Table3[[#This Row],[Reorder_point]],(Table3[[#This Row],[Stock_on_hand]]-Table3[[#This Row],[Reorder_point]])*Table3[[#This Row],[AverageCostPerUnit]],0)</f>
        <v>5198.3010582010593</v>
      </c>
    </row>
    <row r="1287" spans="1:23" x14ac:dyDescent="0.3">
      <c r="A1287" s="1">
        <v>45812</v>
      </c>
      <c r="B1287" t="str">
        <f>TEXT(Table3[[#This Row],[date]],"mmm")</f>
        <v>Jun</v>
      </c>
      <c r="C1287" t="str">
        <f>TEXT(Table3[[#This Row],[date]],"ddd")</f>
        <v>Wed</v>
      </c>
      <c r="D1287" s="2" t="s">
        <v>27</v>
      </c>
      <c r="E1287" s="2" t="s">
        <v>275</v>
      </c>
      <c r="F1287" s="2" t="s">
        <v>170</v>
      </c>
      <c r="G1287" s="2" t="s">
        <v>171</v>
      </c>
      <c r="H1287" s="2" t="s">
        <v>60</v>
      </c>
      <c r="I1287" s="3">
        <v>179.7</v>
      </c>
      <c r="J1287" s="5">
        <v>20</v>
      </c>
      <c r="K1287" s="3">
        <v>3594</v>
      </c>
      <c r="L1287" s="3">
        <v>2328.42</v>
      </c>
      <c r="M1287" s="3">
        <v>1265.58</v>
      </c>
      <c r="N1287" s="10">
        <f>Table3[[#This Row],[profit]]/Table3[[#This Row],[revenue]]</f>
        <v>0.35213689482470784</v>
      </c>
      <c r="O1287" s="2" t="s">
        <v>13</v>
      </c>
      <c r="P1287" s="2" t="str">
        <f>_xlfn.XLOOKUP(O1287,Sales_reps!A:A,Sales_reps!B:B)</f>
        <v>Rep 5</v>
      </c>
      <c r="Q1287" s="5">
        <f>_xlfn.XLOOKUP(F1287,Inventory!A:A,Inventory!E:E)</f>
        <v>410</v>
      </c>
      <c r="R1287" s="5">
        <f>_xlfn.XLOOKUP(F1287,Inventory!A:A,Inventory!F:F)</f>
        <v>168</v>
      </c>
      <c r="S1287" t="str">
        <f>IF(Table3[[#This Row],[Reorder_point]]&gt;=Table3[[#This Row],[Stock_on_hand]],"Reorder","Sufficient Stock")</f>
        <v>Sufficient Stock</v>
      </c>
      <c r="T1287" s="4">
        <f>_xlfn.XLOOKUP(F1287,Pivot!A:A,Pivot!C:C)</f>
        <v>1.9834254143646408</v>
      </c>
      <c r="U1287" s="5">
        <f>Table3[[#This Row],[Stock_on_hand]]/Table3[[#This Row],[ADS_Rate]]</f>
        <v>206.71309192200559</v>
      </c>
      <c r="V1287" s="16">
        <f>_xlfn.XLOOKUP(F1287,Pivot!E:E,Pivot!H:H)</f>
        <v>222.89055710306405</v>
      </c>
      <c r="W1287" s="3">
        <f>IF(Table3[[#This Row],[Stock_on_hand]]&gt;Table3[[#This Row],[Reorder_point]],(Table3[[#This Row],[Stock_on_hand]]-Table3[[#This Row],[Reorder_point]])*Table3[[#This Row],[AverageCostPerUnit]],0)</f>
        <v>53939.514818941498</v>
      </c>
    </row>
    <row r="1288" spans="1:23" x14ac:dyDescent="0.3">
      <c r="A1288" s="1">
        <v>45812</v>
      </c>
      <c r="B1288" t="str">
        <f>TEXT(Table3[[#This Row],[date]],"mmm")</f>
        <v>Jun</v>
      </c>
      <c r="C1288" t="str">
        <f>TEXT(Table3[[#This Row],[date]],"ddd")</f>
        <v>Wed</v>
      </c>
      <c r="D1288" s="2" t="s">
        <v>24</v>
      </c>
      <c r="E1288" s="2" t="s">
        <v>272</v>
      </c>
      <c r="F1288" s="2" t="s">
        <v>66</v>
      </c>
      <c r="G1288" s="2" t="s">
        <v>67</v>
      </c>
      <c r="H1288" s="2" t="s">
        <v>60</v>
      </c>
      <c r="I1288" s="3">
        <v>228.35</v>
      </c>
      <c r="J1288" s="5">
        <v>45</v>
      </c>
      <c r="K1288" s="3">
        <v>10275.75</v>
      </c>
      <c r="L1288" s="3">
        <v>7216.8</v>
      </c>
      <c r="M1288" s="3">
        <v>3058.95</v>
      </c>
      <c r="N1288" s="10">
        <f>Table3[[#This Row],[profit]]/Table3[[#This Row],[revenue]]</f>
        <v>0.29768630027005327</v>
      </c>
      <c r="O1288" s="2" t="s">
        <v>13</v>
      </c>
      <c r="P1288" s="2" t="str">
        <f>_xlfn.XLOOKUP(O1288,Sales_reps!A:A,Sales_reps!B:B)</f>
        <v>Rep 5</v>
      </c>
      <c r="Q1288" s="5">
        <f>_xlfn.XLOOKUP(F1288,Inventory!A:A,Inventory!E:E)</f>
        <v>331</v>
      </c>
      <c r="R1288" s="5">
        <f>_xlfn.XLOOKUP(F1288,Inventory!A:A,Inventory!F:F)</f>
        <v>142</v>
      </c>
      <c r="S1288" t="str">
        <f>IF(Table3[[#This Row],[Reorder_point]]&gt;=Table3[[#This Row],[Stock_on_hand]],"Reorder","Sufficient Stock")</f>
        <v>Sufficient Stock</v>
      </c>
      <c r="T1288" s="4">
        <f>_xlfn.XLOOKUP(F1288,Pivot!A:A,Pivot!C:C)</f>
        <v>3.5745856353591159</v>
      </c>
      <c r="U1288" s="5">
        <f>Table3[[#This Row],[Stock_on_hand]]/Table3[[#This Row],[ADS_Rate]]</f>
        <v>92.59814528593509</v>
      </c>
      <c r="V1288" s="16">
        <f>_xlfn.XLOOKUP(F1288,Pivot!E:E,Pivot!H:H)</f>
        <v>209.60302936630598</v>
      </c>
      <c r="W1288" s="3">
        <f>IF(Table3[[#This Row],[Stock_on_hand]]&gt;Table3[[#This Row],[Reorder_point]],(Table3[[#This Row],[Stock_on_hand]]-Table3[[#This Row],[Reorder_point]])*Table3[[#This Row],[AverageCostPerUnit]],0)</f>
        <v>39614.972550231832</v>
      </c>
    </row>
    <row r="1289" spans="1:23" x14ac:dyDescent="0.3">
      <c r="A1289" s="1">
        <v>45812</v>
      </c>
      <c r="B1289" t="str">
        <f>TEXT(Table3[[#This Row],[date]],"mmm")</f>
        <v>Jun</v>
      </c>
      <c r="C1289" t="str">
        <f>TEXT(Table3[[#This Row],[date]],"ddd")</f>
        <v>Wed</v>
      </c>
      <c r="D1289" s="2" t="s">
        <v>12</v>
      </c>
      <c r="E1289" s="2" t="s">
        <v>281</v>
      </c>
      <c r="F1289" s="2" t="s">
        <v>76</v>
      </c>
      <c r="G1289" s="2" t="s">
        <v>77</v>
      </c>
      <c r="H1289" s="2" t="s">
        <v>64</v>
      </c>
      <c r="I1289" s="3">
        <v>81.69</v>
      </c>
      <c r="J1289" s="5">
        <v>23</v>
      </c>
      <c r="K1289" s="3">
        <v>1878.87</v>
      </c>
      <c r="L1289" s="3">
        <v>1274.6600000000001</v>
      </c>
      <c r="M1289" s="3">
        <v>604.21</v>
      </c>
      <c r="N1289" s="10">
        <f>Table3[[#This Row],[profit]]/Table3[[#This Row],[revenue]]</f>
        <v>0.32158158893377409</v>
      </c>
      <c r="O1289" s="2" t="s">
        <v>6</v>
      </c>
      <c r="P1289" s="2" t="str">
        <f>_xlfn.XLOOKUP(O1289,Sales_reps!A:A,Sales_reps!B:B)</f>
        <v>Rep 2</v>
      </c>
      <c r="Q1289" s="5">
        <f>_xlfn.XLOOKUP(F1289,Inventory!A:A,Inventory!E:E)</f>
        <v>477</v>
      </c>
      <c r="R1289" s="5">
        <f>_xlfn.XLOOKUP(F1289,Inventory!A:A,Inventory!F:F)</f>
        <v>124</v>
      </c>
      <c r="S1289" t="str">
        <f>IF(Table3[[#This Row],[Reorder_point]]&gt;=Table3[[#This Row],[Stock_on_hand]],"Reorder","Sufficient Stock")</f>
        <v>Sufficient Stock</v>
      </c>
      <c r="T1289" s="4">
        <f>_xlfn.XLOOKUP(F1289,Pivot!A:A,Pivot!C:C)</f>
        <v>2.7734806629834252</v>
      </c>
      <c r="U1289" s="5">
        <f>Table3[[#This Row],[Stock_on_hand]]/Table3[[#This Row],[ADS_Rate]]</f>
        <v>171.98605577689244</v>
      </c>
      <c r="V1289" s="16">
        <f>_xlfn.XLOOKUP(F1289,Pivot!E:E,Pivot!H:H)</f>
        <v>146.86141434262947</v>
      </c>
      <c r="W1289" s="3">
        <f>IF(Table3[[#This Row],[Stock_on_hand]]&gt;Table3[[#This Row],[Reorder_point]],(Table3[[#This Row],[Stock_on_hand]]-Table3[[#This Row],[Reorder_point]])*Table3[[#This Row],[AverageCostPerUnit]],0)</f>
        <v>51842.079262948202</v>
      </c>
    </row>
    <row r="1290" spans="1:23" x14ac:dyDescent="0.3">
      <c r="A1290" s="1">
        <v>45812</v>
      </c>
      <c r="B1290" t="str">
        <f>TEXT(Table3[[#This Row],[date]],"mmm")</f>
        <v>Jun</v>
      </c>
      <c r="C1290" t="str">
        <f>TEXT(Table3[[#This Row],[date]],"ddd")</f>
        <v>Wed</v>
      </c>
      <c r="D1290" s="2" t="s">
        <v>5</v>
      </c>
      <c r="E1290" s="2" t="s">
        <v>278</v>
      </c>
      <c r="F1290" s="2" t="s">
        <v>242</v>
      </c>
      <c r="G1290" s="2" t="s">
        <v>243</v>
      </c>
      <c r="H1290" s="2" t="s">
        <v>64</v>
      </c>
      <c r="I1290" s="3">
        <v>294.05</v>
      </c>
      <c r="J1290" s="5">
        <v>28</v>
      </c>
      <c r="K1290" s="3">
        <v>8233.4</v>
      </c>
      <c r="L1290" s="3">
        <v>6598.44</v>
      </c>
      <c r="M1290" s="3">
        <v>1634.96</v>
      </c>
      <c r="N1290" s="10">
        <f>Table3[[#This Row],[profit]]/Table3[[#This Row],[revenue]]</f>
        <v>0.19857652974469844</v>
      </c>
      <c r="O1290" s="2" t="s">
        <v>36</v>
      </c>
      <c r="P1290" s="2" t="str">
        <f>_xlfn.XLOOKUP(O1290,Sales_reps!A:A,Sales_reps!B:B)</f>
        <v>Rep 15</v>
      </c>
      <c r="Q1290" s="5">
        <f>_xlfn.XLOOKUP(F1290,Inventory!A:A,Inventory!E:E)</f>
        <v>56</v>
      </c>
      <c r="R1290" s="5">
        <f>_xlfn.XLOOKUP(F1290,Inventory!A:A,Inventory!F:F)</f>
        <v>105</v>
      </c>
      <c r="S1290" t="str">
        <f>IF(Table3[[#This Row],[Reorder_point]]&gt;=Table3[[#This Row],[Stock_on_hand]],"Reorder","Sufficient Stock")</f>
        <v>Reorder</v>
      </c>
      <c r="T1290" s="4">
        <f>_xlfn.XLOOKUP(F1290,Pivot!A:A,Pivot!C:C)</f>
        <v>2</v>
      </c>
      <c r="U1290" s="5">
        <f>Table3[[#This Row],[Stock_on_hand]]/Table3[[#This Row],[ADS_Rate]]</f>
        <v>28</v>
      </c>
      <c r="V1290" s="16">
        <f>_xlfn.XLOOKUP(F1290,Pivot!E:E,Pivot!H:H)</f>
        <v>186.10955801104973</v>
      </c>
      <c r="W1290" s="3">
        <f>IF(Table3[[#This Row],[Stock_on_hand]]&gt;Table3[[#This Row],[Reorder_point]],(Table3[[#This Row],[Stock_on_hand]]-Table3[[#This Row],[Reorder_point]])*Table3[[#This Row],[AverageCostPerUnit]],0)</f>
        <v>0</v>
      </c>
    </row>
    <row r="1291" spans="1:23" x14ac:dyDescent="0.3">
      <c r="A1291" s="1">
        <v>45812</v>
      </c>
      <c r="B1291" t="str">
        <f>TEXT(Table3[[#This Row],[date]],"mmm")</f>
        <v>Jun</v>
      </c>
      <c r="C1291" t="str">
        <f>TEXT(Table3[[#This Row],[date]],"ddd")</f>
        <v>Wed</v>
      </c>
      <c r="D1291" s="2" t="s">
        <v>12</v>
      </c>
      <c r="E1291" s="2" t="s">
        <v>278</v>
      </c>
      <c r="F1291" s="2" t="s">
        <v>230</v>
      </c>
      <c r="G1291" s="2" t="s">
        <v>231</v>
      </c>
      <c r="H1291" s="2" t="s">
        <v>60</v>
      </c>
      <c r="I1291" s="3">
        <v>385.03</v>
      </c>
      <c r="J1291" s="5">
        <v>36</v>
      </c>
      <c r="K1291" s="3">
        <v>13861.08</v>
      </c>
      <c r="L1291" s="3">
        <v>9535.4</v>
      </c>
      <c r="M1291" s="3">
        <v>4325.68</v>
      </c>
      <c r="N1291" s="10">
        <f>Table3[[#This Row],[profit]]/Table3[[#This Row],[revenue]]</f>
        <v>0.3120738066586442</v>
      </c>
      <c r="O1291" s="2" t="s">
        <v>32</v>
      </c>
      <c r="P1291" s="2" t="str">
        <f>_xlfn.XLOOKUP(O1291,Sales_reps!A:A,Sales_reps!B:B)</f>
        <v>Rep 13</v>
      </c>
      <c r="Q1291" s="5">
        <f>_xlfn.XLOOKUP(F1291,Inventory!A:A,Inventory!E:E)</f>
        <v>12</v>
      </c>
      <c r="R1291" s="5">
        <f>_xlfn.XLOOKUP(F1291,Inventory!A:A,Inventory!F:F)</f>
        <v>166</v>
      </c>
      <c r="S1291" t="str">
        <f>IF(Table3[[#This Row],[Reorder_point]]&gt;=Table3[[#This Row],[Stock_on_hand]],"Reorder","Sufficient Stock")</f>
        <v>Reorder</v>
      </c>
      <c r="T1291" s="4">
        <f>_xlfn.XLOOKUP(F1291,Pivot!A:A,Pivot!C:C)</f>
        <v>2.0386740331491713</v>
      </c>
      <c r="U1291" s="5">
        <f>Table3[[#This Row],[Stock_on_hand]]/Table3[[#This Row],[ADS_Rate]]</f>
        <v>5.8861788617886175</v>
      </c>
      <c r="V1291" s="16">
        <f>_xlfn.XLOOKUP(F1291,Pivot!E:E,Pivot!H:H)</f>
        <v>205.93330623306232</v>
      </c>
      <c r="W1291" s="3">
        <f>IF(Table3[[#This Row],[Stock_on_hand]]&gt;Table3[[#This Row],[Reorder_point]],(Table3[[#This Row],[Stock_on_hand]]-Table3[[#This Row],[Reorder_point]])*Table3[[#This Row],[AverageCostPerUnit]],0)</f>
        <v>0</v>
      </c>
    </row>
    <row r="1292" spans="1:23" x14ac:dyDescent="0.3">
      <c r="A1292" s="1">
        <v>45812</v>
      </c>
      <c r="B1292" t="str">
        <f>TEXT(Table3[[#This Row],[date]],"mmm")</f>
        <v>Jun</v>
      </c>
      <c r="C1292" t="str">
        <f>TEXT(Table3[[#This Row],[date]],"ddd")</f>
        <v>Wed</v>
      </c>
      <c r="D1292" s="2" t="s">
        <v>12</v>
      </c>
      <c r="E1292" s="2" t="s">
        <v>272</v>
      </c>
      <c r="F1292" s="2" t="s">
        <v>164</v>
      </c>
      <c r="G1292" s="2" t="s">
        <v>165</v>
      </c>
      <c r="H1292" s="2" t="s">
        <v>56</v>
      </c>
      <c r="I1292" s="3">
        <v>365.08</v>
      </c>
      <c r="J1292" s="5">
        <v>3</v>
      </c>
      <c r="K1292" s="3">
        <v>1095.24</v>
      </c>
      <c r="L1292" s="3">
        <v>825.19</v>
      </c>
      <c r="M1292" s="3">
        <v>270.05</v>
      </c>
      <c r="N1292" s="10">
        <f>Table3[[#This Row],[profit]]/Table3[[#This Row],[revenue]]</f>
        <v>0.24656696249223914</v>
      </c>
      <c r="O1292" s="2" t="s">
        <v>44</v>
      </c>
      <c r="P1292" s="2" t="str">
        <f>_xlfn.XLOOKUP(O1292,Sales_reps!A:A,Sales_reps!B:B)</f>
        <v>Rep 19</v>
      </c>
      <c r="Q1292" s="5">
        <f>_xlfn.XLOOKUP(F1292,Inventory!A:A,Inventory!E:E)</f>
        <v>324</v>
      </c>
      <c r="R1292" s="5">
        <f>_xlfn.XLOOKUP(F1292,Inventory!A:A,Inventory!F:F)</f>
        <v>136</v>
      </c>
      <c r="S1292" t="str">
        <f>IF(Table3[[#This Row],[Reorder_point]]&gt;=Table3[[#This Row],[Stock_on_hand]],"Reorder","Sufficient Stock")</f>
        <v>Sufficient Stock</v>
      </c>
      <c r="T1292" s="4">
        <f>_xlfn.XLOOKUP(F1292,Pivot!A:A,Pivot!C:C)</f>
        <v>1.7348066298342542</v>
      </c>
      <c r="U1292" s="5">
        <f>Table3[[#This Row],[Stock_on_hand]]/Table3[[#This Row],[ADS_Rate]]</f>
        <v>186.76433121019107</v>
      </c>
      <c r="V1292" s="16">
        <f>_xlfn.XLOOKUP(F1292,Pivot!E:E,Pivot!H:H)</f>
        <v>151.90401273885354</v>
      </c>
      <c r="W1292" s="3">
        <f>IF(Table3[[#This Row],[Stock_on_hand]]&gt;Table3[[#This Row],[Reorder_point]],(Table3[[#This Row],[Stock_on_hand]]-Table3[[#This Row],[Reorder_point]])*Table3[[#This Row],[AverageCostPerUnit]],0)</f>
        <v>28557.954394904464</v>
      </c>
    </row>
    <row r="1293" spans="1:23" x14ac:dyDescent="0.3">
      <c r="A1293" s="1">
        <v>45812</v>
      </c>
      <c r="B1293" t="str">
        <f>TEXT(Table3[[#This Row],[date]],"mmm")</f>
        <v>Jun</v>
      </c>
      <c r="C1293" t="str">
        <f>TEXT(Table3[[#This Row],[date]],"ddd")</f>
        <v>Wed</v>
      </c>
      <c r="D1293" s="2" t="s">
        <v>5</v>
      </c>
      <c r="E1293" s="2" t="s">
        <v>272</v>
      </c>
      <c r="F1293" s="2" t="s">
        <v>200</v>
      </c>
      <c r="G1293" s="2" t="s">
        <v>201</v>
      </c>
      <c r="H1293" s="2" t="s">
        <v>56</v>
      </c>
      <c r="I1293" s="3">
        <v>488.39</v>
      </c>
      <c r="J1293" s="5">
        <v>3</v>
      </c>
      <c r="K1293" s="3">
        <v>1465.17</v>
      </c>
      <c r="L1293" s="3">
        <v>1033.9000000000001</v>
      </c>
      <c r="M1293" s="3">
        <v>431.27</v>
      </c>
      <c r="N1293" s="10">
        <f>Table3[[#This Row],[profit]]/Table3[[#This Row],[revenue]]</f>
        <v>0.29434809612536428</v>
      </c>
      <c r="O1293" s="2" t="s">
        <v>20</v>
      </c>
      <c r="P1293" s="2" t="str">
        <f>_xlfn.XLOOKUP(O1293,Sales_reps!A:A,Sales_reps!B:B)</f>
        <v>Rep 8</v>
      </c>
      <c r="Q1293" s="5">
        <f>_xlfn.XLOOKUP(F1293,Inventory!A:A,Inventory!E:E)</f>
        <v>168</v>
      </c>
      <c r="R1293" s="5">
        <f>_xlfn.XLOOKUP(F1293,Inventory!A:A,Inventory!F:F)</f>
        <v>59</v>
      </c>
      <c r="S1293" t="str">
        <f>IF(Table3[[#This Row],[Reorder_point]]&gt;=Table3[[#This Row],[Stock_on_hand]],"Reorder","Sufficient Stock")</f>
        <v>Sufficient Stock</v>
      </c>
      <c r="T1293" s="4">
        <f>_xlfn.XLOOKUP(F1293,Pivot!A:A,Pivot!C:C)</f>
        <v>1.6519337016574585</v>
      </c>
      <c r="U1293" s="5">
        <f>Table3[[#This Row],[Stock_on_hand]]/Table3[[#This Row],[ADS_Rate]]</f>
        <v>101.6989966555184</v>
      </c>
      <c r="V1293" s="16">
        <f>_xlfn.XLOOKUP(F1293,Pivot!E:E,Pivot!H:H)</f>
        <v>99.711739130434793</v>
      </c>
      <c r="W1293" s="3">
        <f>IF(Table3[[#This Row],[Stock_on_hand]]&gt;Table3[[#This Row],[Reorder_point]],(Table3[[#This Row],[Stock_on_hand]]-Table3[[#This Row],[Reorder_point]])*Table3[[#This Row],[AverageCostPerUnit]],0)</f>
        <v>10868.579565217393</v>
      </c>
    </row>
    <row r="1294" spans="1:23" x14ac:dyDescent="0.3">
      <c r="A1294" s="1">
        <v>45812</v>
      </c>
      <c r="B1294" t="str">
        <f>TEXT(Table3[[#This Row],[date]],"mmm")</f>
        <v>Jun</v>
      </c>
      <c r="C1294" t="str">
        <f>TEXT(Table3[[#This Row],[date]],"ddd")</f>
        <v>Wed</v>
      </c>
      <c r="D1294" s="2" t="s">
        <v>24</v>
      </c>
      <c r="E1294" s="2" t="s">
        <v>272</v>
      </c>
      <c r="F1294" s="2" t="s">
        <v>244</v>
      </c>
      <c r="G1294" s="2" t="s">
        <v>245</v>
      </c>
      <c r="H1294" s="2" t="s">
        <v>64</v>
      </c>
      <c r="I1294" s="3">
        <v>471.48</v>
      </c>
      <c r="J1294" s="5">
        <v>32</v>
      </c>
      <c r="K1294" s="3">
        <v>15087.36</v>
      </c>
      <c r="L1294" s="3">
        <v>8428.1299999999992</v>
      </c>
      <c r="M1294" s="3">
        <v>6659.23</v>
      </c>
      <c r="N1294" s="10">
        <f>Table3[[#This Row],[profit]]/Table3[[#This Row],[revenue]]</f>
        <v>0.441378080724527</v>
      </c>
      <c r="O1294" s="2" t="s">
        <v>13</v>
      </c>
      <c r="P1294" s="2" t="str">
        <f>_xlfn.XLOOKUP(O1294,Sales_reps!A:A,Sales_reps!B:B)</f>
        <v>Rep 5</v>
      </c>
      <c r="Q1294" s="5">
        <f>_xlfn.XLOOKUP(F1294,Inventory!A:A,Inventory!E:E)</f>
        <v>350</v>
      </c>
      <c r="R1294" s="5">
        <f>_xlfn.XLOOKUP(F1294,Inventory!A:A,Inventory!F:F)</f>
        <v>174</v>
      </c>
      <c r="S1294" t="str">
        <f>IF(Table3[[#This Row],[Reorder_point]]&gt;=Table3[[#This Row],[Stock_on_hand]],"Reorder","Sufficient Stock")</f>
        <v>Sufficient Stock</v>
      </c>
      <c r="T1294" s="4">
        <f>_xlfn.XLOOKUP(F1294,Pivot!A:A,Pivot!C:C)</f>
        <v>2.8232044198895028</v>
      </c>
      <c r="U1294" s="5">
        <f>Table3[[#This Row],[Stock_on_hand]]/Table3[[#This Row],[ADS_Rate]]</f>
        <v>123.97260273972603</v>
      </c>
      <c r="V1294" s="16">
        <f>_xlfn.XLOOKUP(F1294,Pivot!E:E,Pivot!H:H)</f>
        <v>176.50516634050879</v>
      </c>
      <c r="W1294" s="3">
        <f>IF(Table3[[#This Row],[Stock_on_hand]]&gt;Table3[[#This Row],[Reorder_point]],(Table3[[#This Row],[Stock_on_hand]]-Table3[[#This Row],[Reorder_point]])*Table3[[#This Row],[AverageCostPerUnit]],0)</f>
        <v>31064.909275929549</v>
      </c>
    </row>
    <row r="1295" spans="1:23" x14ac:dyDescent="0.3">
      <c r="A1295" s="1">
        <v>45812</v>
      </c>
      <c r="B1295" t="str">
        <f>TEXT(Table3[[#This Row],[date]],"mmm")</f>
        <v>Jun</v>
      </c>
      <c r="C1295" t="str">
        <f>TEXT(Table3[[#This Row],[date]],"ddd")</f>
        <v>Wed</v>
      </c>
      <c r="D1295" s="2" t="s">
        <v>24</v>
      </c>
      <c r="E1295" s="2" t="s">
        <v>279</v>
      </c>
      <c r="F1295" s="2" t="s">
        <v>216</v>
      </c>
      <c r="G1295" s="2" t="s">
        <v>217</v>
      </c>
      <c r="H1295" s="2" t="s">
        <v>101</v>
      </c>
      <c r="I1295" s="3">
        <v>254.48</v>
      </c>
      <c r="J1295" s="5">
        <v>32</v>
      </c>
      <c r="K1295" s="3">
        <v>8143.36</v>
      </c>
      <c r="L1295" s="3">
        <v>5367.84</v>
      </c>
      <c r="M1295" s="3">
        <v>2775.52</v>
      </c>
      <c r="N1295" s="10">
        <f>Table3[[#This Row],[profit]]/Table3[[#This Row],[revenue]]</f>
        <v>0.34083228544482869</v>
      </c>
      <c r="O1295" s="2" t="s">
        <v>42</v>
      </c>
      <c r="P1295" s="2" t="str">
        <f>_xlfn.XLOOKUP(O1295,Sales_reps!A:A,Sales_reps!B:B)</f>
        <v>Rep 18</v>
      </c>
      <c r="Q1295" s="5">
        <f>_xlfn.XLOOKUP(F1295,Inventory!A:A,Inventory!E:E)</f>
        <v>491</v>
      </c>
      <c r="R1295" s="5">
        <f>_xlfn.XLOOKUP(F1295,Inventory!A:A,Inventory!F:F)</f>
        <v>128</v>
      </c>
      <c r="S1295" t="str">
        <f>IF(Table3[[#This Row],[Reorder_point]]&gt;=Table3[[#This Row],[Stock_on_hand]],"Reorder","Sufficient Stock")</f>
        <v>Sufficient Stock</v>
      </c>
      <c r="T1295" s="4">
        <f>_xlfn.XLOOKUP(F1295,Pivot!A:A,Pivot!C:C)</f>
        <v>1.580110497237569</v>
      </c>
      <c r="U1295" s="5">
        <f>Table3[[#This Row],[Stock_on_hand]]/Table3[[#This Row],[ADS_Rate]]</f>
        <v>310.73776223776224</v>
      </c>
      <c r="V1295" s="16">
        <f>_xlfn.XLOOKUP(F1295,Pivot!E:E,Pivot!H:H)</f>
        <v>152.67353146853142</v>
      </c>
      <c r="W1295" s="3">
        <f>IF(Table3[[#This Row],[Stock_on_hand]]&gt;Table3[[#This Row],[Reorder_point]],(Table3[[#This Row],[Stock_on_hand]]-Table3[[#This Row],[Reorder_point]])*Table3[[#This Row],[AverageCostPerUnit]],0)</f>
        <v>55420.491923076908</v>
      </c>
    </row>
    <row r="1296" spans="1:23" x14ac:dyDescent="0.3">
      <c r="A1296" s="1">
        <v>45812</v>
      </c>
      <c r="B1296" t="str">
        <f>TEXT(Table3[[#This Row],[date]],"mmm")</f>
        <v>Jun</v>
      </c>
      <c r="C1296" t="str">
        <f>TEXT(Table3[[#This Row],[date]],"ddd")</f>
        <v>Wed</v>
      </c>
      <c r="D1296" s="2" t="s">
        <v>5</v>
      </c>
      <c r="E1296" s="2" t="s">
        <v>283</v>
      </c>
      <c r="F1296" s="2" t="s">
        <v>166</v>
      </c>
      <c r="G1296" s="2" t="s">
        <v>167</v>
      </c>
      <c r="H1296" s="2" t="s">
        <v>56</v>
      </c>
      <c r="I1296" s="3">
        <v>175.72</v>
      </c>
      <c r="J1296" s="5">
        <v>1</v>
      </c>
      <c r="K1296" s="3">
        <v>175.72</v>
      </c>
      <c r="L1296" s="3">
        <v>135.29</v>
      </c>
      <c r="M1296" s="3">
        <v>40.43</v>
      </c>
      <c r="N1296" s="10">
        <f>Table3[[#This Row],[profit]]/Table3[[#This Row],[revenue]]</f>
        <v>0.23008194855451855</v>
      </c>
      <c r="O1296" s="2" t="s">
        <v>42</v>
      </c>
      <c r="P1296" s="2" t="str">
        <f>_xlfn.XLOOKUP(O1296,Sales_reps!A:A,Sales_reps!B:B)</f>
        <v>Rep 18</v>
      </c>
      <c r="Q1296" s="5">
        <f>_xlfn.XLOOKUP(F1296,Inventory!A:A,Inventory!E:E)</f>
        <v>359</v>
      </c>
      <c r="R1296" s="5">
        <f>_xlfn.XLOOKUP(F1296,Inventory!A:A,Inventory!F:F)</f>
        <v>83</v>
      </c>
      <c r="S1296" t="str">
        <f>IF(Table3[[#This Row],[Reorder_point]]&gt;=Table3[[#This Row],[Stock_on_hand]],"Reorder","Sufficient Stock")</f>
        <v>Sufficient Stock</v>
      </c>
      <c r="T1296" s="4">
        <f>_xlfn.XLOOKUP(F1296,Pivot!A:A,Pivot!C:C)</f>
        <v>2.4198895027624308</v>
      </c>
      <c r="U1296" s="5">
        <f>Table3[[#This Row],[Stock_on_hand]]/Table3[[#This Row],[ADS_Rate]]</f>
        <v>148.35388127853884</v>
      </c>
      <c r="V1296" s="16">
        <f>_xlfn.XLOOKUP(F1296,Pivot!E:E,Pivot!H:H)</f>
        <v>157.05917808219178</v>
      </c>
      <c r="W1296" s="3">
        <f>IF(Table3[[#This Row],[Stock_on_hand]]&gt;Table3[[#This Row],[Reorder_point]],(Table3[[#This Row],[Stock_on_hand]]-Table3[[#This Row],[Reorder_point]])*Table3[[#This Row],[AverageCostPerUnit]],0)</f>
        <v>43348.333150684928</v>
      </c>
    </row>
    <row r="1297" spans="1:23" x14ac:dyDescent="0.3">
      <c r="A1297" s="1">
        <v>45812</v>
      </c>
      <c r="B1297" t="str">
        <f>TEXT(Table3[[#This Row],[date]],"mmm")</f>
        <v>Jun</v>
      </c>
      <c r="C1297" t="str">
        <f>TEXT(Table3[[#This Row],[date]],"ddd")</f>
        <v>Wed</v>
      </c>
      <c r="D1297" s="2" t="s">
        <v>27</v>
      </c>
      <c r="E1297" s="2" t="s">
        <v>278</v>
      </c>
      <c r="F1297" s="2" t="s">
        <v>71</v>
      </c>
      <c r="G1297" s="2" t="s">
        <v>72</v>
      </c>
      <c r="H1297" s="2" t="s">
        <v>73</v>
      </c>
      <c r="I1297" s="3">
        <v>129.31</v>
      </c>
      <c r="J1297" s="5">
        <v>5</v>
      </c>
      <c r="K1297" s="3">
        <v>646.54999999999995</v>
      </c>
      <c r="L1297" s="3">
        <v>515.71</v>
      </c>
      <c r="M1297" s="3">
        <v>130.84</v>
      </c>
      <c r="N1297" s="10">
        <f>Table3[[#This Row],[profit]]/Table3[[#This Row],[revenue]]</f>
        <v>0.20236640631041686</v>
      </c>
      <c r="O1297" s="2" t="s">
        <v>20</v>
      </c>
      <c r="P1297" s="2" t="str">
        <f>_xlfn.XLOOKUP(O1297,Sales_reps!A:A,Sales_reps!B:B)</f>
        <v>Rep 8</v>
      </c>
      <c r="Q1297" s="5">
        <f>_xlfn.XLOOKUP(F1297,Inventory!A:A,Inventory!E:E)</f>
        <v>437</v>
      </c>
      <c r="R1297" s="5">
        <f>_xlfn.XLOOKUP(F1297,Inventory!A:A,Inventory!F:F)</f>
        <v>59</v>
      </c>
      <c r="S1297" t="str">
        <f>IF(Table3[[#This Row],[Reorder_point]]&gt;=Table3[[#This Row],[Stock_on_hand]],"Reorder","Sufficient Stock")</f>
        <v>Sufficient Stock</v>
      </c>
      <c r="T1297" s="4">
        <f>_xlfn.XLOOKUP(F1297,Pivot!A:A,Pivot!C:C)</f>
        <v>2.1215469613259668</v>
      </c>
      <c r="U1297" s="5">
        <f>Table3[[#This Row],[Stock_on_hand]]/Table3[[#This Row],[ADS_Rate]]</f>
        <v>205.98177083333334</v>
      </c>
      <c r="V1297" s="16">
        <f>_xlfn.XLOOKUP(F1297,Pivot!E:E,Pivot!H:H)</f>
        <v>182.79481770833334</v>
      </c>
      <c r="W1297" s="3">
        <f>IF(Table3[[#This Row],[Stock_on_hand]]&gt;Table3[[#This Row],[Reorder_point]],(Table3[[#This Row],[Stock_on_hand]]-Table3[[#This Row],[Reorder_point]])*Table3[[#This Row],[AverageCostPerUnit]],0)</f>
        <v>69096.441093750007</v>
      </c>
    </row>
    <row r="1298" spans="1:23" x14ac:dyDescent="0.3">
      <c r="A1298" s="1">
        <v>45812</v>
      </c>
      <c r="B1298" t="str">
        <f>TEXT(Table3[[#This Row],[date]],"mmm")</f>
        <v>Jun</v>
      </c>
      <c r="C1298" t="str">
        <f>TEXT(Table3[[#This Row],[date]],"ddd")</f>
        <v>Wed</v>
      </c>
      <c r="D1298" s="2" t="s">
        <v>27</v>
      </c>
      <c r="E1298" s="2" t="s">
        <v>271</v>
      </c>
      <c r="F1298" s="2" t="s">
        <v>210</v>
      </c>
      <c r="G1298" s="2" t="s">
        <v>211</v>
      </c>
      <c r="H1298" s="2" t="s">
        <v>73</v>
      </c>
      <c r="I1298" s="3">
        <v>328.43</v>
      </c>
      <c r="J1298" s="5">
        <v>39</v>
      </c>
      <c r="K1298" s="3">
        <v>12808.77</v>
      </c>
      <c r="L1298" s="3">
        <v>7585.02</v>
      </c>
      <c r="M1298" s="3">
        <v>5223.75</v>
      </c>
      <c r="N1298" s="10">
        <f>Table3[[#This Row],[profit]]/Table3[[#This Row],[revenue]]</f>
        <v>0.40782604418691254</v>
      </c>
      <c r="O1298" s="2" t="s">
        <v>10</v>
      </c>
      <c r="P1298" s="2" t="str">
        <f>_xlfn.XLOOKUP(O1298,Sales_reps!A:A,Sales_reps!B:B)</f>
        <v>Rep 4</v>
      </c>
      <c r="Q1298" s="5">
        <f>_xlfn.XLOOKUP(F1298,Inventory!A:A,Inventory!E:E)</f>
        <v>170</v>
      </c>
      <c r="R1298" s="5">
        <f>_xlfn.XLOOKUP(F1298,Inventory!A:A,Inventory!F:F)</f>
        <v>85</v>
      </c>
      <c r="S1298" t="str">
        <f>IF(Table3[[#This Row],[Reorder_point]]&gt;=Table3[[#This Row],[Stock_on_hand]],"Reorder","Sufficient Stock")</f>
        <v>Sufficient Stock</v>
      </c>
      <c r="T1298" s="4">
        <f>_xlfn.XLOOKUP(F1298,Pivot!A:A,Pivot!C:C)</f>
        <v>1.5966850828729282</v>
      </c>
      <c r="U1298" s="5">
        <f>Table3[[#This Row],[Stock_on_hand]]/Table3[[#This Row],[ADS_Rate]]</f>
        <v>106.47058823529412</v>
      </c>
      <c r="V1298" s="16">
        <f>_xlfn.XLOOKUP(F1298,Pivot!E:E,Pivot!H:H)</f>
        <v>206.92532871972318</v>
      </c>
      <c r="W1298" s="3">
        <f>IF(Table3[[#This Row],[Stock_on_hand]]&gt;Table3[[#This Row],[Reorder_point]],(Table3[[#This Row],[Stock_on_hand]]-Table3[[#This Row],[Reorder_point]])*Table3[[#This Row],[AverageCostPerUnit]],0)</f>
        <v>17588.652941176471</v>
      </c>
    </row>
    <row r="1299" spans="1:23" x14ac:dyDescent="0.3">
      <c r="A1299" s="1">
        <v>45812</v>
      </c>
      <c r="B1299" t="str">
        <f>TEXT(Table3[[#This Row],[date]],"mmm")</f>
        <v>Jun</v>
      </c>
      <c r="C1299" t="str">
        <f>TEXT(Table3[[#This Row],[date]],"ddd")</f>
        <v>Wed</v>
      </c>
      <c r="D1299" s="2" t="s">
        <v>24</v>
      </c>
      <c r="E1299" s="2" t="s">
        <v>281</v>
      </c>
      <c r="F1299" s="2" t="s">
        <v>244</v>
      </c>
      <c r="G1299" s="2" t="s">
        <v>245</v>
      </c>
      <c r="H1299" s="2" t="s">
        <v>64</v>
      </c>
      <c r="I1299" s="3">
        <v>389.61</v>
      </c>
      <c r="J1299" s="5">
        <v>23</v>
      </c>
      <c r="K1299" s="3">
        <v>8961.0300000000007</v>
      </c>
      <c r="L1299" s="3">
        <v>5801.47</v>
      </c>
      <c r="M1299" s="3">
        <v>3159.56</v>
      </c>
      <c r="N1299" s="10">
        <f>Table3[[#This Row],[profit]]/Table3[[#This Row],[revenue]]</f>
        <v>0.35258893229907717</v>
      </c>
      <c r="O1299" s="2" t="s">
        <v>32</v>
      </c>
      <c r="P1299" s="2" t="str">
        <f>_xlfn.XLOOKUP(O1299,Sales_reps!A:A,Sales_reps!B:B)</f>
        <v>Rep 13</v>
      </c>
      <c r="Q1299" s="5">
        <f>_xlfn.XLOOKUP(F1299,Inventory!A:A,Inventory!E:E)</f>
        <v>350</v>
      </c>
      <c r="R1299" s="5">
        <f>_xlfn.XLOOKUP(F1299,Inventory!A:A,Inventory!F:F)</f>
        <v>174</v>
      </c>
      <c r="S1299" t="str">
        <f>IF(Table3[[#This Row],[Reorder_point]]&gt;=Table3[[#This Row],[Stock_on_hand]],"Reorder","Sufficient Stock")</f>
        <v>Sufficient Stock</v>
      </c>
      <c r="T1299" s="4">
        <f>_xlfn.XLOOKUP(F1299,Pivot!A:A,Pivot!C:C)</f>
        <v>2.8232044198895028</v>
      </c>
      <c r="U1299" s="5">
        <f>Table3[[#This Row],[Stock_on_hand]]/Table3[[#This Row],[ADS_Rate]]</f>
        <v>123.97260273972603</v>
      </c>
      <c r="V1299" s="16">
        <f>_xlfn.XLOOKUP(F1299,Pivot!E:E,Pivot!H:H)</f>
        <v>176.50516634050879</v>
      </c>
      <c r="W1299" s="3">
        <f>IF(Table3[[#This Row],[Stock_on_hand]]&gt;Table3[[#This Row],[Reorder_point]],(Table3[[#This Row],[Stock_on_hand]]-Table3[[#This Row],[Reorder_point]])*Table3[[#This Row],[AverageCostPerUnit]],0)</f>
        <v>31064.909275929549</v>
      </c>
    </row>
    <row r="1300" spans="1:23" x14ac:dyDescent="0.3">
      <c r="A1300" s="1">
        <v>45813</v>
      </c>
      <c r="B1300" t="str">
        <f>TEXT(Table3[[#This Row],[date]],"mmm")</f>
        <v>Jun</v>
      </c>
      <c r="C1300" t="str">
        <f>TEXT(Table3[[#This Row],[date]],"ddd")</f>
        <v>Thu</v>
      </c>
      <c r="D1300" s="2" t="s">
        <v>5</v>
      </c>
      <c r="E1300" s="2" t="s">
        <v>271</v>
      </c>
      <c r="F1300" s="2" t="s">
        <v>244</v>
      </c>
      <c r="G1300" s="2" t="s">
        <v>245</v>
      </c>
      <c r="H1300" s="2" t="s">
        <v>64</v>
      </c>
      <c r="I1300" s="3">
        <v>410.35</v>
      </c>
      <c r="J1300" s="5">
        <v>27</v>
      </c>
      <c r="K1300" s="3">
        <v>11079.45</v>
      </c>
      <c r="L1300" s="3">
        <v>6423</v>
      </c>
      <c r="M1300" s="3">
        <v>4656.45</v>
      </c>
      <c r="N1300" s="10">
        <f>Table3[[#This Row],[profit]]/Table3[[#This Row],[revenue]]</f>
        <v>0.42027808239578673</v>
      </c>
      <c r="O1300" s="2" t="s">
        <v>40</v>
      </c>
      <c r="P1300" s="2" t="str">
        <f>_xlfn.XLOOKUP(O1300,Sales_reps!A:A,Sales_reps!B:B)</f>
        <v>Rep 17</v>
      </c>
      <c r="Q1300" s="5">
        <f>_xlfn.XLOOKUP(F1300,Inventory!A:A,Inventory!E:E)</f>
        <v>350</v>
      </c>
      <c r="R1300" s="5">
        <f>_xlfn.XLOOKUP(F1300,Inventory!A:A,Inventory!F:F)</f>
        <v>174</v>
      </c>
      <c r="S1300" t="str">
        <f>IF(Table3[[#This Row],[Reorder_point]]&gt;=Table3[[#This Row],[Stock_on_hand]],"Reorder","Sufficient Stock")</f>
        <v>Sufficient Stock</v>
      </c>
      <c r="T1300" s="4">
        <f>_xlfn.XLOOKUP(F1300,Pivot!A:A,Pivot!C:C)</f>
        <v>2.8232044198895028</v>
      </c>
      <c r="U1300" s="5">
        <f>Table3[[#This Row],[Stock_on_hand]]/Table3[[#This Row],[ADS_Rate]]</f>
        <v>123.97260273972603</v>
      </c>
      <c r="V1300" s="16">
        <f>_xlfn.XLOOKUP(F1300,Pivot!E:E,Pivot!H:H)</f>
        <v>176.50516634050879</v>
      </c>
      <c r="W1300" s="3">
        <f>IF(Table3[[#This Row],[Stock_on_hand]]&gt;Table3[[#This Row],[Reorder_point]],(Table3[[#This Row],[Stock_on_hand]]-Table3[[#This Row],[Reorder_point]])*Table3[[#This Row],[AverageCostPerUnit]],0)</f>
        <v>31064.909275929549</v>
      </c>
    </row>
    <row r="1301" spans="1:23" x14ac:dyDescent="0.3">
      <c r="A1301" s="1">
        <v>45813</v>
      </c>
      <c r="B1301" t="str">
        <f>TEXT(Table3[[#This Row],[date]],"mmm")</f>
        <v>Jun</v>
      </c>
      <c r="C1301" t="str">
        <f>TEXT(Table3[[#This Row],[date]],"ddd")</f>
        <v>Thu</v>
      </c>
      <c r="D1301" s="2" t="s">
        <v>12</v>
      </c>
      <c r="E1301" s="2" t="s">
        <v>280</v>
      </c>
      <c r="F1301" s="2" t="s">
        <v>122</v>
      </c>
      <c r="G1301" s="2" t="s">
        <v>123</v>
      </c>
      <c r="H1301" s="2" t="s">
        <v>56</v>
      </c>
      <c r="I1301" s="3">
        <v>408.17</v>
      </c>
      <c r="J1301" s="5">
        <v>15</v>
      </c>
      <c r="K1301" s="3">
        <v>6122.55</v>
      </c>
      <c r="L1301" s="3">
        <v>4591.6099999999997</v>
      </c>
      <c r="M1301" s="3">
        <v>1530.94</v>
      </c>
      <c r="N1301" s="10">
        <f>Table3[[#This Row],[profit]]/Table3[[#This Row],[revenue]]</f>
        <v>0.25004940751810928</v>
      </c>
      <c r="O1301" s="2" t="s">
        <v>36</v>
      </c>
      <c r="P1301" s="2" t="str">
        <f>_xlfn.XLOOKUP(O1301,Sales_reps!A:A,Sales_reps!B:B)</f>
        <v>Rep 15</v>
      </c>
      <c r="Q1301" s="5">
        <f>_xlfn.XLOOKUP(F1301,Inventory!A:A,Inventory!E:E)</f>
        <v>451</v>
      </c>
      <c r="R1301" s="5">
        <f>_xlfn.XLOOKUP(F1301,Inventory!A:A,Inventory!F:F)</f>
        <v>154</v>
      </c>
      <c r="S1301" t="str">
        <f>IF(Table3[[#This Row],[Reorder_point]]&gt;=Table3[[#This Row],[Stock_on_hand]],"Reorder","Sufficient Stock")</f>
        <v>Sufficient Stock</v>
      </c>
      <c r="T1301" s="4">
        <f>_xlfn.XLOOKUP(F1301,Pivot!A:A,Pivot!C:C)</f>
        <v>2.0773480662983426</v>
      </c>
      <c r="U1301" s="5">
        <f>Table3[[#This Row],[Stock_on_hand]]/Table3[[#This Row],[ADS_Rate]]</f>
        <v>217.10372340425531</v>
      </c>
      <c r="V1301" s="16">
        <f>_xlfn.XLOOKUP(F1301,Pivot!E:E,Pivot!H:H)</f>
        <v>170.89151595744681</v>
      </c>
      <c r="W1301" s="3">
        <f>IF(Table3[[#This Row],[Stock_on_hand]]&gt;Table3[[#This Row],[Reorder_point]],(Table3[[#This Row],[Stock_on_hand]]-Table3[[#This Row],[Reorder_point]])*Table3[[#This Row],[AverageCostPerUnit]],0)</f>
        <v>50754.780239361702</v>
      </c>
    </row>
    <row r="1302" spans="1:23" x14ac:dyDescent="0.3">
      <c r="A1302" s="1">
        <v>45813</v>
      </c>
      <c r="B1302" t="str">
        <f>TEXT(Table3[[#This Row],[date]],"mmm")</f>
        <v>Jun</v>
      </c>
      <c r="C1302" t="str">
        <f>TEXT(Table3[[#This Row],[date]],"ddd")</f>
        <v>Thu</v>
      </c>
      <c r="D1302" s="2" t="s">
        <v>24</v>
      </c>
      <c r="E1302" s="2" t="s">
        <v>275</v>
      </c>
      <c r="F1302" s="2" t="s">
        <v>226</v>
      </c>
      <c r="G1302" s="2" t="s">
        <v>227</v>
      </c>
      <c r="H1302" s="2" t="s">
        <v>101</v>
      </c>
      <c r="I1302" s="3">
        <v>71.47</v>
      </c>
      <c r="J1302" s="5">
        <v>15</v>
      </c>
      <c r="K1302" s="3">
        <v>1072.05</v>
      </c>
      <c r="L1302" s="3">
        <v>698.12</v>
      </c>
      <c r="M1302" s="3">
        <v>373.93</v>
      </c>
      <c r="N1302" s="10">
        <f>Table3[[#This Row],[profit]]/Table3[[#This Row],[revenue]]</f>
        <v>0.34879902989599365</v>
      </c>
      <c r="O1302" s="2" t="s">
        <v>22</v>
      </c>
      <c r="P1302" s="2" t="str">
        <f>_xlfn.XLOOKUP(O1302,Sales_reps!A:A,Sales_reps!B:B)</f>
        <v>Rep 9</v>
      </c>
      <c r="Q1302" s="5">
        <f>_xlfn.XLOOKUP(F1302,Inventory!A:A,Inventory!E:E)</f>
        <v>188</v>
      </c>
      <c r="R1302" s="5">
        <f>_xlfn.XLOOKUP(F1302,Inventory!A:A,Inventory!F:F)</f>
        <v>156</v>
      </c>
      <c r="S1302" t="str">
        <f>IF(Table3[[#This Row],[Reorder_point]]&gt;=Table3[[#This Row],[Stock_on_hand]],"Reorder","Sufficient Stock")</f>
        <v>Sufficient Stock</v>
      </c>
      <c r="T1302" s="4">
        <f>_xlfn.XLOOKUP(F1302,Pivot!A:A,Pivot!C:C)</f>
        <v>1.9281767955801106</v>
      </c>
      <c r="U1302" s="5">
        <f>Table3[[#This Row],[Stock_on_hand]]/Table3[[#This Row],[ADS_Rate]]</f>
        <v>97.50143266475645</v>
      </c>
      <c r="V1302" s="16">
        <f>_xlfn.XLOOKUP(F1302,Pivot!E:E,Pivot!H:H)</f>
        <v>201.583553008596</v>
      </c>
      <c r="W1302" s="3">
        <f>IF(Table3[[#This Row],[Stock_on_hand]]&gt;Table3[[#This Row],[Reorder_point]],(Table3[[#This Row],[Stock_on_hand]]-Table3[[#This Row],[Reorder_point]])*Table3[[#This Row],[AverageCostPerUnit]],0)</f>
        <v>6450.673696275072</v>
      </c>
    </row>
    <row r="1303" spans="1:23" x14ac:dyDescent="0.3">
      <c r="A1303" s="1">
        <v>45813</v>
      </c>
      <c r="B1303" t="str">
        <f>TEXT(Table3[[#This Row],[date]],"mmm")</f>
        <v>Jun</v>
      </c>
      <c r="C1303" t="str">
        <f>TEXT(Table3[[#This Row],[date]],"ddd")</f>
        <v>Thu</v>
      </c>
      <c r="D1303" s="2" t="s">
        <v>12</v>
      </c>
      <c r="E1303" s="2" t="s">
        <v>284</v>
      </c>
      <c r="F1303" s="2" t="s">
        <v>110</v>
      </c>
      <c r="G1303" s="2" t="s">
        <v>111</v>
      </c>
      <c r="H1303" s="2" t="s">
        <v>101</v>
      </c>
      <c r="I1303" s="3">
        <v>41.16</v>
      </c>
      <c r="J1303" s="5">
        <v>12</v>
      </c>
      <c r="K1303" s="3">
        <v>493.92</v>
      </c>
      <c r="L1303" s="3">
        <v>324.86</v>
      </c>
      <c r="M1303" s="3">
        <v>169.06</v>
      </c>
      <c r="N1303" s="10">
        <f>Table3[[#This Row],[profit]]/Table3[[#This Row],[revenue]]</f>
        <v>0.34228215095562031</v>
      </c>
      <c r="O1303" s="2" t="s">
        <v>42</v>
      </c>
      <c r="P1303" s="2" t="str">
        <f>_xlfn.XLOOKUP(O1303,Sales_reps!A:A,Sales_reps!B:B)</f>
        <v>Rep 18</v>
      </c>
      <c r="Q1303" s="5">
        <f>_xlfn.XLOOKUP(F1303,Inventory!A:A,Inventory!E:E)</f>
        <v>306</v>
      </c>
      <c r="R1303" s="5">
        <f>_xlfn.XLOOKUP(F1303,Inventory!A:A,Inventory!F:F)</f>
        <v>197</v>
      </c>
      <c r="S1303" t="str">
        <f>IF(Table3[[#This Row],[Reorder_point]]&gt;=Table3[[#This Row],[Stock_on_hand]],"Reorder","Sufficient Stock")</f>
        <v>Sufficient Stock</v>
      </c>
      <c r="T1303" s="4">
        <f>_xlfn.XLOOKUP(F1303,Pivot!A:A,Pivot!C:C)</f>
        <v>2.298342541436464</v>
      </c>
      <c r="U1303" s="5">
        <f>Table3[[#This Row],[Stock_on_hand]]/Table3[[#This Row],[ADS_Rate]]</f>
        <v>133.13942307692309</v>
      </c>
      <c r="V1303" s="16">
        <f>_xlfn.XLOOKUP(F1303,Pivot!E:E,Pivot!H:H)</f>
        <v>144.58235576923079</v>
      </c>
      <c r="W1303" s="3">
        <f>IF(Table3[[#This Row],[Stock_on_hand]]&gt;Table3[[#This Row],[Reorder_point]],(Table3[[#This Row],[Stock_on_hand]]-Table3[[#This Row],[Reorder_point]])*Table3[[#This Row],[AverageCostPerUnit]],0)</f>
        <v>15759.476778846156</v>
      </c>
    </row>
    <row r="1304" spans="1:23" x14ac:dyDescent="0.3">
      <c r="A1304" s="1">
        <v>45813</v>
      </c>
      <c r="B1304" t="str">
        <f>TEXT(Table3[[#This Row],[date]],"mmm")</f>
        <v>Jun</v>
      </c>
      <c r="C1304" t="str">
        <f>TEXT(Table3[[#This Row],[date]],"ddd")</f>
        <v>Thu</v>
      </c>
      <c r="D1304" s="2" t="s">
        <v>5</v>
      </c>
      <c r="E1304" s="2" t="s">
        <v>274</v>
      </c>
      <c r="F1304" s="2" t="s">
        <v>54</v>
      </c>
      <c r="G1304" s="2" t="s">
        <v>55</v>
      </c>
      <c r="H1304" s="2" t="s">
        <v>56</v>
      </c>
      <c r="I1304" s="3">
        <v>226.29</v>
      </c>
      <c r="J1304" s="5">
        <v>6</v>
      </c>
      <c r="K1304" s="3">
        <v>1357.74</v>
      </c>
      <c r="L1304" s="3">
        <v>1028.9000000000001</v>
      </c>
      <c r="M1304" s="3">
        <v>328.84</v>
      </c>
      <c r="N1304" s="10">
        <f>Table3[[#This Row],[profit]]/Table3[[#This Row],[revenue]]</f>
        <v>0.24219659139452324</v>
      </c>
      <c r="O1304" s="2" t="s">
        <v>10</v>
      </c>
      <c r="P1304" s="2" t="str">
        <f>_xlfn.XLOOKUP(O1304,Sales_reps!A:A,Sales_reps!B:B)</f>
        <v>Rep 4</v>
      </c>
      <c r="Q1304" s="5">
        <f>_xlfn.XLOOKUP(F1304,Inventory!A:A,Inventory!E:E)</f>
        <v>18</v>
      </c>
      <c r="R1304" s="5">
        <f>_xlfn.XLOOKUP(F1304,Inventory!A:A,Inventory!F:F)</f>
        <v>193</v>
      </c>
      <c r="S1304" t="str">
        <f>IF(Table3[[#This Row],[Reorder_point]]&gt;=Table3[[#This Row],[Stock_on_hand]],"Reorder","Sufficient Stock")</f>
        <v>Reorder</v>
      </c>
      <c r="T1304" s="4">
        <f>_xlfn.XLOOKUP(F1304,Pivot!A:A,Pivot!C:C)</f>
        <v>1.7127071823204421</v>
      </c>
      <c r="U1304" s="5">
        <f>Table3[[#This Row],[Stock_on_hand]]/Table3[[#This Row],[ADS_Rate]]</f>
        <v>10.509677419354839</v>
      </c>
      <c r="V1304" s="16">
        <f>_xlfn.XLOOKUP(F1304,Pivot!E:E,Pivot!H:H)</f>
        <v>171.93148387096775</v>
      </c>
      <c r="W1304" s="3">
        <f>IF(Table3[[#This Row],[Stock_on_hand]]&gt;Table3[[#This Row],[Reorder_point]],(Table3[[#This Row],[Stock_on_hand]]-Table3[[#This Row],[Reorder_point]])*Table3[[#This Row],[AverageCostPerUnit]],0)</f>
        <v>0</v>
      </c>
    </row>
    <row r="1305" spans="1:23" x14ac:dyDescent="0.3">
      <c r="A1305" s="1">
        <v>45813</v>
      </c>
      <c r="B1305" t="str">
        <f>TEXT(Table3[[#This Row],[date]],"mmm")</f>
        <v>Jun</v>
      </c>
      <c r="C1305" t="str">
        <f>TEXT(Table3[[#This Row],[date]],"ddd")</f>
        <v>Thu</v>
      </c>
      <c r="D1305" s="2" t="s">
        <v>5</v>
      </c>
      <c r="E1305" s="2" t="s">
        <v>274</v>
      </c>
      <c r="F1305" s="2" t="s">
        <v>160</v>
      </c>
      <c r="G1305" s="2" t="s">
        <v>161</v>
      </c>
      <c r="H1305" s="2" t="s">
        <v>73</v>
      </c>
      <c r="I1305" s="3">
        <v>291.95999999999998</v>
      </c>
      <c r="J1305" s="5">
        <v>24</v>
      </c>
      <c r="K1305" s="3">
        <v>7007.04</v>
      </c>
      <c r="L1305" s="3">
        <v>4637.13</v>
      </c>
      <c r="M1305" s="3">
        <v>2369.91</v>
      </c>
      <c r="N1305" s="10">
        <f>Table3[[#This Row],[profit]]/Table3[[#This Row],[revenue]]</f>
        <v>0.33821842033155225</v>
      </c>
      <c r="O1305" s="2" t="s">
        <v>25</v>
      </c>
      <c r="P1305" s="2" t="str">
        <f>_xlfn.XLOOKUP(O1305,Sales_reps!A:A,Sales_reps!B:B)</f>
        <v>Rep 10</v>
      </c>
      <c r="Q1305" s="5">
        <f>_xlfn.XLOOKUP(F1305,Inventory!A:A,Inventory!E:E)</f>
        <v>279</v>
      </c>
      <c r="R1305" s="5">
        <f>_xlfn.XLOOKUP(F1305,Inventory!A:A,Inventory!F:F)</f>
        <v>90</v>
      </c>
      <c r="S1305" t="str">
        <f>IF(Table3[[#This Row],[Reorder_point]]&gt;=Table3[[#This Row],[Stock_on_hand]],"Reorder","Sufficient Stock")</f>
        <v>Sufficient Stock</v>
      </c>
      <c r="T1305" s="4">
        <f>_xlfn.XLOOKUP(F1305,Pivot!A:A,Pivot!C:C)</f>
        <v>1.7348066298342542</v>
      </c>
      <c r="U1305" s="5">
        <f>Table3[[#This Row],[Stock_on_hand]]/Table3[[#This Row],[ADS_Rate]]</f>
        <v>160.82484076433121</v>
      </c>
      <c r="V1305" s="16">
        <f>_xlfn.XLOOKUP(F1305,Pivot!E:E,Pivot!H:H)</f>
        <v>213.5890445859873</v>
      </c>
      <c r="W1305" s="3">
        <f>IF(Table3[[#This Row],[Stock_on_hand]]&gt;Table3[[#This Row],[Reorder_point]],(Table3[[#This Row],[Stock_on_hand]]-Table3[[#This Row],[Reorder_point]])*Table3[[#This Row],[AverageCostPerUnit]],0)</f>
        <v>40368.329426751596</v>
      </c>
    </row>
    <row r="1306" spans="1:23" x14ac:dyDescent="0.3">
      <c r="A1306" s="1">
        <v>45813</v>
      </c>
      <c r="B1306" t="str">
        <f>TEXT(Table3[[#This Row],[date]],"mmm")</f>
        <v>Jun</v>
      </c>
      <c r="C1306" t="str">
        <f>TEXT(Table3[[#This Row],[date]],"ddd")</f>
        <v>Thu</v>
      </c>
      <c r="D1306" s="2" t="s">
        <v>17</v>
      </c>
      <c r="E1306" s="2" t="s">
        <v>273</v>
      </c>
      <c r="F1306" s="2" t="s">
        <v>122</v>
      </c>
      <c r="G1306" s="2" t="s">
        <v>123</v>
      </c>
      <c r="H1306" s="2" t="s">
        <v>56</v>
      </c>
      <c r="I1306" s="3">
        <v>15.6</v>
      </c>
      <c r="J1306" s="5">
        <v>15</v>
      </c>
      <c r="K1306" s="3">
        <v>234</v>
      </c>
      <c r="L1306" s="3">
        <v>198.21</v>
      </c>
      <c r="M1306" s="3">
        <v>35.79</v>
      </c>
      <c r="N1306" s="10">
        <f>Table3[[#This Row],[profit]]/Table3[[#This Row],[revenue]]</f>
        <v>0.15294871794871795</v>
      </c>
      <c r="O1306" s="2" t="s">
        <v>20</v>
      </c>
      <c r="P1306" s="2" t="str">
        <f>_xlfn.XLOOKUP(O1306,Sales_reps!A:A,Sales_reps!B:B)</f>
        <v>Rep 8</v>
      </c>
      <c r="Q1306" s="5">
        <f>_xlfn.XLOOKUP(F1306,Inventory!A:A,Inventory!E:E)</f>
        <v>451</v>
      </c>
      <c r="R1306" s="5">
        <f>_xlfn.XLOOKUP(F1306,Inventory!A:A,Inventory!F:F)</f>
        <v>154</v>
      </c>
      <c r="S1306" t="str">
        <f>IF(Table3[[#This Row],[Reorder_point]]&gt;=Table3[[#This Row],[Stock_on_hand]],"Reorder","Sufficient Stock")</f>
        <v>Sufficient Stock</v>
      </c>
      <c r="T1306" s="4">
        <f>_xlfn.XLOOKUP(F1306,Pivot!A:A,Pivot!C:C)</f>
        <v>2.0773480662983426</v>
      </c>
      <c r="U1306" s="5">
        <f>Table3[[#This Row],[Stock_on_hand]]/Table3[[#This Row],[ADS_Rate]]</f>
        <v>217.10372340425531</v>
      </c>
      <c r="V1306" s="16">
        <f>_xlfn.XLOOKUP(F1306,Pivot!E:E,Pivot!H:H)</f>
        <v>170.89151595744681</v>
      </c>
      <c r="W1306" s="3">
        <f>IF(Table3[[#This Row],[Stock_on_hand]]&gt;Table3[[#This Row],[Reorder_point]],(Table3[[#This Row],[Stock_on_hand]]-Table3[[#This Row],[Reorder_point]])*Table3[[#This Row],[AverageCostPerUnit]],0)</f>
        <v>50754.780239361702</v>
      </c>
    </row>
    <row r="1307" spans="1:23" x14ac:dyDescent="0.3">
      <c r="A1307" s="1">
        <v>45813</v>
      </c>
      <c r="B1307" t="str">
        <f>TEXT(Table3[[#This Row],[date]],"mmm")</f>
        <v>Jun</v>
      </c>
      <c r="C1307" t="str">
        <f>TEXT(Table3[[#This Row],[date]],"ddd")</f>
        <v>Thu</v>
      </c>
      <c r="D1307" s="2" t="s">
        <v>17</v>
      </c>
      <c r="E1307" s="2" t="s">
        <v>279</v>
      </c>
      <c r="F1307" s="2" t="s">
        <v>128</v>
      </c>
      <c r="G1307" s="2" t="s">
        <v>129</v>
      </c>
      <c r="H1307" s="2" t="s">
        <v>56</v>
      </c>
      <c r="I1307" s="3">
        <v>42.36</v>
      </c>
      <c r="J1307" s="5">
        <v>16</v>
      </c>
      <c r="K1307" s="3">
        <v>677.76</v>
      </c>
      <c r="L1307" s="3">
        <v>417.44</v>
      </c>
      <c r="M1307" s="3">
        <v>260.32</v>
      </c>
      <c r="N1307" s="10">
        <f>Table3[[#This Row],[profit]]/Table3[[#This Row],[revenue]]</f>
        <v>0.38408876298394712</v>
      </c>
      <c r="O1307" s="2" t="s">
        <v>6</v>
      </c>
      <c r="P1307" s="2" t="str">
        <f>_xlfn.XLOOKUP(O1307,Sales_reps!A:A,Sales_reps!B:B)</f>
        <v>Rep 2</v>
      </c>
      <c r="Q1307" s="5">
        <f>_xlfn.XLOOKUP(F1307,Inventory!A:A,Inventory!E:E)</f>
        <v>89</v>
      </c>
      <c r="R1307" s="5">
        <f>_xlfn.XLOOKUP(F1307,Inventory!A:A,Inventory!F:F)</f>
        <v>126</v>
      </c>
      <c r="S1307" t="str">
        <f>IF(Table3[[#This Row],[Reorder_point]]&gt;=Table3[[#This Row],[Stock_on_hand]],"Reorder","Sufficient Stock")</f>
        <v>Reorder</v>
      </c>
      <c r="T1307" s="4">
        <f>_xlfn.XLOOKUP(F1307,Pivot!A:A,Pivot!C:C)</f>
        <v>2.6187845303867405</v>
      </c>
      <c r="U1307" s="5">
        <f>Table3[[#This Row],[Stock_on_hand]]/Table3[[#This Row],[ADS_Rate]]</f>
        <v>33.985232067510545</v>
      </c>
      <c r="V1307" s="16">
        <f>_xlfn.XLOOKUP(F1307,Pivot!E:E,Pivot!H:H)</f>
        <v>184.72071729957807</v>
      </c>
      <c r="W1307" s="3">
        <f>IF(Table3[[#This Row],[Stock_on_hand]]&gt;Table3[[#This Row],[Reorder_point]],(Table3[[#This Row],[Stock_on_hand]]-Table3[[#This Row],[Reorder_point]])*Table3[[#This Row],[AverageCostPerUnit]],0)</f>
        <v>0</v>
      </c>
    </row>
    <row r="1308" spans="1:23" x14ac:dyDescent="0.3">
      <c r="A1308" s="1">
        <v>45813</v>
      </c>
      <c r="B1308" t="str">
        <f>TEXT(Table3[[#This Row],[date]],"mmm")</f>
        <v>Jun</v>
      </c>
      <c r="C1308" t="str">
        <f>TEXT(Table3[[#This Row],[date]],"ddd")</f>
        <v>Thu</v>
      </c>
      <c r="D1308" s="2" t="s">
        <v>27</v>
      </c>
      <c r="E1308" s="2" t="s">
        <v>280</v>
      </c>
      <c r="F1308" s="2" t="s">
        <v>248</v>
      </c>
      <c r="G1308" s="2" t="s">
        <v>249</v>
      </c>
      <c r="H1308" s="2" t="s">
        <v>64</v>
      </c>
      <c r="I1308" s="3">
        <v>419.42</v>
      </c>
      <c r="J1308" s="5">
        <v>31</v>
      </c>
      <c r="K1308" s="3">
        <v>13002.02</v>
      </c>
      <c r="L1308" s="3">
        <v>9269.52</v>
      </c>
      <c r="M1308" s="3">
        <v>3732.5</v>
      </c>
      <c r="N1308" s="10">
        <f>Table3[[#This Row],[profit]]/Table3[[#This Row],[revenue]]</f>
        <v>0.28707077823292071</v>
      </c>
      <c r="O1308" s="2" t="s">
        <v>10</v>
      </c>
      <c r="P1308" s="2" t="str">
        <f>_xlfn.XLOOKUP(O1308,Sales_reps!A:A,Sales_reps!B:B)</f>
        <v>Rep 4</v>
      </c>
      <c r="Q1308" s="5">
        <f>_xlfn.XLOOKUP(F1308,Inventory!A:A,Inventory!E:E)</f>
        <v>36</v>
      </c>
      <c r="R1308" s="5">
        <f>_xlfn.XLOOKUP(F1308,Inventory!A:A,Inventory!F:F)</f>
        <v>143</v>
      </c>
      <c r="S1308" t="str">
        <f>IF(Table3[[#This Row],[Reorder_point]]&gt;=Table3[[#This Row],[Stock_on_hand]],"Reorder","Sufficient Stock")</f>
        <v>Reorder</v>
      </c>
      <c r="T1308" s="4">
        <f>_xlfn.XLOOKUP(F1308,Pivot!A:A,Pivot!C:C)</f>
        <v>1.2928176795580111</v>
      </c>
      <c r="U1308" s="5">
        <f>Table3[[#This Row],[Stock_on_hand]]/Table3[[#This Row],[ADS_Rate]]</f>
        <v>27.846153846153847</v>
      </c>
      <c r="V1308" s="16">
        <f>_xlfn.XLOOKUP(F1308,Pivot!E:E,Pivot!H:H)</f>
        <v>196.43854700854698</v>
      </c>
      <c r="W1308" s="3">
        <f>IF(Table3[[#This Row],[Stock_on_hand]]&gt;Table3[[#This Row],[Reorder_point]],(Table3[[#This Row],[Stock_on_hand]]-Table3[[#This Row],[Reorder_point]])*Table3[[#This Row],[AverageCostPerUnit]],0)</f>
        <v>0</v>
      </c>
    </row>
    <row r="1309" spans="1:23" x14ac:dyDescent="0.3">
      <c r="A1309" s="1">
        <v>45813</v>
      </c>
      <c r="B1309" t="str">
        <f>TEXT(Table3[[#This Row],[date]],"mmm")</f>
        <v>Jun</v>
      </c>
      <c r="C1309" t="str">
        <f>TEXT(Table3[[#This Row],[date]],"ddd")</f>
        <v>Thu</v>
      </c>
      <c r="D1309" s="2" t="s">
        <v>24</v>
      </c>
      <c r="E1309" s="2" t="s">
        <v>279</v>
      </c>
      <c r="F1309" s="2" t="s">
        <v>172</v>
      </c>
      <c r="G1309" s="2" t="s">
        <v>173</v>
      </c>
      <c r="H1309" s="2" t="s">
        <v>64</v>
      </c>
      <c r="I1309" s="3">
        <v>192</v>
      </c>
      <c r="J1309" s="5">
        <v>42</v>
      </c>
      <c r="K1309" s="3">
        <v>8064</v>
      </c>
      <c r="L1309" s="3">
        <v>4843.16</v>
      </c>
      <c r="M1309" s="3">
        <v>3220.84</v>
      </c>
      <c r="N1309" s="10">
        <f>Table3[[#This Row],[profit]]/Table3[[#This Row],[revenue]]</f>
        <v>0.39940972222222226</v>
      </c>
      <c r="O1309" s="2" t="s">
        <v>22</v>
      </c>
      <c r="P1309" s="2" t="str">
        <f>_xlfn.XLOOKUP(O1309,Sales_reps!A:A,Sales_reps!B:B)</f>
        <v>Rep 9</v>
      </c>
      <c r="Q1309" s="5">
        <f>_xlfn.XLOOKUP(F1309,Inventory!A:A,Inventory!E:E)</f>
        <v>111</v>
      </c>
      <c r="R1309" s="5">
        <f>_xlfn.XLOOKUP(F1309,Inventory!A:A,Inventory!F:F)</f>
        <v>194</v>
      </c>
      <c r="S1309" t="str">
        <f>IF(Table3[[#This Row],[Reorder_point]]&gt;=Table3[[#This Row],[Stock_on_hand]],"Reorder","Sufficient Stock")</f>
        <v>Reorder</v>
      </c>
      <c r="T1309" s="4">
        <f>_xlfn.XLOOKUP(F1309,Pivot!A:A,Pivot!C:C)</f>
        <v>3.5635359116022101</v>
      </c>
      <c r="U1309" s="5">
        <f>Table3[[#This Row],[Stock_on_hand]]/Table3[[#This Row],[ADS_Rate]]</f>
        <v>31.148837209302325</v>
      </c>
      <c r="V1309" s="16">
        <f>_xlfn.XLOOKUP(F1309,Pivot!E:E,Pivot!H:H)</f>
        <v>147.48975193798449</v>
      </c>
      <c r="W1309" s="3">
        <f>IF(Table3[[#This Row],[Stock_on_hand]]&gt;Table3[[#This Row],[Reorder_point]],(Table3[[#This Row],[Stock_on_hand]]-Table3[[#This Row],[Reorder_point]])*Table3[[#This Row],[AverageCostPerUnit]],0)</f>
        <v>0</v>
      </c>
    </row>
    <row r="1310" spans="1:23" x14ac:dyDescent="0.3">
      <c r="A1310" s="1">
        <v>45813</v>
      </c>
      <c r="B1310" t="str">
        <f>TEXT(Table3[[#This Row],[date]],"mmm")</f>
        <v>Jun</v>
      </c>
      <c r="C1310" t="str">
        <f>TEXT(Table3[[#This Row],[date]],"ddd")</f>
        <v>Thu</v>
      </c>
      <c r="D1310" s="2" t="s">
        <v>24</v>
      </c>
      <c r="E1310" s="2" t="s">
        <v>282</v>
      </c>
      <c r="F1310" s="2" t="s">
        <v>240</v>
      </c>
      <c r="G1310" s="2" t="s">
        <v>241</v>
      </c>
      <c r="H1310" s="2" t="s">
        <v>56</v>
      </c>
      <c r="I1310" s="3">
        <v>189.63</v>
      </c>
      <c r="J1310" s="5">
        <v>8</v>
      </c>
      <c r="K1310" s="3">
        <v>1517.04</v>
      </c>
      <c r="L1310" s="3">
        <v>832.21</v>
      </c>
      <c r="M1310" s="3">
        <v>684.83</v>
      </c>
      <c r="N1310" s="10">
        <f>Table3[[#This Row],[profit]]/Table3[[#This Row],[revenue]]</f>
        <v>0.45142514370089126</v>
      </c>
      <c r="O1310" s="2" t="s">
        <v>13</v>
      </c>
      <c r="P1310" s="2" t="str">
        <f>_xlfn.XLOOKUP(O1310,Sales_reps!A:A,Sales_reps!B:B)</f>
        <v>Rep 5</v>
      </c>
      <c r="Q1310" s="5">
        <f>_xlfn.XLOOKUP(F1310,Inventory!A:A,Inventory!E:E)</f>
        <v>132</v>
      </c>
      <c r="R1310" s="5">
        <f>_xlfn.XLOOKUP(F1310,Inventory!A:A,Inventory!F:F)</f>
        <v>82</v>
      </c>
      <c r="S1310" t="str">
        <f>IF(Table3[[#This Row],[Reorder_point]]&gt;=Table3[[#This Row],[Stock_on_hand]],"Reorder","Sufficient Stock")</f>
        <v>Sufficient Stock</v>
      </c>
      <c r="T1310" s="4">
        <f>_xlfn.XLOOKUP(F1310,Pivot!A:A,Pivot!C:C)</f>
        <v>1.3149171270718232</v>
      </c>
      <c r="U1310" s="5">
        <f>Table3[[#This Row],[Stock_on_hand]]/Table3[[#This Row],[ADS_Rate]]</f>
        <v>100.38655462184875</v>
      </c>
      <c r="V1310" s="16">
        <f>_xlfn.XLOOKUP(F1310,Pivot!E:E,Pivot!H:H)</f>
        <v>148.74588235294115</v>
      </c>
      <c r="W1310" s="3">
        <f>IF(Table3[[#This Row],[Stock_on_hand]]&gt;Table3[[#This Row],[Reorder_point]],(Table3[[#This Row],[Stock_on_hand]]-Table3[[#This Row],[Reorder_point]])*Table3[[#This Row],[AverageCostPerUnit]],0)</f>
        <v>7437.2941176470576</v>
      </c>
    </row>
    <row r="1311" spans="1:23" x14ac:dyDescent="0.3">
      <c r="A1311" s="1">
        <v>45814</v>
      </c>
      <c r="B1311" t="str">
        <f>TEXT(Table3[[#This Row],[date]],"mmm")</f>
        <v>Jun</v>
      </c>
      <c r="C1311" t="str">
        <f>TEXT(Table3[[#This Row],[date]],"ddd")</f>
        <v>Fri</v>
      </c>
      <c r="D1311" s="2" t="s">
        <v>12</v>
      </c>
      <c r="E1311" s="2" t="s">
        <v>283</v>
      </c>
      <c r="F1311" s="2" t="s">
        <v>192</v>
      </c>
      <c r="G1311" s="2" t="s">
        <v>193</v>
      </c>
      <c r="H1311" s="2" t="s">
        <v>73</v>
      </c>
      <c r="I1311" s="3">
        <v>376.02</v>
      </c>
      <c r="J1311" s="5">
        <v>7</v>
      </c>
      <c r="K1311" s="3">
        <v>2632.14</v>
      </c>
      <c r="L1311" s="3">
        <v>1935.52</v>
      </c>
      <c r="M1311" s="3">
        <v>696.62</v>
      </c>
      <c r="N1311" s="10">
        <f>Table3[[#This Row],[profit]]/Table3[[#This Row],[revenue]]</f>
        <v>0.26465917466396166</v>
      </c>
      <c r="O1311" s="2" t="s">
        <v>18</v>
      </c>
      <c r="P1311" s="2" t="str">
        <f>_xlfn.XLOOKUP(O1311,Sales_reps!A:A,Sales_reps!B:B)</f>
        <v>Rep 7</v>
      </c>
      <c r="Q1311" s="5">
        <f>_xlfn.XLOOKUP(F1311,Inventory!A:A,Inventory!E:E)</f>
        <v>321</v>
      </c>
      <c r="R1311" s="5">
        <f>_xlfn.XLOOKUP(F1311,Inventory!A:A,Inventory!F:F)</f>
        <v>186</v>
      </c>
      <c r="S1311" t="str">
        <f>IF(Table3[[#This Row],[Reorder_point]]&gt;=Table3[[#This Row],[Stock_on_hand]],"Reorder","Sufficient Stock")</f>
        <v>Sufficient Stock</v>
      </c>
      <c r="T1311" s="4">
        <f>_xlfn.XLOOKUP(F1311,Pivot!A:A,Pivot!C:C)</f>
        <v>2.2541436464088398</v>
      </c>
      <c r="U1311" s="5">
        <f>Table3[[#This Row],[Stock_on_hand]]/Table3[[#This Row],[ADS_Rate]]</f>
        <v>142.40441176470588</v>
      </c>
      <c r="V1311" s="16">
        <f>_xlfn.XLOOKUP(F1311,Pivot!E:E,Pivot!H:H)</f>
        <v>218.83095588235298</v>
      </c>
      <c r="W1311" s="3">
        <f>IF(Table3[[#This Row],[Stock_on_hand]]&gt;Table3[[#This Row],[Reorder_point]],(Table3[[#This Row],[Stock_on_hand]]-Table3[[#This Row],[Reorder_point]])*Table3[[#This Row],[AverageCostPerUnit]],0)</f>
        <v>29542.179044117653</v>
      </c>
    </row>
    <row r="1312" spans="1:23" x14ac:dyDescent="0.3">
      <c r="A1312" s="1">
        <v>45814</v>
      </c>
      <c r="B1312" t="str">
        <f>TEXT(Table3[[#This Row],[date]],"mmm")</f>
        <v>Jun</v>
      </c>
      <c r="C1312" t="str">
        <f>TEXT(Table3[[#This Row],[date]],"ddd")</f>
        <v>Fri</v>
      </c>
      <c r="D1312" s="2" t="s">
        <v>5</v>
      </c>
      <c r="E1312" s="2" t="s">
        <v>274</v>
      </c>
      <c r="F1312" s="2" t="s">
        <v>190</v>
      </c>
      <c r="G1312" s="2" t="s">
        <v>191</v>
      </c>
      <c r="H1312" s="2" t="s">
        <v>73</v>
      </c>
      <c r="I1312" s="3">
        <v>249.32</v>
      </c>
      <c r="J1312" s="5">
        <v>28</v>
      </c>
      <c r="K1312" s="3">
        <v>6980.96</v>
      </c>
      <c r="L1312" s="3">
        <v>5637.65</v>
      </c>
      <c r="M1312" s="3">
        <v>1343.31</v>
      </c>
      <c r="N1312" s="10">
        <f>Table3[[#This Row],[profit]]/Table3[[#This Row],[revenue]]</f>
        <v>0.19242482409296141</v>
      </c>
      <c r="O1312" s="2" t="s">
        <v>22</v>
      </c>
      <c r="P1312" s="2" t="str">
        <f>_xlfn.XLOOKUP(O1312,Sales_reps!A:A,Sales_reps!B:B)</f>
        <v>Rep 9</v>
      </c>
      <c r="Q1312" s="5">
        <f>_xlfn.XLOOKUP(F1312,Inventory!A:A,Inventory!E:E)</f>
        <v>255</v>
      </c>
      <c r="R1312" s="5">
        <f>_xlfn.XLOOKUP(F1312,Inventory!A:A,Inventory!F:F)</f>
        <v>61</v>
      </c>
      <c r="S1312" t="str">
        <f>IF(Table3[[#This Row],[Reorder_point]]&gt;=Table3[[#This Row],[Stock_on_hand]],"Reorder","Sufficient Stock")</f>
        <v>Sufficient Stock</v>
      </c>
      <c r="T1312" s="4">
        <f>_xlfn.XLOOKUP(F1312,Pivot!A:A,Pivot!C:C)</f>
        <v>1.8121546961325967</v>
      </c>
      <c r="U1312" s="5">
        <f>Table3[[#This Row],[Stock_on_hand]]/Table3[[#This Row],[ADS_Rate]]</f>
        <v>140.71646341463415</v>
      </c>
      <c r="V1312" s="16">
        <f>_xlfn.XLOOKUP(F1312,Pivot!E:E,Pivot!H:H)</f>
        <v>130.25945121951221</v>
      </c>
      <c r="W1312" s="3">
        <f>IF(Table3[[#This Row],[Stock_on_hand]]&gt;Table3[[#This Row],[Reorder_point]],(Table3[[#This Row],[Stock_on_hand]]-Table3[[#This Row],[Reorder_point]])*Table3[[#This Row],[AverageCostPerUnit]],0)</f>
        <v>25270.333536585371</v>
      </c>
    </row>
    <row r="1313" spans="1:23" x14ac:dyDescent="0.3">
      <c r="A1313" s="1">
        <v>45814</v>
      </c>
      <c r="B1313" t="str">
        <f>TEXT(Table3[[#This Row],[date]],"mmm")</f>
        <v>Jun</v>
      </c>
      <c r="C1313" t="str">
        <f>TEXT(Table3[[#This Row],[date]],"ddd")</f>
        <v>Fri</v>
      </c>
      <c r="D1313" s="2" t="s">
        <v>24</v>
      </c>
      <c r="E1313" s="2" t="s">
        <v>276</v>
      </c>
      <c r="F1313" s="2" t="s">
        <v>158</v>
      </c>
      <c r="G1313" s="2" t="s">
        <v>159</v>
      </c>
      <c r="H1313" s="2" t="s">
        <v>60</v>
      </c>
      <c r="I1313" s="3">
        <v>44.57</v>
      </c>
      <c r="J1313" s="5">
        <v>46</v>
      </c>
      <c r="K1313" s="3">
        <v>2050.2199999999998</v>
      </c>
      <c r="L1313" s="3">
        <v>1056.75</v>
      </c>
      <c r="M1313" s="3">
        <v>993.47</v>
      </c>
      <c r="N1313" s="10">
        <f>Table3[[#This Row],[profit]]/Table3[[#This Row],[revenue]]</f>
        <v>0.48456750982821362</v>
      </c>
      <c r="O1313" s="2" t="s">
        <v>36</v>
      </c>
      <c r="P1313" s="2" t="str">
        <f>_xlfn.XLOOKUP(O1313,Sales_reps!A:A,Sales_reps!B:B)</f>
        <v>Rep 15</v>
      </c>
      <c r="Q1313" s="5">
        <f>_xlfn.XLOOKUP(F1313,Inventory!A:A,Inventory!E:E)</f>
        <v>315</v>
      </c>
      <c r="R1313" s="5">
        <f>_xlfn.XLOOKUP(F1313,Inventory!A:A,Inventory!F:F)</f>
        <v>149</v>
      </c>
      <c r="S1313" t="str">
        <f>IF(Table3[[#This Row],[Reorder_point]]&gt;=Table3[[#This Row],[Stock_on_hand]],"Reorder","Sufficient Stock")</f>
        <v>Sufficient Stock</v>
      </c>
      <c r="T1313" s="4">
        <f>_xlfn.XLOOKUP(F1313,Pivot!A:A,Pivot!C:C)</f>
        <v>2.5193370165745854</v>
      </c>
      <c r="U1313" s="5">
        <f>Table3[[#This Row],[Stock_on_hand]]/Table3[[#This Row],[ADS_Rate]]</f>
        <v>125.03289473684211</v>
      </c>
      <c r="V1313" s="16">
        <f>_xlfn.XLOOKUP(F1313,Pivot!E:E,Pivot!H:H)</f>
        <v>200.06271929824564</v>
      </c>
      <c r="W1313" s="3">
        <f>IF(Table3[[#This Row],[Stock_on_hand]]&gt;Table3[[#This Row],[Reorder_point]],(Table3[[#This Row],[Stock_on_hand]]-Table3[[#This Row],[Reorder_point]])*Table3[[#This Row],[AverageCostPerUnit]],0)</f>
        <v>33210.411403508777</v>
      </c>
    </row>
    <row r="1314" spans="1:23" x14ac:dyDescent="0.3">
      <c r="A1314" s="1">
        <v>45814</v>
      </c>
      <c r="B1314" t="str">
        <f>TEXT(Table3[[#This Row],[date]],"mmm")</f>
        <v>Jun</v>
      </c>
      <c r="C1314" t="str">
        <f>TEXT(Table3[[#This Row],[date]],"ddd")</f>
        <v>Fri</v>
      </c>
      <c r="D1314" s="2" t="s">
        <v>17</v>
      </c>
      <c r="E1314" s="2" t="s">
        <v>284</v>
      </c>
      <c r="F1314" s="2" t="s">
        <v>252</v>
      </c>
      <c r="G1314" s="2" t="s">
        <v>253</v>
      </c>
      <c r="H1314" s="2" t="s">
        <v>101</v>
      </c>
      <c r="I1314" s="3">
        <v>147.91</v>
      </c>
      <c r="J1314" s="5">
        <v>13</v>
      </c>
      <c r="K1314" s="3">
        <v>1922.83</v>
      </c>
      <c r="L1314" s="3">
        <v>983.55</v>
      </c>
      <c r="M1314" s="3">
        <v>939.28</v>
      </c>
      <c r="N1314" s="10">
        <f>Table3[[#This Row],[profit]]/Table3[[#This Row],[revenue]]</f>
        <v>0.48848832190053204</v>
      </c>
      <c r="O1314" s="2" t="s">
        <v>3</v>
      </c>
      <c r="P1314" s="2" t="str">
        <f>_xlfn.XLOOKUP(O1314,Sales_reps!A:A,Sales_reps!B:B)</f>
        <v>Rep 1</v>
      </c>
      <c r="Q1314" s="5">
        <f>_xlfn.XLOOKUP(F1314,Inventory!A:A,Inventory!E:E)</f>
        <v>487</v>
      </c>
      <c r="R1314" s="5">
        <f>_xlfn.XLOOKUP(F1314,Inventory!A:A,Inventory!F:F)</f>
        <v>182</v>
      </c>
      <c r="S1314" t="str">
        <f>IF(Table3[[#This Row],[Reorder_point]]&gt;=Table3[[#This Row],[Stock_on_hand]],"Reorder","Sufficient Stock")</f>
        <v>Sufficient Stock</v>
      </c>
      <c r="T1314" s="4">
        <f>_xlfn.XLOOKUP(F1314,Pivot!A:A,Pivot!C:C)</f>
        <v>2.0497237569060776</v>
      </c>
      <c r="U1314" s="5">
        <f>Table3[[#This Row],[Stock_on_hand]]/Table3[[#This Row],[ADS_Rate]]</f>
        <v>237.5929919137466</v>
      </c>
      <c r="V1314" s="16">
        <f>_xlfn.XLOOKUP(F1314,Pivot!E:E,Pivot!H:H)</f>
        <v>142.78312668463613</v>
      </c>
      <c r="W1314" s="3">
        <f>IF(Table3[[#This Row],[Stock_on_hand]]&gt;Table3[[#This Row],[Reorder_point]],(Table3[[#This Row],[Stock_on_hand]]-Table3[[#This Row],[Reorder_point]])*Table3[[#This Row],[AverageCostPerUnit]],0)</f>
        <v>43548.85363881402</v>
      </c>
    </row>
    <row r="1315" spans="1:23" x14ac:dyDescent="0.3">
      <c r="A1315" s="1">
        <v>45815</v>
      </c>
      <c r="B1315" t="str">
        <f>TEXT(Table3[[#This Row],[date]],"mmm")</f>
        <v>Jun</v>
      </c>
      <c r="C1315" t="str">
        <f>TEXT(Table3[[#This Row],[date]],"ddd")</f>
        <v>Sat</v>
      </c>
      <c r="D1315" s="2" t="s">
        <v>5</v>
      </c>
      <c r="E1315" s="2" t="s">
        <v>272</v>
      </c>
      <c r="F1315" s="2" t="s">
        <v>146</v>
      </c>
      <c r="G1315" s="2" t="s">
        <v>147</v>
      </c>
      <c r="H1315" s="2" t="s">
        <v>101</v>
      </c>
      <c r="I1315" s="3">
        <v>7.52</v>
      </c>
      <c r="J1315" s="5">
        <v>22</v>
      </c>
      <c r="K1315" s="3">
        <v>165.44</v>
      </c>
      <c r="L1315" s="3">
        <v>109.58</v>
      </c>
      <c r="M1315" s="3">
        <v>55.86</v>
      </c>
      <c r="N1315" s="10">
        <f>Table3[[#This Row],[profit]]/Table3[[#This Row],[revenue]]</f>
        <v>0.33764506769825919</v>
      </c>
      <c r="O1315" s="2" t="s">
        <v>36</v>
      </c>
      <c r="P1315" s="2" t="str">
        <f>_xlfn.XLOOKUP(O1315,Sales_reps!A:A,Sales_reps!B:B)</f>
        <v>Rep 15</v>
      </c>
      <c r="Q1315" s="5">
        <f>_xlfn.XLOOKUP(F1315,Inventory!A:A,Inventory!E:E)</f>
        <v>347</v>
      </c>
      <c r="R1315" s="5">
        <f>_xlfn.XLOOKUP(F1315,Inventory!A:A,Inventory!F:F)</f>
        <v>110</v>
      </c>
      <c r="S1315" t="str">
        <f>IF(Table3[[#This Row],[Reorder_point]]&gt;=Table3[[#This Row],[Stock_on_hand]],"Reorder","Sufficient Stock")</f>
        <v>Sufficient Stock</v>
      </c>
      <c r="T1315" s="4">
        <f>_xlfn.XLOOKUP(F1315,Pivot!A:A,Pivot!C:C)</f>
        <v>1.9116022099447514</v>
      </c>
      <c r="U1315" s="5">
        <f>Table3[[#This Row],[Stock_on_hand]]/Table3[[#This Row],[ADS_Rate]]</f>
        <v>181.52312138728323</v>
      </c>
      <c r="V1315" s="16">
        <f>_xlfn.XLOOKUP(F1315,Pivot!E:E,Pivot!H:H)</f>
        <v>120.45384393063586</v>
      </c>
      <c r="W1315" s="3">
        <f>IF(Table3[[#This Row],[Stock_on_hand]]&gt;Table3[[#This Row],[Reorder_point]],(Table3[[#This Row],[Stock_on_hand]]-Table3[[#This Row],[Reorder_point]])*Table3[[#This Row],[AverageCostPerUnit]],0)</f>
        <v>28547.561011560698</v>
      </c>
    </row>
    <row r="1316" spans="1:23" x14ac:dyDescent="0.3">
      <c r="A1316" s="1">
        <v>45815</v>
      </c>
      <c r="B1316" t="str">
        <f>TEXT(Table3[[#This Row],[date]],"mmm")</f>
        <v>Jun</v>
      </c>
      <c r="C1316" t="str">
        <f>TEXT(Table3[[#This Row],[date]],"ddd")</f>
        <v>Sat</v>
      </c>
      <c r="D1316" s="2" t="s">
        <v>12</v>
      </c>
      <c r="E1316" s="2" t="s">
        <v>273</v>
      </c>
      <c r="F1316" s="2" t="s">
        <v>126</v>
      </c>
      <c r="G1316" s="2" t="s">
        <v>127</v>
      </c>
      <c r="H1316" s="2" t="s">
        <v>56</v>
      </c>
      <c r="I1316" s="3">
        <v>61.98</v>
      </c>
      <c r="J1316" s="5">
        <v>16</v>
      </c>
      <c r="K1316" s="3">
        <v>991.68</v>
      </c>
      <c r="L1316" s="3">
        <v>537.73</v>
      </c>
      <c r="M1316" s="3">
        <v>453.95</v>
      </c>
      <c r="N1316" s="10">
        <f>Table3[[#This Row],[profit]]/Table3[[#This Row],[revenue]]</f>
        <v>0.45775855114553082</v>
      </c>
      <c r="O1316" s="2" t="s">
        <v>20</v>
      </c>
      <c r="P1316" s="2" t="str">
        <f>_xlfn.XLOOKUP(O1316,Sales_reps!A:A,Sales_reps!B:B)</f>
        <v>Rep 8</v>
      </c>
      <c r="Q1316" s="5">
        <f>_xlfn.XLOOKUP(F1316,Inventory!A:A,Inventory!E:E)</f>
        <v>76</v>
      </c>
      <c r="R1316" s="5">
        <f>_xlfn.XLOOKUP(F1316,Inventory!A:A,Inventory!F:F)</f>
        <v>136</v>
      </c>
      <c r="S1316" t="str">
        <f>IF(Table3[[#This Row],[Reorder_point]]&gt;=Table3[[#This Row],[Stock_on_hand]],"Reorder","Sufficient Stock")</f>
        <v>Reorder</v>
      </c>
      <c r="T1316" s="4">
        <f>_xlfn.XLOOKUP(F1316,Pivot!A:A,Pivot!C:C)</f>
        <v>2.3591160220994474</v>
      </c>
      <c r="U1316" s="5">
        <f>Table3[[#This Row],[Stock_on_hand]]/Table3[[#This Row],[ADS_Rate]]</f>
        <v>32.215456674473067</v>
      </c>
      <c r="V1316" s="16">
        <f>_xlfn.XLOOKUP(F1316,Pivot!E:E,Pivot!H:H)</f>
        <v>164.18552693208429</v>
      </c>
      <c r="W1316" s="3">
        <f>IF(Table3[[#This Row],[Stock_on_hand]]&gt;Table3[[#This Row],[Reorder_point]],(Table3[[#This Row],[Stock_on_hand]]-Table3[[#This Row],[Reorder_point]])*Table3[[#This Row],[AverageCostPerUnit]],0)</f>
        <v>0</v>
      </c>
    </row>
    <row r="1317" spans="1:23" x14ac:dyDescent="0.3">
      <c r="A1317" s="1">
        <v>45815</v>
      </c>
      <c r="B1317" t="str">
        <f>TEXT(Table3[[#This Row],[date]],"mmm")</f>
        <v>Jun</v>
      </c>
      <c r="C1317" t="str">
        <f>TEXT(Table3[[#This Row],[date]],"ddd")</f>
        <v>Sat</v>
      </c>
      <c r="D1317" s="2" t="s">
        <v>24</v>
      </c>
      <c r="E1317" s="2" t="s">
        <v>285</v>
      </c>
      <c r="F1317" s="2" t="s">
        <v>74</v>
      </c>
      <c r="G1317" s="2" t="s">
        <v>75</v>
      </c>
      <c r="H1317" s="2" t="s">
        <v>64</v>
      </c>
      <c r="I1317" s="3">
        <v>213.28</v>
      </c>
      <c r="J1317" s="5">
        <v>34</v>
      </c>
      <c r="K1317" s="3">
        <v>7251.52</v>
      </c>
      <c r="L1317" s="3">
        <v>3708.65</v>
      </c>
      <c r="M1317" s="3">
        <v>3542.87</v>
      </c>
      <c r="N1317" s="10">
        <f>Table3[[#This Row],[profit]]/Table3[[#This Row],[revenue]]</f>
        <v>0.48856929305855873</v>
      </c>
      <c r="O1317" s="2" t="s">
        <v>13</v>
      </c>
      <c r="P1317" s="2" t="str">
        <f>_xlfn.XLOOKUP(O1317,Sales_reps!A:A,Sales_reps!B:B)</f>
        <v>Rep 5</v>
      </c>
      <c r="Q1317" s="5">
        <f>_xlfn.XLOOKUP(F1317,Inventory!A:A,Inventory!E:E)</f>
        <v>415</v>
      </c>
      <c r="R1317" s="5">
        <f>_xlfn.XLOOKUP(F1317,Inventory!A:A,Inventory!F:F)</f>
        <v>67</v>
      </c>
      <c r="S1317" t="str">
        <f>IF(Table3[[#This Row],[Reorder_point]]&gt;=Table3[[#This Row],[Stock_on_hand]],"Reorder","Sufficient Stock")</f>
        <v>Sufficient Stock</v>
      </c>
      <c r="T1317" s="4">
        <f>_xlfn.XLOOKUP(F1317,Pivot!A:A,Pivot!C:C)</f>
        <v>3.3093922651933703</v>
      </c>
      <c r="U1317" s="5">
        <f>Table3[[#This Row],[Stock_on_hand]]/Table3[[#This Row],[ADS_Rate]]</f>
        <v>125.40066777963271</v>
      </c>
      <c r="V1317" s="16">
        <f>_xlfn.XLOOKUP(F1317,Pivot!E:E,Pivot!H:H)</f>
        <v>142.83464106844738</v>
      </c>
      <c r="W1317" s="3">
        <f>IF(Table3[[#This Row],[Stock_on_hand]]&gt;Table3[[#This Row],[Reorder_point]],(Table3[[#This Row],[Stock_on_hand]]-Table3[[#This Row],[Reorder_point]])*Table3[[#This Row],[AverageCostPerUnit]],0)</f>
        <v>49706.455091819691</v>
      </c>
    </row>
    <row r="1318" spans="1:23" x14ac:dyDescent="0.3">
      <c r="A1318" s="1">
        <v>45815</v>
      </c>
      <c r="B1318" t="str">
        <f>TEXT(Table3[[#This Row],[date]],"mmm")</f>
        <v>Jun</v>
      </c>
      <c r="C1318" t="str">
        <f>TEXT(Table3[[#This Row],[date]],"ddd")</f>
        <v>Sat</v>
      </c>
      <c r="D1318" s="2" t="s">
        <v>5</v>
      </c>
      <c r="E1318" s="2" t="s">
        <v>281</v>
      </c>
      <c r="F1318" s="2" t="s">
        <v>236</v>
      </c>
      <c r="G1318" s="2" t="s">
        <v>237</v>
      </c>
      <c r="H1318" s="2" t="s">
        <v>101</v>
      </c>
      <c r="I1318" s="3">
        <v>6.88</v>
      </c>
      <c r="J1318" s="5">
        <v>13</v>
      </c>
      <c r="K1318" s="3">
        <v>89.44</v>
      </c>
      <c r="L1318" s="3">
        <v>64.400000000000006</v>
      </c>
      <c r="M1318" s="3">
        <v>25.04</v>
      </c>
      <c r="N1318" s="10">
        <f>Table3[[#This Row],[profit]]/Table3[[#This Row],[revenue]]</f>
        <v>0.27996422182468694</v>
      </c>
      <c r="O1318" s="2" t="s">
        <v>28</v>
      </c>
      <c r="P1318" s="2" t="str">
        <f>_xlfn.XLOOKUP(O1318,Sales_reps!A:A,Sales_reps!B:B)</f>
        <v>Rep 11</v>
      </c>
      <c r="Q1318" s="5">
        <f>_xlfn.XLOOKUP(F1318,Inventory!A:A,Inventory!E:E)</f>
        <v>32</v>
      </c>
      <c r="R1318" s="5">
        <f>_xlfn.XLOOKUP(F1318,Inventory!A:A,Inventory!F:F)</f>
        <v>194</v>
      </c>
      <c r="S1318" t="str">
        <f>IF(Table3[[#This Row],[Reorder_point]]&gt;=Table3[[#This Row],[Stock_on_hand]],"Reorder","Sufficient Stock")</f>
        <v>Reorder</v>
      </c>
      <c r="T1318" s="4">
        <f>_xlfn.XLOOKUP(F1318,Pivot!A:A,Pivot!C:C)</f>
        <v>2.0220994475138121</v>
      </c>
      <c r="U1318" s="5">
        <f>Table3[[#This Row],[Stock_on_hand]]/Table3[[#This Row],[ADS_Rate]]</f>
        <v>15.825136612021858</v>
      </c>
      <c r="V1318" s="16">
        <f>_xlfn.XLOOKUP(F1318,Pivot!E:E,Pivot!H:H)</f>
        <v>188.49956284153004</v>
      </c>
      <c r="W1318" s="3">
        <f>IF(Table3[[#This Row],[Stock_on_hand]]&gt;Table3[[#This Row],[Reorder_point]],(Table3[[#This Row],[Stock_on_hand]]-Table3[[#This Row],[Reorder_point]])*Table3[[#This Row],[AverageCostPerUnit]],0)</f>
        <v>0</v>
      </c>
    </row>
    <row r="1319" spans="1:23" x14ac:dyDescent="0.3">
      <c r="A1319" s="1">
        <v>45815</v>
      </c>
      <c r="B1319" t="str">
        <f>TEXT(Table3[[#This Row],[date]],"mmm")</f>
        <v>Jun</v>
      </c>
      <c r="C1319" t="str">
        <f>TEXT(Table3[[#This Row],[date]],"ddd")</f>
        <v>Sat</v>
      </c>
      <c r="D1319" s="2" t="s">
        <v>12</v>
      </c>
      <c r="E1319" s="2" t="s">
        <v>281</v>
      </c>
      <c r="F1319" s="2" t="s">
        <v>76</v>
      </c>
      <c r="G1319" s="2" t="s">
        <v>77</v>
      </c>
      <c r="H1319" s="2" t="s">
        <v>64</v>
      </c>
      <c r="I1319" s="3">
        <v>144.04</v>
      </c>
      <c r="J1319" s="5">
        <v>2</v>
      </c>
      <c r="K1319" s="3">
        <v>288.08</v>
      </c>
      <c r="L1319" s="3">
        <v>150.79</v>
      </c>
      <c r="M1319" s="3">
        <v>137.29</v>
      </c>
      <c r="N1319" s="10">
        <f>Table3[[#This Row],[profit]]/Table3[[#This Row],[revenue]]</f>
        <v>0.47656900860871981</v>
      </c>
      <c r="O1319" s="2" t="s">
        <v>15</v>
      </c>
      <c r="P1319" s="2" t="str">
        <f>_xlfn.XLOOKUP(O1319,Sales_reps!A:A,Sales_reps!B:B)</f>
        <v>Rep 6</v>
      </c>
      <c r="Q1319" s="5">
        <f>_xlfn.XLOOKUP(F1319,Inventory!A:A,Inventory!E:E)</f>
        <v>477</v>
      </c>
      <c r="R1319" s="5">
        <f>_xlfn.XLOOKUP(F1319,Inventory!A:A,Inventory!F:F)</f>
        <v>124</v>
      </c>
      <c r="S1319" t="str">
        <f>IF(Table3[[#This Row],[Reorder_point]]&gt;=Table3[[#This Row],[Stock_on_hand]],"Reorder","Sufficient Stock")</f>
        <v>Sufficient Stock</v>
      </c>
      <c r="T1319" s="4">
        <f>_xlfn.XLOOKUP(F1319,Pivot!A:A,Pivot!C:C)</f>
        <v>2.7734806629834252</v>
      </c>
      <c r="U1319" s="5">
        <f>Table3[[#This Row],[Stock_on_hand]]/Table3[[#This Row],[ADS_Rate]]</f>
        <v>171.98605577689244</v>
      </c>
      <c r="V1319" s="16">
        <f>_xlfn.XLOOKUP(F1319,Pivot!E:E,Pivot!H:H)</f>
        <v>146.86141434262947</v>
      </c>
      <c r="W1319" s="3">
        <f>IF(Table3[[#This Row],[Stock_on_hand]]&gt;Table3[[#This Row],[Reorder_point]],(Table3[[#This Row],[Stock_on_hand]]-Table3[[#This Row],[Reorder_point]])*Table3[[#This Row],[AverageCostPerUnit]],0)</f>
        <v>51842.079262948202</v>
      </c>
    </row>
    <row r="1320" spans="1:23" x14ac:dyDescent="0.3">
      <c r="A1320" s="1">
        <v>45815</v>
      </c>
      <c r="B1320" t="str">
        <f>TEXT(Table3[[#This Row],[date]],"mmm")</f>
        <v>Jun</v>
      </c>
      <c r="C1320" t="str">
        <f>TEXT(Table3[[#This Row],[date]],"ddd")</f>
        <v>Sat</v>
      </c>
      <c r="D1320" s="2" t="s">
        <v>27</v>
      </c>
      <c r="E1320" s="2" t="s">
        <v>277</v>
      </c>
      <c r="F1320" s="2" t="s">
        <v>120</v>
      </c>
      <c r="G1320" s="2" t="s">
        <v>121</v>
      </c>
      <c r="H1320" s="2" t="s">
        <v>56</v>
      </c>
      <c r="I1320" s="3">
        <v>428.64</v>
      </c>
      <c r="J1320" s="5">
        <v>27</v>
      </c>
      <c r="K1320" s="3">
        <v>11573.28</v>
      </c>
      <c r="L1320" s="3">
        <v>9555.33</v>
      </c>
      <c r="M1320" s="3">
        <v>2017.95</v>
      </c>
      <c r="N1320" s="10">
        <f>Table3[[#This Row],[profit]]/Table3[[#This Row],[revenue]]</f>
        <v>0.17436284268591098</v>
      </c>
      <c r="O1320" s="2" t="s">
        <v>3</v>
      </c>
      <c r="P1320" s="2" t="str">
        <f>_xlfn.XLOOKUP(O1320,Sales_reps!A:A,Sales_reps!B:B)</f>
        <v>Rep 1</v>
      </c>
      <c r="Q1320" s="5">
        <f>_xlfn.XLOOKUP(F1320,Inventory!A:A,Inventory!E:E)</f>
        <v>163</v>
      </c>
      <c r="R1320" s="5">
        <f>_xlfn.XLOOKUP(F1320,Inventory!A:A,Inventory!F:F)</f>
        <v>70</v>
      </c>
      <c r="S1320" t="str">
        <f>IF(Table3[[#This Row],[Reorder_point]]&gt;=Table3[[#This Row],[Stock_on_hand]],"Reorder","Sufficient Stock")</f>
        <v>Sufficient Stock</v>
      </c>
      <c r="T1320" s="4">
        <f>_xlfn.XLOOKUP(F1320,Pivot!A:A,Pivot!C:C)</f>
        <v>2.7679558011049723</v>
      </c>
      <c r="U1320" s="5">
        <f>Table3[[#This Row],[Stock_on_hand]]/Table3[[#This Row],[ADS_Rate]]</f>
        <v>58.88822355289421</v>
      </c>
      <c r="V1320" s="16">
        <f>_xlfn.XLOOKUP(F1320,Pivot!E:E,Pivot!H:H)</f>
        <v>213.25538922155687</v>
      </c>
      <c r="W1320" s="3">
        <f>IF(Table3[[#This Row],[Stock_on_hand]]&gt;Table3[[#This Row],[Reorder_point]],(Table3[[#This Row],[Stock_on_hand]]-Table3[[#This Row],[Reorder_point]])*Table3[[#This Row],[AverageCostPerUnit]],0)</f>
        <v>19832.75119760479</v>
      </c>
    </row>
    <row r="1321" spans="1:23" x14ac:dyDescent="0.3">
      <c r="A1321" s="1">
        <v>45815</v>
      </c>
      <c r="B1321" t="str">
        <f>TEXT(Table3[[#This Row],[date]],"mmm")</f>
        <v>Jun</v>
      </c>
      <c r="C1321" t="str">
        <f>TEXT(Table3[[#This Row],[date]],"ddd")</f>
        <v>Sat</v>
      </c>
      <c r="D1321" s="2" t="s">
        <v>12</v>
      </c>
      <c r="E1321" s="2" t="s">
        <v>283</v>
      </c>
      <c r="F1321" s="2" t="s">
        <v>95</v>
      </c>
      <c r="G1321" s="2" t="s">
        <v>96</v>
      </c>
      <c r="H1321" s="2" t="s">
        <v>56</v>
      </c>
      <c r="I1321" s="3">
        <v>240.95</v>
      </c>
      <c r="J1321" s="5">
        <v>41</v>
      </c>
      <c r="K1321" s="3">
        <v>9878.9500000000007</v>
      </c>
      <c r="L1321" s="3">
        <v>6874.05</v>
      </c>
      <c r="M1321" s="3">
        <v>3004.9</v>
      </c>
      <c r="N1321" s="10">
        <f>Table3[[#This Row],[profit]]/Table3[[#This Row],[revenue]]</f>
        <v>0.30417200208524187</v>
      </c>
      <c r="O1321" s="2" t="s">
        <v>44</v>
      </c>
      <c r="P1321" s="2" t="str">
        <f>_xlfn.XLOOKUP(O1321,Sales_reps!A:A,Sales_reps!B:B)</f>
        <v>Rep 19</v>
      </c>
      <c r="Q1321" s="5">
        <f>_xlfn.XLOOKUP(F1321,Inventory!A:A,Inventory!E:E)</f>
        <v>101</v>
      </c>
      <c r="R1321" s="5">
        <f>_xlfn.XLOOKUP(F1321,Inventory!A:A,Inventory!F:F)</f>
        <v>179</v>
      </c>
      <c r="S1321" t="str">
        <f>IF(Table3[[#This Row],[Reorder_point]]&gt;=Table3[[#This Row],[Stock_on_hand]],"Reorder","Sufficient Stock")</f>
        <v>Reorder</v>
      </c>
      <c r="T1321" s="4">
        <f>_xlfn.XLOOKUP(F1321,Pivot!A:A,Pivot!C:C)</f>
        <v>3.9834254143646408</v>
      </c>
      <c r="U1321" s="5">
        <f>Table3[[#This Row],[Stock_on_hand]]/Table3[[#This Row],[ADS_Rate]]</f>
        <v>25.35506241331484</v>
      </c>
      <c r="V1321" s="16">
        <f>_xlfn.XLOOKUP(F1321,Pivot!E:E,Pivot!H:H)</f>
        <v>171.84160887656034</v>
      </c>
      <c r="W1321" s="3">
        <f>IF(Table3[[#This Row],[Stock_on_hand]]&gt;Table3[[#This Row],[Reorder_point]],(Table3[[#This Row],[Stock_on_hand]]-Table3[[#This Row],[Reorder_point]])*Table3[[#This Row],[AverageCostPerUnit]],0)</f>
        <v>0</v>
      </c>
    </row>
    <row r="1322" spans="1:23" x14ac:dyDescent="0.3">
      <c r="A1322" s="1">
        <v>45815</v>
      </c>
      <c r="B1322" t="str">
        <f>TEXT(Table3[[#This Row],[date]],"mmm")</f>
        <v>Jun</v>
      </c>
      <c r="C1322" t="str">
        <f>TEXT(Table3[[#This Row],[date]],"ddd")</f>
        <v>Sat</v>
      </c>
      <c r="D1322" s="2" t="s">
        <v>12</v>
      </c>
      <c r="E1322" s="2" t="s">
        <v>273</v>
      </c>
      <c r="F1322" s="2" t="s">
        <v>78</v>
      </c>
      <c r="G1322" s="2" t="s">
        <v>79</v>
      </c>
      <c r="H1322" s="2" t="s">
        <v>64</v>
      </c>
      <c r="I1322" s="3">
        <v>440.1</v>
      </c>
      <c r="J1322" s="5">
        <v>15</v>
      </c>
      <c r="K1322" s="3">
        <v>6601.5</v>
      </c>
      <c r="L1322" s="3">
        <v>4959.68</v>
      </c>
      <c r="M1322" s="3">
        <v>1641.82</v>
      </c>
      <c r="N1322" s="10">
        <f>Table3[[#This Row],[profit]]/Table3[[#This Row],[revenue]]</f>
        <v>0.24870408240551389</v>
      </c>
      <c r="O1322" s="2" t="s">
        <v>30</v>
      </c>
      <c r="P1322" s="2" t="str">
        <f>_xlfn.XLOOKUP(O1322,Sales_reps!A:A,Sales_reps!B:B)</f>
        <v>Rep 12</v>
      </c>
      <c r="Q1322" s="5">
        <f>_xlfn.XLOOKUP(F1322,Inventory!A:A,Inventory!E:E)</f>
        <v>486</v>
      </c>
      <c r="R1322" s="5">
        <f>_xlfn.XLOOKUP(F1322,Inventory!A:A,Inventory!F:F)</f>
        <v>119</v>
      </c>
      <c r="S1322" t="str">
        <f>IF(Table3[[#This Row],[Reorder_point]]&gt;=Table3[[#This Row],[Stock_on_hand]],"Reorder","Sufficient Stock")</f>
        <v>Sufficient Stock</v>
      </c>
      <c r="T1322" s="4">
        <f>_xlfn.XLOOKUP(F1322,Pivot!A:A,Pivot!C:C)</f>
        <v>2.3204419889502761</v>
      </c>
      <c r="U1322" s="5">
        <f>Table3[[#This Row],[Stock_on_hand]]/Table3[[#This Row],[ADS_Rate]]</f>
        <v>209.44285714285715</v>
      </c>
      <c r="V1322" s="16">
        <f>_xlfn.XLOOKUP(F1322,Pivot!E:E,Pivot!H:H)</f>
        <v>196.53238095238089</v>
      </c>
      <c r="W1322" s="3">
        <f>IF(Table3[[#This Row],[Stock_on_hand]]&gt;Table3[[#This Row],[Reorder_point]],(Table3[[#This Row],[Stock_on_hand]]-Table3[[#This Row],[Reorder_point]])*Table3[[#This Row],[AverageCostPerUnit]],0)</f>
        <v>72127.383809523788</v>
      </c>
    </row>
    <row r="1323" spans="1:23" x14ac:dyDescent="0.3">
      <c r="A1323" s="1">
        <v>45815</v>
      </c>
      <c r="B1323" t="str">
        <f>TEXT(Table3[[#This Row],[date]],"mmm")</f>
        <v>Jun</v>
      </c>
      <c r="C1323" t="str">
        <f>TEXT(Table3[[#This Row],[date]],"ddd")</f>
        <v>Sat</v>
      </c>
      <c r="D1323" s="2" t="s">
        <v>5</v>
      </c>
      <c r="E1323" s="2" t="s">
        <v>273</v>
      </c>
      <c r="F1323" s="2" t="s">
        <v>186</v>
      </c>
      <c r="G1323" s="2" t="s">
        <v>187</v>
      </c>
      <c r="H1323" s="2" t="s">
        <v>56</v>
      </c>
      <c r="I1323" s="3">
        <v>61.46</v>
      </c>
      <c r="J1323" s="5">
        <v>26</v>
      </c>
      <c r="K1323" s="3">
        <v>1597.96</v>
      </c>
      <c r="L1323" s="3">
        <v>948.99</v>
      </c>
      <c r="M1323" s="3">
        <v>648.97</v>
      </c>
      <c r="N1323" s="10">
        <f>Table3[[#This Row],[profit]]/Table3[[#This Row],[revenue]]</f>
        <v>0.40612405817417208</v>
      </c>
      <c r="O1323" s="2" t="s">
        <v>15</v>
      </c>
      <c r="P1323" s="2" t="str">
        <f>_xlfn.XLOOKUP(O1323,Sales_reps!A:A,Sales_reps!B:B)</f>
        <v>Rep 6</v>
      </c>
      <c r="Q1323" s="5">
        <f>_xlfn.XLOOKUP(F1323,Inventory!A:A,Inventory!E:E)</f>
        <v>269</v>
      </c>
      <c r="R1323" s="5">
        <f>_xlfn.XLOOKUP(F1323,Inventory!A:A,Inventory!F:F)</f>
        <v>137</v>
      </c>
      <c r="S1323" t="str">
        <f>IF(Table3[[#This Row],[Reorder_point]]&gt;=Table3[[#This Row],[Stock_on_hand]],"Reorder","Sufficient Stock")</f>
        <v>Sufficient Stock</v>
      </c>
      <c r="T1323" s="4">
        <f>_xlfn.XLOOKUP(F1323,Pivot!A:A,Pivot!C:C)</f>
        <v>3.3149171270718232</v>
      </c>
      <c r="U1323" s="5">
        <f>Table3[[#This Row],[Stock_on_hand]]/Table3[[#This Row],[ADS_Rate]]</f>
        <v>81.148333333333341</v>
      </c>
      <c r="V1323" s="16">
        <f>_xlfn.XLOOKUP(F1323,Pivot!E:E,Pivot!H:H)</f>
        <v>202.9247</v>
      </c>
      <c r="W1323" s="3">
        <f>IF(Table3[[#This Row],[Stock_on_hand]]&gt;Table3[[#This Row],[Reorder_point]],(Table3[[#This Row],[Stock_on_hand]]-Table3[[#This Row],[Reorder_point]])*Table3[[#This Row],[AverageCostPerUnit]],0)</f>
        <v>26786.060399999998</v>
      </c>
    </row>
    <row r="1324" spans="1:23" x14ac:dyDescent="0.3">
      <c r="A1324" s="1">
        <v>45816</v>
      </c>
      <c r="B1324" t="str">
        <f>TEXT(Table3[[#This Row],[date]],"mmm")</f>
        <v>Jun</v>
      </c>
      <c r="C1324" t="str">
        <f>TEXT(Table3[[#This Row],[date]],"ddd")</f>
        <v>Sun</v>
      </c>
      <c r="D1324" s="2" t="s">
        <v>17</v>
      </c>
      <c r="E1324" s="2" t="s">
        <v>278</v>
      </c>
      <c r="F1324" s="2" t="s">
        <v>260</v>
      </c>
      <c r="G1324" s="2" t="s">
        <v>261</v>
      </c>
      <c r="H1324" s="2" t="s">
        <v>73</v>
      </c>
      <c r="I1324" s="3">
        <v>313.07</v>
      </c>
      <c r="J1324" s="5">
        <v>16</v>
      </c>
      <c r="K1324" s="3">
        <v>5009.12</v>
      </c>
      <c r="L1324" s="3">
        <v>4000.58</v>
      </c>
      <c r="M1324" s="3">
        <v>1008.54</v>
      </c>
      <c r="N1324" s="10">
        <f>Table3[[#This Row],[profit]]/Table3[[#This Row],[revenue]]</f>
        <v>0.20134075446385791</v>
      </c>
      <c r="O1324" s="2" t="s">
        <v>22</v>
      </c>
      <c r="P1324" s="2" t="str">
        <f>_xlfn.XLOOKUP(O1324,Sales_reps!A:A,Sales_reps!B:B)</f>
        <v>Rep 9</v>
      </c>
      <c r="Q1324" s="5">
        <f>_xlfn.XLOOKUP(F1324,Inventory!A:A,Inventory!E:E)</f>
        <v>159</v>
      </c>
      <c r="R1324" s="5">
        <f>_xlfn.XLOOKUP(F1324,Inventory!A:A,Inventory!F:F)</f>
        <v>87</v>
      </c>
      <c r="S1324" t="str">
        <f>IF(Table3[[#This Row],[Reorder_point]]&gt;=Table3[[#This Row],[Stock_on_hand]],"Reorder","Sufficient Stock")</f>
        <v>Sufficient Stock</v>
      </c>
      <c r="T1324" s="4">
        <f>_xlfn.XLOOKUP(F1324,Pivot!A:A,Pivot!C:C)</f>
        <v>3.3204419889502761</v>
      </c>
      <c r="U1324" s="5">
        <f>Table3[[#This Row],[Stock_on_hand]]/Table3[[#This Row],[ADS_Rate]]</f>
        <v>47.885191347753747</v>
      </c>
      <c r="V1324" s="16">
        <f>_xlfn.XLOOKUP(F1324,Pivot!E:E,Pivot!H:H)</f>
        <v>126.12717138103163</v>
      </c>
      <c r="W1324" s="3">
        <f>IF(Table3[[#This Row],[Stock_on_hand]]&gt;Table3[[#This Row],[Reorder_point]],(Table3[[#This Row],[Stock_on_hand]]-Table3[[#This Row],[Reorder_point]])*Table3[[#This Row],[AverageCostPerUnit]],0)</f>
        <v>9081.1563394342775</v>
      </c>
    </row>
    <row r="1325" spans="1:23" x14ac:dyDescent="0.3">
      <c r="A1325" s="1">
        <v>45816</v>
      </c>
      <c r="B1325" t="str">
        <f>TEXT(Table3[[#This Row],[date]],"mmm")</f>
        <v>Jun</v>
      </c>
      <c r="C1325" t="str">
        <f>TEXT(Table3[[#This Row],[date]],"ddd")</f>
        <v>Sun</v>
      </c>
      <c r="D1325" s="2" t="s">
        <v>17</v>
      </c>
      <c r="E1325" s="2" t="s">
        <v>280</v>
      </c>
      <c r="F1325" s="2" t="s">
        <v>164</v>
      </c>
      <c r="G1325" s="2" t="s">
        <v>165</v>
      </c>
      <c r="H1325" s="2" t="s">
        <v>56</v>
      </c>
      <c r="I1325" s="3">
        <v>46.44</v>
      </c>
      <c r="J1325" s="5">
        <v>30</v>
      </c>
      <c r="K1325" s="3">
        <v>1393.2</v>
      </c>
      <c r="L1325" s="3">
        <v>884.93</v>
      </c>
      <c r="M1325" s="3">
        <v>508.27</v>
      </c>
      <c r="N1325" s="10">
        <f>Table3[[#This Row],[profit]]/Table3[[#This Row],[revenue]]</f>
        <v>0.36482199253517078</v>
      </c>
      <c r="O1325" s="2" t="s">
        <v>28</v>
      </c>
      <c r="P1325" s="2" t="str">
        <f>_xlfn.XLOOKUP(O1325,Sales_reps!A:A,Sales_reps!B:B)</f>
        <v>Rep 11</v>
      </c>
      <c r="Q1325" s="5">
        <f>_xlfn.XLOOKUP(F1325,Inventory!A:A,Inventory!E:E)</f>
        <v>324</v>
      </c>
      <c r="R1325" s="5">
        <f>_xlfn.XLOOKUP(F1325,Inventory!A:A,Inventory!F:F)</f>
        <v>136</v>
      </c>
      <c r="S1325" t="str">
        <f>IF(Table3[[#This Row],[Reorder_point]]&gt;=Table3[[#This Row],[Stock_on_hand]],"Reorder","Sufficient Stock")</f>
        <v>Sufficient Stock</v>
      </c>
      <c r="T1325" s="4">
        <f>_xlfn.XLOOKUP(F1325,Pivot!A:A,Pivot!C:C)</f>
        <v>1.7348066298342542</v>
      </c>
      <c r="U1325" s="5">
        <f>Table3[[#This Row],[Stock_on_hand]]/Table3[[#This Row],[ADS_Rate]]</f>
        <v>186.76433121019107</v>
      </c>
      <c r="V1325" s="16">
        <f>_xlfn.XLOOKUP(F1325,Pivot!E:E,Pivot!H:H)</f>
        <v>151.90401273885354</v>
      </c>
      <c r="W1325" s="3">
        <f>IF(Table3[[#This Row],[Stock_on_hand]]&gt;Table3[[#This Row],[Reorder_point]],(Table3[[#This Row],[Stock_on_hand]]-Table3[[#This Row],[Reorder_point]])*Table3[[#This Row],[AverageCostPerUnit]],0)</f>
        <v>28557.954394904464</v>
      </c>
    </row>
    <row r="1326" spans="1:23" x14ac:dyDescent="0.3">
      <c r="A1326" s="1">
        <v>45816</v>
      </c>
      <c r="B1326" t="str">
        <f>TEXT(Table3[[#This Row],[date]],"mmm")</f>
        <v>Jun</v>
      </c>
      <c r="C1326" t="str">
        <f>TEXT(Table3[[#This Row],[date]],"ddd")</f>
        <v>Sun</v>
      </c>
      <c r="D1326" s="2" t="s">
        <v>24</v>
      </c>
      <c r="E1326" s="2" t="s">
        <v>277</v>
      </c>
      <c r="F1326" s="2" t="s">
        <v>95</v>
      </c>
      <c r="G1326" s="2" t="s">
        <v>96</v>
      </c>
      <c r="H1326" s="2" t="s">
        <v>56</v>
      </c>
      <c r="I1326" s="3">
        <v>297.38</v>
      </c>
      <c r="J1326" s="5">
        <v>38</v>
      </c>
      <c r="K1326" s="3">
        <v>11300.44</v>
      </c>
      <c r="L1326" s="3">
        <v>7755.97</v>
      </c>
      <c r="M1326" s="3">
        <v>3544.47</v>
      </c>
      <c r="N1326" s="10">
        <f>Table3[[#This Row],[profit]]/Table3[[#This Row],[revenue]]</f>
        <v>0.31365769828431456</v>
      </c>
      <c r="O1326" s="2" t="s">
        <v>30</v>
      </c>
      <c r="P1326" s="2" t="str">
        <f>_xlfn.XLOOKUP(O1326,Sales_reps!A:A,Sales_reps!B:B)</f>
        <v>Rep 12</v>
      </c>
      <c r="Q1326" s="5">
        <f>_xlfn.XLOOKUP(F1326,Inventory!A:A,Inventory!E:E)</f>
        <v>101</v>
      </c>
      <c r="R1326" s="5">
        <f>_xlfn.XLOOKUP(F1326,Inventory!A:A,Inventory!F:F)</f>
        <v>179</v>
      </c>
      <c r="S1326" t="str">
        <f>IF(Table3[[#This Row],[Reorder_point]]&gt;=Table3[[#This Row],[Stock_on_hand]],"Reorder","Sufficient Stock")</f>
        <v>Reorder</v>
      </c>
      <c r="T1326" s="4">
        <f>_xlfn.XLOOKUP(F1326,Pivot!A:A,Pivot!C:C)</f>
        <v>3.9834254143646408</v>
      </c>
      <c r="U1326" s="5">
        <f>Table3[[#This Row],[Stock_on_hand]]/Table3[[#This Row],[ADS_Rate]]</f>
        <v>25.35506241331484</v>
      </c>
      <c r="V1326" s="16">
        <f>_xlfn.XLOOKUP(F1326,Pivot!E:E,Pivot!H:H)</f>
        <v>171.84160887656034</v>
      </c>
      <c r="W1326" s="3">
        <f>IF(Table3[[#This Row],[Stock_on_hand]]&gt;Table3[[#This Row],[Reorder_point]],(Table3[[#This Row],[Stock_on_hand]]-Table3[[#This Row],[Reorder_point]])*Table3[[#This Row],[AverageCostPerUnit]],0)</f>
        <v>0</v>
      </c>
    </row>
    <row r="1327" spans="1:23" x14ac:dyDescent="0.3">
      <c r="A1327" s="1">
        <v>45816</v>
      </c>
      <c r="B1327" t="str">
        <f>TEXT(Table3[[#This Row],[date]],"mmm")</f>
        <v>Jun</v>
      </c>
      <c r="C1327" t="str">
        <f>TEXT(Table3[[#This Row],[date]],"ddd")</f>
        <v>Sun</v>
      </c>
      <c r="D1327" s="2" t="s">
        <v>5</v>
      </c>
      <c r="E1327" s="2" t="s">
        <v>275</v>
      </c>
      <c r="F1327" s="2" t="s">
        <v>204</v>
      </c>
      <c r="G1327" s="2" t="s">
        <v>205</v>
      </c>
      <c r="H1327" s="2" t="s">
        <v>101</v>
      </c>
      <c r="I1327" s="3">
        <v>442.63</v>
      </c>
      <c r="J1327" s="5">
        <v>42</v>
      </c>
      <c r="K1327" s="3">
        <v>18590.46</v>
      </c>
      <c r="L1327" s="3">
        <v>11883.55</v>
      </c>
      <c r="M1327" s="3">
        <v>6706.91</v>
      </c>
      <c r="N1327" s="10">
        <f>Table3[[#This Row],[profit]]/Table3[[#This Row],[revenue]]</f>
        <v>0.36077160005723369</v>
      </c>
      <c r="O1327" s="2" t="s">
        <v>10</v>
      </c>
      <c r="P1327" s="2" t="str">
        <f>_xlfn.XLOOKUP(O1327,Sales_reps!A:A,Sales_reps!B:B)</f>
        <v>Rep 4</v>
      </c>
      <c r="Q1327" s="5">
        <f>_xlfn.XLOOKUP(F1327,Inventory!A:A,Inventory!E:E)</f>
        <v>158</v>
      </c>
      <c r="R1327" s="5">
        <f>_xlfn.XLOOKUP(F1327,Inventory!A:A,Inventory!F:F)</f>
        <v>118</v>
      </c>
      <c r="S1327" t="str">
        <f>IF(Table3[[#This Row],[Reorder_point]]&gt;=Table3[[#This Row],[Stock_on_hand]],"Reorder","Sufficient Stock")</f>
        <v>Sufficient Stock</v>
      </c>
      <c r="T1327" s="4">
        <f>_xlfn.XLOOKUP(F1327,Pivot!A:A,Pivot!C:C)</f>
        <v>1.9447513812154695</v>
      </c>
      <c r="U1327" s="5">
        <f>Table3[[#This Row],[Stock_on_hand]]/Table3[[#This Row],[ADS_Rate]]</f>
        <v>81.244318181818187</v>
      </c>
      <c r="V1327" s="16">
        <f>_xlfn.XLOOKUP(F1327,Pivot!E:E,Pivot!H:H)</f>
        <v>164.3787784090909</v>
      </c>
      <c r="W1327" s="3">
        <f>IF(Table3[[#This Row],[Stock_on_hand]]&gt;Table3[[#This Row],[Reorder_point]],(Table3[[#This Row],[Stock_on_hand]]-Table3[[#This Row],[Reorder_point]])*Table3[[#This Row],[AverageCostPerUnit]],0)</f>
        <v>6575.1511363636364</v>
      </c>
    </row>
    <row r="1328" spans="1:23" x14ac:dyDescent="0.3">
      <c r="A1328" s="1">
        <v>45816</v>
      </c>
      <c r="B1328" t="str">
        <f>TEXT(Table3[[#This Row],[date]],"mmm")</f>
        <v>Jun</v>
      </c>
      <c r="C1328" t="str">
        <f>TEXT(Table3[[#This Row],[date]],"ddd")</f>
        <v>Sun</v>
      </c>
      <c r="D1328" s="2" t="s">
        <v>17</v>
      </c>
      <c r="E1328" s="2" t="s">
        <v>275</v>
      </c>
      <c r="F1328" s="2" t="s">
        <v>238</v>
      </c>
      <c r="G1328" s="2" t="s">
        <v>239</v>
      </c>
      <c r="H1328" s="2" t="s">
        <v>101</v>
      </c>
      <c r="I1328" s="3">
        <v>227.13</v>
      </c>
      <c r="J1328" s="5">
        <v>10</v>
      </c>
      <c r="K1328" s="3">
        <v>2271.3000000000002</v>
      </c>
      <c r="L1328" s="3">
        <v>1826.83</v>
      </c>
      <c r="M1328" s="3">
        <v>444.47</v>
      </c>
      <c r="N1328" s="10">
        <f>Table3[[#This Row],[profit]]/Table3[[#This Row],[revenue]]</f>
        <v>0.19568969312728393</v>
      </c>
      <c r="O1328" s="2" t="s">
        <v>38</v>
      </c>
      <c r="P1328" s="2" t="str">
        <f>_xlfn.XLOOKUP(O1328,Sales_reps!A:A,Sales_reps!B:B)</f>
        <v>Rep 16</v>
      </c>
      <c r="Q1328" s="5">
        <f>_xlfn.XLOOKUP(F1328,Inventory!A:A,Inventory!E:E)</f>
        <v>290</v>
      </c>
      <c r="R1328" s="5">
        <f>_xlfn.XLOOKUP(F1328,Inventory!A:A,Inventory!F:F)</f>
        <v>144</v>
      </c>
      <c r="S1328" t="str">
        <f>IF(Table3[[#This Row],[Reorder_point]]&gt;=Table3[[#This Row],[Stock_on_hand]],"Reorder","Sufficient Stock")</f>
        <v>Sufficient Stock</v>
      </c>
      <c r="T1328" s="4">
        <f>_xlfn.XLOOKUP(F1328,Pivot!A:A,Pivot!C:C)</f>
        <v>1.4751381215469612</v>
      </c>
      <c r="U1328" s="5">
        <f>Table3[[#This Row],[Stock_on_hand]]/Table3[[#This Row],[ADS_Rate]]</f>
        <v>196.59176029962549</v>
      </c>
      <c r="V1328" s="16">
        <f>_xlfn.XLOOKUP(F1328,Pivot!E:E,Pivot!H:H)</f>
        <v>187.97531835205993</v>
      </c>
      <c r="W1328" s="3">
        <f>IF(Table3[[#This Row],[Stock_on_hand]]&gt;Table3[[#This Row],[Reorder_point]],(Table3[[#This Row],[Stock_on_hand]]-Table3[[#This Row],[Reorder_point]])*Table3[[#This Row],[AverageCostPerUnit]],0)</f>
        <v>27444.396479400748</v>
      </c>
    </row>
    <row r="1329" spans="1:23" x14ac:dyDescent="0.3">
      <c r="A1329" s="1">
        <v>45816</v>
      </c>
      <c r="B1329" t="str">
        <f>TEXT(Table3[[#This Row],[date]],"mmm")</f>
        <v>Jun</v>
      </c>
      <c r="C1329" t="str">
        <f>TEXT(Table3[[#This Row],[date]],"ddd")</f>
        <v>Sun</v>
      </c>
      <c r="D1329" s="2" t="s">
        <v>24</v>
      </c>
      <c r="E1329" s="2" t="s">
        <v>281</v>
      </c>
      <c r="F1329" s="2" t="s">
        <v>222</v>
      </c>
      <c r="G1329" s="2" t="s">
        <v>223</v>
      </c>
      <c r="H1329" s="2" t="s">
        <v>56</v>
      </c>
      <c r="I1329" s="3">
        <v>356.8</v>
      </c>
      <c r="J1329" s="5">
        <v>42</v>
      </c>
      <c r="K1329" s="3">
        <v>14985.6</v>
      </c>
      <c r="L1329" s="3">
        <v>12482.82</v>
      </c>
      <c r="M1329" s="3">
        <v>2502.7800000000002</v>
      </c>
      <c r="N1329" s="10">
        <f>Table3[[#This Row],[profit]]/Table3[[#This Row],[revenue]]</f>
        <v>0.16701233183856504</v>
      </c>
      <c r="O1329" s="2" t="s">
        <v>22</v>
      </c>
      <c r="P1329" s="2" t="str">
        <f>_xlfn.XLOOKUP(O1329,Sales_reps!A:A,Sales_reps!B:B)</f>
        <v>Rep 9</v>
      </c>
      <c r="Q1329" s="5">
        <f>_xlfn.XLOOKUP(F1329,Inventory!A:A,Inventory!E:E)</f>
        <v>429</v>
      </c>
      <c r="R1329" s="5">
        <f>_xlfn.XLOOKUP(F1329,Inventory!A:A,Inventory!F:F)</f>
        <v>117</v>
      </c>
      <c r="S1329" t="str">
        <f>IF(Table3[[#This Row],[Reorder_point]]&gt;=Table3[[#This Row],[Stock_on_hand]],"Reorder","Sufficient Stock")</f>
        <v>Sufficient Stock</v>
      </c>
      <c r="T1329" s="4">
        <f>_xlfn.XLOOKUP(F1329,Pivot!A:A,Pivot!C:C)</f>
        <v>1.7403314917127073</v>
      </c>
      <c r="U1329" s="5">
        <f>Table3[[#This Row],[Stock_on_hand]]/Table3[[#This Row],[ADS_Rate]]</f>
        <v>246.50476190476189</v>
      </c>
      <c r="V1329" s="16">
        <f>_xlfn.XLOOKUP(F1329,Pivot!E:E,Pivot!H:H)</f>
        <v>227.47676190476187</v>
      </c>
      <c r="W1329" s="3">
        <f>IF(Table3[[#This Row],[Stock_on_hand]]&gt;Table3[[#This Row],[Reorder_point]],(Table3[[#This Row],[Stock_on_hand]]-Table3[[#This Row],[Reorder_point]])*Table3[[#This Row],[AverageCostPerUnit]],0)</f>
        <v>70972.749714285703</v>
      </c>
    </row>
    <row r="1330" spans="1:23" x14ac:dyDescent="0.3">
      <c r="A1330" s="1">
        <v>45816</v>
      </c>
      <c r="B1330" t="str">
        <f>TEXT(Table3[[#This Row],[date]],"mmm")</f>
        <v>Jun</v>
      </c>
      <c r="C1330" t="str">
        <f>TEXT(Table3[[#This Row],[date]],"ddd")</f>
        <v>Sun</v>
      </c>
      <c r="D1330" s="2" t="s">
        <v>5</v>
      </c>
      <c r="E1330" s="2" t="s">
        <v>283</v>
      </c>
      <c r="F1330" s="2" t="s">
        <v>246</v>
      </c>
      <c r="G1330" s="2" t="s">
        <v>247</v>
      </c>
      <c r="H1330" s="2" t="s">
        <v>101</v>
      </c>
      <c r="I1330" s="3">
        <v>275.17</v>
      </c>
      <c r="J1330" s="5">
        <v>10</v>
      </c>
      <c r="K1330" s="3">
        <v>2751.7</v>
      </c>
      <c r="L1330" s="3">
        <v>1605.44</v>
      </c>
      <c r="M1330" s="3">
        <v>1146.26</v>
      </c>
      <c r="N1330" s="10">
        <f>Table3[[#This Row],[profit]]/Table3[[#This Row],[revenue]]</f>
        <v>0.41656430570192976</v>
      </c>
      <c r="O1330" s="2" t="s">
        <v>18</v>
      </c>
      <c r="P1330" s="2" t="str">
        <f>_xlfn.XLOOKUP(O1330,Sales_reps!A:A,Sales_reps!B:B)</f>
        <v>Rep 7</v>
      </c>
      <c r="Q1330" s="5">
        <f>_xlfn.XLOOKUP(F1330,Inventory!A:A,Inventory!E:E)</f>
        <v>431</v>
      </c>
      <c r="R1330" s="5">
        <f>_xlfn.XLOOKUP(F1330,Inventory!A:A,Inventory!F:F)</f>
        <v>97</v>
      </c>
      <c r="S1330" t="str">
        <f>IF(Table3[[#This Row],[Reorder_point]]&gt;=Table3[[#This Row],[Stock_on_hand]],"Reorder","Sufficient Stock")</f>
        <v>Sufficient Stock</v>
      </c>
      <c r="T1330" s="4">
        <f>_xlfn.XLOOKUP(F1330,Pivot!A:A,Pivot!C:C)</f>
        <v>2.7127071823204418</v>
      </c>
      <c r="U1330" s="5">
        <f>Table3[[#This Row],[Stock_on_hand]]/Table3[[#This Row],[ADS_Rate]]</f>
        <v>158.88187372708759</v>
      </c>
      <c r="V1330" s="16">
        <f>_xlfn.XLOOKUP(F1330,Pivot!E:E,Pivot!H:H)</f>
        <v>146.11568228105907</v>
      </c>
      <c r="W1330" s="3">
        <f>IF(Table3[[#This Row],[Stock_on_hand]]&gt;Table3[[#This Row],[Reorder_point]],(Table3[[#This Row],[Stock_on_hand]]-Table3[[#This Row],[Reorder_point]])*Table3[[#This Row],[AverageCostPerUnit]],0)</f>
        <v>48802.637881873728</v>
      </c>
    </row>
    <row r="1331" spans="1:23" x14ac:dyDescent="0.3">
      <c r="A1331" s="1">
        <v>45816</v>
      </c>
      <c r="B1331" t="str">
        <f>TEXT(Table3[[#This Row],[date]],"mmm")</f>
        <v>Jun</v>
      </c>
      <c r="C1331" t="str">
        <f>TEXT(Table3[[#This Row],[date]],"ddd")</f>
        <v>Sun</v>
      </c>
      <c r="D1331" s="2" t="s">
        <v>5</v>
      </c>
      <c r="E1331" s="2" t="s">
        <v>282</v>
      </c>
      <c r="F1331" s="2" t="s">
        <v>184</v>
      </c>
      <c r="G1331" s="2" t="s">
        <v>185</v>
      </c>
      <c r="H1331" s="2" t="s">
        <v>73</v>
      </c>
      <c r="I1331" s="3">
        <v>206.51</v>
      </c>
      <c r="J1331" s="5">
        <v>31</v>
      </c>
      <c r="K1331" s="3">
        <v>6401.81</v>
      </c>
      <c r="L1331" s="3">
        <v>4000.3</v>
      </c>
      <c r="M1331" s="3">
        <v>2401.5100000000002</v>
      </c>
      <c r="N1331" s="10">
        <f>Table3[[#This Row],[profit]]/Table3[[#This Row],[revenue]]</f>
        <v>0.37512984609040256</v>
      </c>
      <c r="O1331" s="2" t="s">
        <v>22</v>
      </c>
      <c r="P1331" s="2" t="str">
        <f>_xlfn.XLOOKUP(O1331,Sales_reps!A:A,Sales_reps!B:B)</f>
        <v>Rep 9</v>
      </c>
      <c r="Q1331" s="5">
        <f>_xlfn.XLOOKUP(F1331,Inventory!A:A,Inventory!E:E)</f>
        <v>329</v>
      </c>
      <c r="R1331" s="5">
        <f>_xlfn.XLOOKUP(F1331,Inventory!A:A,Inventory!F:F)</f>
        <v>95</v>
      </c>
      <c r="S1331" t="str">
        <f>IF(Table3[[#This Row],[Reorder_point]]&gt;=Table3[[#This Row],[Stock_on_hand]],"Reorder","Sufficient Stock")</f>
        <v>Sufficient Stock</v>
      </c>
      <c r="T1331" s="4">
        <f>_xlfn.XLOOKUP(F1331,Pivot!A:A,Pivot!C:C)</f>
        <v>1.2209944751381216</v>
      </c>
      <c r="U1331" s="5">
        <f>Table3[[#This Row],[Stock_on_hand]]/Table3[[#This Row],[ADS_Rate]]</f>
        <v>269.45248868778276</v>
      </c>
      <c r="V1331" s="16">
        <f>_xlfn.XLOOKUP(F1331,Pivot!E:E,Pivot!H:H)</f>
        <v>155.78972850678733</v>
      </c>
      <c r="W1331" s="3">
        <f>IF(Table3[[#This Row],[Stock_on_hand]]&gt;Table3[[#This Row],[Reorder_point]],(Table3[[#This Row],[Stock_on_hand]]-Table3[[#This Row],[Reorder_point]])*Table3[[#This Row],[AverageCostPerUnit]],0)</f>
        <v>36454.796470588233</v>
      </c>
    </row>
    <row r="1332" spans="1:23" x14ac:dyDescent="0.3">
      <c r="A1332" s="1">
        <v>45816</v>
      </c>
      <c r="B1332" t="str">
        <f>TEXT(Table3[[#This Row],[date]],"mmm")</f>
        <v>Jun</v>
      </c>
      <c r="C1332" t="str">
        <f>TEXT(Table3[[#This Row],[date]],"ddd")</f>
        <v>Sun</v>
      </c>
      <c r="D1332" s="2" t="s">
        <v>17</v>
      </c>
      <c r="E1332" s="2" t="s">
        <v>285</v>
      </c>
      <c r="F1332" s="2" t="s">
        <v>97</v>
      </c>
      <c r="G1332" s="2" t="s">
        <v>98</v>
      </c>
      <c r="H1332" s="2" t="s">
        <v>60</v>
      </c>
      <c r="I1332" s="3">
        <v>122.47</v>
      </c>
      <c r="J1332" s="5">
        <v>17</v>
      </c>
      <c r="K1332" s="3">
        <v>2081.9899999999998</v>
      </c>
      <c r="L1332" s="3">
        <v>1135.94</v>
      </c>
      <c r="M1332" s="3">
        <v>946.05</v>
      </c>
      <c r="N1332" s="10">
        <f>Table3[[#This Row],[profit]]/Table3[[#This Row],[revenue]]</f>
        <v>0.45439699518249371</v>
      </c>
      <c r="O1332" s="2" t="s">
        <v>10</v>
      </c>
      <c r="P1332" s="2" t="str">
        <f>_xlfn.XLOOKUP(O1332,Sales_reps!A:A,Sales_reps!B:B)</f>
        <v>Rep 4</v>
      </c>
      <c r="Q1332" s="5">
        <f>_xlfn.XLOOKUP(F1332,Inventory!A:A,Inventory!E:E)</f>
        <v>404</v>
      </c>
      <c r="R1332" s="5">
        <f>_xlfn.XLOOKUP(F1332,Inventory!A:A,Inventory!F:F)</f>
        <v>57</v>
      </c>
      <c r="S1332" t="str">
        <f>IF(Table3[[#This Row],[Reorder_point]]&gt;=Table3[[#This Row],[Stock_on_hand]],"Reorder","Sufficient Stock")</f>
        <v>Sufficient Stock</v>
      </c>
      <c r="T1332" s="4">
        <f>_xlfn.XLOOKUP(F1332,Pivot!A:A,Pivot!C:C)</f>
        <v>1.5303867403314917</v>
      </c>
      <c r="U1332" s="5">
        <f>Table3[[#This Row],[Stock_on_hand]]/Table3[[#This Row],[ADS_Rate]]</f>
        <v>263.985559566787</v>
      </c>
      <c r="V1332" s="16">
        <f>_xlfn.XLOOKUP(F1332,Pivot!E:E,Pivot!H:H)</f>
        <v>112.46043321299639</v>
      </c>
      <c r="W1332" s="3">
        <f>IF(Table3[[#This Row],[Stock_on_hand]]&gt;Table3[[#This Row],[Reorder_point]],(Table3[[#This Row],[Stock_on_hand]]-Table3[[#This Row],[Reorder_point]])*Table3[[#This Row],[AverageCostPerUnit]],0)</f>
        <v>39023.770324909747</v>
      </c>
    </row>
    <row r="1333" spans="1:23" x14ac:dyDescent="0.3">
      <c r="A1333" s="1">
        <v>45817</v>
      </c>
      <c r="B1333" t="str">
        <f>TEXT(Table3[[#This Row],[date]],"mmm")</f>
        <v>Jun</v>
      </c>
      <c r="C1333" t="str">
        <f>TEXT(Table3[[#This Row],[date]],"ddd")</f>
        <v>Mon</v>
      </c>
      <c r="D1333" s="2" t="s">
        <v>5</v>
      </c>
      <c r="E1333" s="2" t="s">
        <v>272</v>
      </c>
      <c r="F1333" s="2" t="s">
        <v>93</v>
      </c>
      <c r="G1333" s="2" t="s">
        <v>94</v>
      </c>
      <c r="H1333" s="2" t="s">
        <v>73</v>
      </c>
      <c r="I1333" s="3">
        <v>434.32</v>
      </c>
      <c r="J1333" s="5">
        <v>27</v>
      </c>
      <c r="K1333" s="3">
        <v>11726.64</v>
      </c>
      <c r="L1333" s="3">
        <v>9911.68</v>
      </c>
      <c r="M1333" s="3">
        <v>1814.96</v>
      </c>
      <c r="N1333" s="10">
        <f>Table3[[#This Row],[profit]]/Table3[[#This Row],[revenue]]</f>
        <v>0.15477238151763847</v>
      </c>
      <c r="O1333" s="2" t="s">
        <v>28</v>
      </c>
      <c r="P1333" s="2" t="str">
        <f>_xlfn.XLOOKUP(O1333,Sales_reps!A:A,Sales_reps!B:B)</f>
        <v>Rep 11</v>
      </c>
      <c r="Q1333" s="5">
        <f>_xlfn.XLOOKUP(F1333,Inventory!A:A,Inventory!E:E)</f>
        <v>472</v>
      </c>
      <c r="R1333" s="5">
        <f>_xlfn.XLOOKUP(F1333,Inventory!A:A,Inventory!F:F)</f>
        <v>64</v>
      </c>
      <c r="S1333" t="str">
        <f>IF(Table3[[#This Row],[Reorder_point]]&gt;=Table3[[#This Row],[Stock_on_hand]],"Reorder","Sufficient Stock")</f>
        <v>Sufficient Stock</v>
      </c>
      <c r="T1333" s="4">
        <f>_xlfn.XLOOKUP(F1333,Pivot!A:A,Pivot!C:C)</f>
        <v>2.1381215469613259</v>
      </c>
      <c r="U1333" s="5">
        <f>Table3[[#This Row],[Stock_on_hand]]/Table3[[#This Row],[ADS_Rate]]</f>
        <v>220.75452196382429</v>
      </c>
      <c r="V1333" s="16">
        <f>_xlfn.XLOOKUP(F1333,Pivot!E:E,Pivot!H:H)</f>
        <v>200.95503875968993</v>
      </c>
      <c r="W1333" s="3">
        <f>IF(Table3[[#This Row],[Stock_on_hand]]&gt;Table3[[#This Row],[Reorder_point]],(Table3[[#This Row],[Stock_on_hand]]-Table3[[#This Row],[Reorder_point]])*Table3[[#This Row],[AverageCostPerUnit]],0)</f>
        <v>81989.65581395349</v>
      </c>
    </row>
    <row r="1334" spans="1:23" x14ac:dyDescent="0.3">
      <c r="A1334" s="1">
        <v>45817</v>
      </c>
      <c r="B1334" t="str">
        <f>TEXT(Table3[[#This Row],[date]],"mmm")</f>
        <v>Jun</v>
      </c>
      <c r="C1334" t="str">
        <f>TEXT(Table3[[#This Row],[date]],"ddd")</f>
        <v>Mon</v>
      </c>
      <c r="D1334" s="2" t="s">
        <v>27</v>
      </c>
      <c r="E1334" s="2" t="s">
        <v>275</v>
      </c>
      <c r="F1334" s="2" t="s">
        <v>172</v>
      </c>
      <c r="G1334" s="2" t="s">
        <v>173</v>
      </c>
      <c r="H1334" s="2" t="s">
        <v>64</v>
      </c>
      <c r="I1334" s="3">
        <v>146.74</v>
      </c>
      <c r="J1334" s="5">
        <v>36</v>
      </c>
      <c r="K1334" s="3">
        <v>5282.64</v>
      </c>
      <c r="L1334" s="3">
        <v>4426.4399999999996</v>
      </c>
      <c r="M1334" s="3">
        <v>856.2</v>
      </c>
      <c r="N1334" s="10">
        <f>Table3[[#This Row],[profit]]/Table3[[#This Row],[revenue]]</f>
        <v>0.16207805188314933</v>
      </c>
      <c r="O1334" s="2" t="s">
        <v>18</v>
      </c>
      <c r="P1334" s="2" t="str">
        <f>_xlfn.XLOOKUP(O1334,Sales_reps!A:A,Sales_reps!B:B)</f>
        <v>Rep 7</v>
      </c>
      <c r="Q1334" s="5">
        <f>_xlfn.XLOOKUP(F1334,Inventory!A:A,Inventory!E:E)</f>
        <v>111</v>
      </c>
      <c r="R1334" s="5">
        <f>_xlfn.XLOOKUP(F1334,Inventory!A:A,Inventory!F:F)</f>
        <v>194</v>
      </c>
      <c r="S1334" t="str">
        <f>IF(Table3[[#This Row],[Reorder_point]]&gt;=Table3[[#This Row],[Stock_on_hand]],"Reorder","Sufficient Stock")</f>
        <v>Reorder</v>
      </c>
      <c r="T1334" s="4">
        <f>_xlfn.XLOOKUP(F1334,Pivot!A:A,Pivot!C:C)</f>
        <v>3.5635359116022101</v>
      </c>
      <c r="U1334" s="5">
        <f>Table3[[#This Row],[Stock_on_hand]]/Table3[[#This Row],[ADS_Rate]]</f>
        <v>31.148837209302325</v>
      </c>
      <c r="V1334" s="16">
        <f>_xlfn.XLOOKUP(F1334,Pivot!E:E,Pivot!H:H)</f>
        <v>147.48975193798449</v>
      </c>
      <c r="W1334" s="3">
        <f>IF(Table3[[#This Row],[Stock_on_hand]]&gt;Table3[[#This Row],[Reorder_point]],(Table3[[#This Row],[Stock_on_hand]]-Table3[[#This Row],[Reorder_point]])*Table3[[#This Row],[AverageCostPerUnit]],0)</f>
        <v>0</v>
      </c>
    </row>
    <row r="1335" spans="1:23" x14ac:dyDescent="0.3">
      <c r="A1335" s="1">
        <v>45817</v>
      </c>
      <c r="B1335" t="str">
        <f>TEXT(Table3[[#This Row],[date]],"mmm")</f>
        <v>Jun</v>
      </c>
      <c r="C1335" t="str">
        <f>TEXT(Table3[[#This Row],[date]],"ddd")</f>
        <v>Mon</v>
      </c>
      <c r="D1335" s="2" t="s">
        <v>24</v>
      </c>
      <c r="E1335" s="2" t="s">
        <v>280</v>
      </c>
      <c r="F1335" s="2" t="s">
        <v>244</v>
      </c>
      <c r="G1335" s="2" t="s">
        <v>245</v>
      </c>
      <c r="H1335" s="2" t="s">
        <v>64</v>
      </c>
      <c r="I1335" s="3">
        <v>162.47</v>
      </c>
      <c r="J1335" s="5">
        <v>45</v>
      </c>
      <c r="K1335" s="3">
        <v>7311.15</v>
      </c>
      <c r="L1335" s="3">
        <v>5113.96</v>
      </c>
      <c r="M1335" s="3">
        <v>2197.19</v>
      </c>
      <c r="N1335" s="10">
        <f>Table3[[#This Row],[profit]]/Table3[[#This Row],[revenue]]</f>
        <v>0.30052590905671478</v>
      </c>
      <c r="O1335" s="2" t="s">
        <v>28</v>
      </c>
      <c r="P1335" s="2" t="str">
        <f>_xlfn.XLOOKUP(O1335,Sales_reps!A:A,Sales_reps!B:B)</f>
        <v>Rep 11</v>
      </c>
      <c r="Q1335" s="5">
        <f>_xlfn.XLOOKUP(F1335,Inventory!A:A,Inventory!E:E)</f>
        <v>350</v>
      </c>
      <c r="R1335" s="5">
        <f>_xlfn.XLOOKUP(F1335,Inventory!A:A,Inventory!F:F)</f>
        <v>174</v>
      </c>
      <c r="S1335" t="str">
        <f>IF(Table3[[#This Row],[Reorder_point]]&gt;=Table3[[#This Row],[Stock_on_hand]],"Reorder","Sufficient Stock")</f>
        <v>Sufficient Stock</v>
      </c>
      <c r="T1335" s="4">
        <f>_xlfn.XLOOKUP(F1335,Pivot!A:A,Pivot!C:C)</f>
        <v>2.8232044198895028</v>
      </c>
      <c r="U1335" s="5">
        <f>Table3[[#This Row],[Stock_on_hand]]/Table3[[#This Row],[ADS_Rate]]</f>
        <v>123.97260273972603</v>
      </c>
      <c r="V1335" s="16">
        <f>_xlfn.XLOOKUP(F1335,Pivot!E:E,Pivot!H:H)</f>
        <v>176.50516634050879</v>
      </c>
      <c r="W1335" s="3">
        <f>IF(Table3[[#This Row],[Stock_on_hand]]&gt;Table3[[#This Row],[Reorder_point]],(Table3[[#This Row],[Stock_on_hand]]-Table3[[#This Row],[Reorder_point]])*Table3[[#This Row],[AverageCostPerUnit]],0)</f>
        <v>31064.909275929549</v>
      </c>
    </row>
    <row r="1336" spans="1:23" x14ac:dyDescent="0.3">
      <c r="A1336" s="1">
        <v>45818</v>
      </c>
      <c r="B1336" t="str">
        <f>TEXT(Table3[[#This Row],[date]],"mmm")</f>
        <v>Jun</v>
      </c>
      <c r="C1336" t="str">
        <f>TEXT(Table3[[#This Row],[date]],"ddd")</f>
        <v>Tue</v>
      </c>
      <c r="D1336" s="2" t="s">
        <v>5</v>
      </c>
      <c r="E1336" s="2" t="s">
        <v>282</v>
      </c>
      <c r="F1336" s="2" t="s">
        <v>150</v>
      </c>
      <c r="G1336" s="2" t="s">
        <v>151</v>
      </c>
      <c r="H1336" s="2" t="s">
        <v>73</v>
      </c>
      <c r="I1336" s="3">
        <v>120.34</v>
      </c>
      <c r="J1336" s="5">
        <v>20</v>
      </c>
      <c r="K1336" s="3">
        <v>2406.8000000000002</v>
      </c>
      <c r="L1336" s="3">
        <v>1455.86</v>
      </c>
      <c r="M1336" s="3">
        <v>950.94</v>
      </c>
      <c r="N1336" s="10">
        <f>Table3[[#This Row],[profit]]/Table3[[#This Row],[revenue]]</f>
        <v>0.3951055343194283</v>
      </c>
      <c r="O1336" s="2" t="s">
        <v>44</v>
      </c>
      <c r="P1336" s="2" t="str">
        <f>_xlfn.XLOOKUP(O1336,Sales_reps!A:A,Sales_reps!B:B)</f>
        <v>Rep 19</v>
      </c>
      <c r="Q1336" s="5">
        <f>_xlfn.XLOOKUP(F1336,Inventory!A:A,Inventory!E:E)</f>
        <v>268</v>
      </c>
      <c r="R1336" s="5">
        <f>_xlfn.XLOOKUP(F1336,Inventory!A:A,Inventory!F:F)</f>
        <v>131</v>
      </c>
      <c r="S1336" t="str">
        <f>IF(Table3[[#This Row],[Reorder_point]]&gt;=Table3[[#This Row],[Stock_on_hand]],"Reorder","Sufficient Stock")</f>
        <v>Sufficient Stock</v>
      </c>
      <c r="T1336" s="4">
        <f>_xlfn.XLOOKUP(F1336,Pivot!A:A,Pivot!C:C)</f>
        <v>1.701657458563536</v>
      </c>
      <c r="U1336" s="5">
        <f>Table3[[#This Row],[Stock_on_hand]]/Table3[[#This Row],[ADS_Rate]]</f>
        <v>157.49350649350649</v>
      </c>
      <c r="V1336" s="16">
        <f>_xlfn.XLOOKUP(F1336,Pivot!E:E,Pivot!H:H)</f>
        <v>155.16857142857143</v>
      </c>
      <c r="W1336" s="3">
        <f>IF(Table3[[#This Row],[Stock_on_hand]]&gt;Table3[[#This Row],[Reorder_point]],(Table3[[#This Row],[Stock_on_hand]]-Table3[[#This Row],[Reorder_point]])*Table3[[#This Row],[AverageCostPerUnit]],0)</f>
        <v>21258.094285714284</v>
      </c>
    </row>
    <row r="1337" spans="1:23" x14ac:dyDescent="0.3">
      <c r="A1337" s="1">
        <v>45818</v>
      </c>
      <c r="B1337" t="str">
        <f>TEXT(Table3[[#This Row],[date]],"mmm")</f>
        <v>Jun</v>
      </c>
      <c r="C1337" t="str">
        <f>TEXT(Table3[[#This Row],[date]],"ddd")</f>
        <v>Tue</v>
      </c>
      <c r="D1337" s="2" t="s">
        <v>24</v>
      </c>
      <c r="E1337" s="2" t="s">
        <v>273</v>
      </c>
      <c r="F1337" s="2" t="s">
        <v>224</v>
      </c>
      <c r="G1337" s="2" t="s">
        <v>225</v>
      </c>
      <c r="H1337" s="2" t="s">
        <v>60</v>
      </c>
      <c r="I1337" s="3">
        <v>402.94</v>
      </c>
      <c r="J1337" s="5">
        <v>31</v>
      </c>
      <c r="K1337" s="3">
        <v>12491.14</v>
      </c>
      <c r="L1337" s="3">
        <v>9572.89</v>
      </c>
      <c r="M1337" s="3">
        <v>2918.25</v>
      </c>
      <c r="N1337" s="10">
        <f>Table3[[#This Row],[profit]]/Table3[[#This Row],[revenue]]</f>
        <v>0.23362559382090026</v>
      </c>
      <c r="O1337" s="2" t="s">
        <v>36</v>
      </c>
      <c r="P1337" s="2" t="str">
        <f>_xlfn.XLOOKUP(O1337,Sales_reps!A:A,Sales_reps!B:B)</f>
        <v>Rep 15</v>
      </c>
      <c r="Q1337" s="5">
        <f>_xlfn.XLOOKUP(F1337,Inventory!A:A,Inventory!E:E)</f>
        <v>42</v>
      </c>
      <c r="R1337" s="5">
        <f>_xlfn.XLOOKUP(F1337,Inventory!A:A,Inventory!F:F)</f>
        <v>59</v>
      </c>
      <c r="S1337" t="str">
        <f>IF(Table3[[#This Row],[Reorder_point]]&gt;=Table3[[#This Row],[Stock_on_hand]],"Reorder","Sufficient Stock")</f>
        <v>Reorder</v>
      </c>
      <c r="T1337" s="4">
        <f>_xlfn.XLOOKUP(F1337,Pivot!A:A,Pivot!C:C)</f>
        <v>1.6906077348066297</v>
      </c>
      <c r="U1337" s="5">
        <f>Table3[[#This Row],[Stock_on_hand]]/Table3[[#This Row],[ADS_Rate]]</f>
        <v>24.843137254901961</v>
      </c>
      <c r="V1337" s="16">
        <f>_xlfn.XLOOKUP(F1337,Pivot!E:E,Pivot!H:H)</f>
        <v>182.07738562091507</v>
      </c>
      <c r="W1337" s="3">
        <f>IF(Table3[[#This Row],[Stock_on_hand]]&gt;Table3[[#This Row],[Reorder_point]],(Table3[[#This Row],[Stock_on_hand]]-Table3[[#This Row],[Reorder_point]])*Table3[[#This Row],[AverageCostPerUnit]],0)</f>
        <v>0</v>
      </c>
    </row>
    <row r="1338" spans="1:23" x14ac:dyDescent="0.3">
      <c r="A1338" s="1">
        <v>45818</v>
      </c>
      <c r="B1338" t="str">
        <f>TEXT(Table3[[#This Row],[date]],"mmm")</f>
        <v>Jun</v>
      </c>
      <c r="C1338" t="str">
        <f>TEXT(Table3[[#This Row],[date]],"ddd")</f>
        <v>Tue</v>
      </c>
      <c r="D1338" s="2" t="s">
        <v>24</v>
      </c>
      <c r="E1338" s="2" t="s">
        <v>282</v>
      </c>
      <c r="F1338" s="2" t="s">
        <v>160</v>
      </c>
      <c r="G1338" s="2" t="s">
        <v>161</v>
      </c>
      <c r="H1338" s="2" t="s">
        <v>73</v>
      </c>
      <c r="I1338" s="3">
        <v>32.08</v>
      </c>
      <c r="J1338" s="5">
        <v>21</v>
      </c>
      <c r="K1338" s="3">
        <v>673.68</v>
      </c>
      <c r="L1338" s="3">
        <v>427.39</v>
      </c>
      <c r="M1338" s="3">
        <v>246.29</v>
      </c>
      <c r="N1338" s="10">
        <f>Table3[[#This Row],[profit]]/Table3[[#This Row],[revenue]]</f>
        <v>0.36558900368127301</v>
      </c>
      <c r="O1338" s="2" t="s">
        <v>22</v>
      </c>
      <c r="P1338" s="2" t="str">
        <f>_xlfn.XLOOKUP(O1338,Sales_reps!A:A,Sales_reps!B:B)</f>
        <v>Rep 9</v>
      </c>
      <c r="Q1338" s="5">
        <f>_xlfn.XLOOKUP(F1338,Inventory!A:A,Inventory!E:E)</f>
        <v>279</v>
      </c>
      <c r="R1338" s="5">
        <f>_xlfn.XLOOKUP(F1338,Inventory!A:A,Inventory!F:F)</f>
        <v>90</v>
      </c>
      <c r="S1338" t="str">
        <f>IF(Table3[[#This Row],[Reorder_point]]&gt;=Table3[[#This Row],[Stock_on_hand]],"Reorder","Sufficient Stock")</f>
        <v>Sufficient Stock</v>
      </c>
      <c r="T1338" s="4">
        <f>_xlfn.XLOOKUP(F1338,Pivot!A:A,Pivot!C:C)</f>
        <v>1.7348066298342542</v>
      </c>
      <c r="U1338" s="5">
        <f>Table3[[#This Row],[Stock_on_hand]]/Table3[[#This Row],[ADS_Rate]]</f>
        <v>160.82484076433121</v>
      </c>
      <c r="V1338" s="16">
        <f>_xlfn.XLOOKUP(F1338,Pivot!E:E,Pivot!H:H)</f>
        <v>213.5890445859873</v>
      </c>
      <c r="W1338" s="3">
        <f>IF(Table3[[#This Row],[Stock_on_hand]]&gt;Table3[[#This Row],[Reorder_point]],(Table3[[#This Row],[Stock_on_hand]]-Table3[[#This Row],[Reorder_point]])*Table3[[#This Row],[AverageCostPerUnit]],0)</f>
        <v>40368.329426751596</v>
      </c>
    </row>
    <row r="1339" spans="1:23" x14ac:dyDescent="0.3">
      <c r="A1339" s="1">
        <v>45818</v>
      </c>
      <c r="B1339" t="str">
        <f>TEXT(Table3[[#This Row],[date]],"mmm")</f>
        <v>Jun</v>
      </c>
      <c r="C1339" t="str">
        <f>TEXT(Table3[[#This Row],[date]],"ddd")</f>
        <v>Tue</v>
      </c>
      <c r="D1339" s="2" t="s">
        <v>17</v>
      </c>
      <c r="E1339" s="2" t="s">
        <v>276</v>
      </c>
      <c r="F1339" s="2" t="s">
        <v>83</v>
      </c>
      <c r="G1339" s="2" t="s">
        <v>84</v>
      </c>
      <c r="H1339" s="2" t="s">
        <v>56</v>
      </c>
      <c r="I1339" s="3">
        <v>225.86</v>
      </c>
      <c r="J1339" s="5">
        <v>29</v>
      </c>
      <c r="K1339" s="3">
        <v>6549.94</v>
      </c>
      <c r="L1339" s="3">
        <v>4990.1499999999996</v>
      </c>
      <c r="M1339" s="3">
        <v>1559.79</v>
      </c>
      <c r="N1339" s="10">
        <f>Table3[[#This Row],[profit]]/Table3[[#This Row],[revenue]]</f>
        <v>0.23813805927993234</v>
      </c>
      <c r="O1339" s="2" t="s">
        <v>13</v>
      </c>
      <c r="P1339" s="2" t="str">
        <f>_xlfn.XLOOKUP(O1339,Sales_reps!A:A,Sales_reps!B:B)</f>
        <v>Rep 5</v>
      </c>
      <c r="Q1339" s="5">
        <f>_xlfn.XLOOKUP(F1339,Inventory!A:A,Inventory!E:E)</f>
        <v>227</v>
      </c>
      <c r="R1339" s="5">
        <f>_xlfn.XLOOKUP(F1339,Inventory!A:A,Inventory!F:F)</f>
        <v>124</v>
      </c>
      <c r="S1339" t="str">
        <f>IF(Table3[[#This Row],[Reorder_point]]&gt;=Table3[[#This Row],[Stock_on_hand]],"Reorder","Sufficient Stock")</f>
        <v>Sufficient Stock</v>
      </c>
      <c r="T1339" s="4">
        <f>_xlfn.XLOOKUP(F1339,Pivot!A:A,Pivot!C:C)</f>
        <v>2.0883977900552488</v>
      </c>
      <c r="U1339" s="5">
        <f>Table3[[#This Row],[Stock_on_hand]]/Table3[[#This Row],[ADS_Rate]]</f>
        <v>108.69576719576719</v>
      </c>
      <c r="V1339" s="16">
        <f>_xlfn.XLOOKUP(F1339,Pivot!E:E,Pivot!H:H)</f>
        <v>176.40235449735448</v>
      </c>
      <c r="W1339" s="3">
        <f>IF(Table3[[#This Row],[Stock_on_hand]]&gt;Table3[[#This Row],[Reorder_point]],(Table3[[#This Row],[Stock_on_hand]]-Table3[[#This Row],[Reorder_point]])*Table3[[#This Row],[AverageCostPerUnit]],0)</f>
        <v>18169.44251322751</v>
      </c>
    </row>
    <row r="1340" spans="1:23" x14ac:dyDescent="0.3">
      <c r="A1340" s="1">
        <v>45818</v>
      </c>
      <c r="B1340" t="str">
        <f>TEXT(Table3[[#This Row],[date]],"mmm")</f>
        <v>Jun</v>
      </c>
      <c r="C1340" t="str">
        <f>TEXT(Table3[[#This Row],[date]],"ddd")</f>
        <v>Tue</v>
      </c>
      <c r="D1340" s="2" t="s">
        <v>27</v>
      </c>
      <c r="E1340" s="2" t="s">
        <v>275</v>
      </c>
      <c r="F1340" s="2" t="s">
        <v>106</v>
      </c>
      <c r="G1340" s="2" t="s">
        <v>107</v>
      </c>
      <c r="H1340" s="2" t="s">
        <v>60</v>
      </c>
      <c r="I1340" s="3">
        <v>395.45</v>
      </c>
      <c r="J1340" s="5">
        <v>31</v>
      </c>
      <c r="K1340" s="3">
        <v>12258.95</v>
      </c>
      <c r="L1340" s="3">
        <v>8319.6299999999992</v>
      </c>
      <c r="M1340" s="3">
        <v>3939.32</v>
      </c>
      <c r="N1340" s="10">
        <f>Table3[[#This Row],[profit]]/Table3[[#This Row],[revenue]]</f>
        <v>0.32134236618960027</v>
      </c>
      <c r="O1340" s="2" t="s">
        <v>15</v>
      </c>
      <c r="P1340" s="2" t="str">
        <f>_xlfn.XLOOKUP(O1340,Sales_reps!A:A,Sales_reps!B:B)</f>
        <v>Rep 6</v>
      </c>
      <c r="Q1340" s="5">
        <f>_xlfn.XLOOKUP(F1340,Inventory!A:A,Inventory!E:E)</f>
        <v>377</v>
      </c>
      <c r="R1340" s="5">
        <f>_xlfn.XLOOKUP(F1340,Inventory!A:A,Inventory!F:F)</f>
        <v>165</v>
      </c>
      <c r="S1340" t="str">
        <f>IF(Table3[[#This Row],[Reorder_point]]&gt;=Table3[[#This Row],[Stock_on_hand]],"Reorder","Sufficient Stock")</f>
        <v>Sufficient Stock</v>
      </c>
      <c r="T1340" s="4">
        <f>_xlfn.XLOOKUP(F1340,Pivot!A:A,Pivot!C:C)</f>
        <v>2.2928176795580111</v>
      </c>
      <c r="U1340" s="5">
        <f>Table3[[#This Row],[Stock_on_hand]]/Table3[[#This Row],[ADS_Rate]]</f>
        <v>164.4265060240964</v>
      </c>
      <c r="V1340" s="16">
        <f>_xlfn.XLOOKUP(F1340,Pivot!E:E,Pivot!H:H)</f>
        <v>219.61922891566269</v>
      </c>
      <c r="W1340" s="3">
        <f>IF(Table3[[#This Row],[Stock_on_hand]]&gt;Table3[[#This Row],[Reorder_point]],(Table3[[#This Row],[Stock_on_hand]]-Table3[[#This Row],[Reorder_point]])*Table3[[#This Row],[AverageCostPerUnit]],0)</f>
        <v>46559.276530120493</v>
      </c>
    </row>
    <row r="1341" spans="1:23" x14ac:dyDescent="0.3">
      <c r="A1341" s="1">
        <v>45818</v>
      </c>
      <c r="B1341" t="str">
        <f>TEXT(Table3[[#This Row],[date]],"mmm")</f>
        <v>Jun</v>
      </c>
      <c r="C1341" t="str">
        <f>TEXT(Table3[[#This Row],[date]],"ddd")</f>
        <v>Tue</v>
      </c>
      <c r="D1341" s="2" t="s">
        <v>5</v>
      </c>
      <c r="E1341" s="2" t="s">
        <v>283</v>
      </c>
      <c r="F1341" s="2" t="s">
        <v>83</v>
      </c>
      <c r="G1341" s="2" t="s">
        <v>84</v>
      </c>
      <c r="H1341" s="2" t="s">
        <v>56</v>
      </c>
      <c r="I1341" s="3">
        <v>386.82</v>
      </c>
      <c r="J1341" s="5">
        <v>48</v>
      </c>
      <c r="K1341" s="3">
        <v>18567.36</v>
      </c>
      <c r="L1341" s="3">
        <v>15634.81</v>
      </c>
      <c r="M1341" s="3">
        <v>2932.55</v>
      </c>
      <c r="N1341" s="10">
        <f>Table3[[#This Row],[profit]]/Table3[[#This Row],[revenue]]</f>
        <v>0.15794113972045568</v>
      </c>
      <c r="O1341" s="2" t="s">
        <v>40</v>
      </c>
      <c r="P1341" s="2" t="str">
        <f>_xlfn.XLOOKUP(O1341,Sales_reps!A:A,Sales_reps!B:B)</f>
        <v>Rep 17</v>
      </c>
      <c r="Q1341" s="5">
        <f>_xlfn.XLOOKUP(F1341,Inventory!A:A,Inventory!E:E)</f>
        <v>227</v>
      </c>
      <c r="R1341" s="5">
        <f>_xlfn.XLOOKUP(F1341,Inventory!A:A,Inventory!F:F)</f>
        <v>124</v>
      </c>
      <c r="S1341" t="str">
        <f>IF(Table3[[#This Row],[Reorder_point]]&gt;=Table3[[#This Row],[Stock_on_hand]],"Reorder","Sufficient Stock")</f>
        <v>Sufficient Stock</v>
      </c>
      <c r="T1341" s="4">
        <f>_xlfn.XLOOKUP(F1341,Pivot!A:A,Pivot!C:C)</f>
        <v>2.0883977900552488</v>
      </c>
      <c r="U1341" s="5">
        <f>Table3[[#This Row],[Stock_on_hand]]/Table3[[#This Row],[ADS_Rate]]</f>
        <v>108.69576719576719</v>
      </c>
      <c r="V1341" s="16">
        <f>_xlfn.XLOOKUP(F1341,Pivot!E:E,Pivot!H:H)</f>
        <v>176.40235449735448</v>
      </c>
      <c r="W1341" s="3">
        <f>IF(Table3[[#This Row],[Stock_on_hand]]&gt;Table3[[#This Row],[Reorder_point]],(Table3[[#This Row],[Stock_on_hand]]-Table3[[#This Row],[Reorder_point]])*Table3[[#This Row],[AverageCostPerUnit]],0)</f>
        <v>18169.44251322751</v>
      </c>
    </row>
    <row r="1342" spans="1:23" x14ac:dyDescent="0.3">
      <c r="A1342" s="1">
        <v>45818</v>
      </c>
      <c r="B1342" t="str">
        <f>TEXT(Table3[[#This Row],[date]],"mmm")</f>
        <v>Jun</v>
      </c>
      <c r="C1342" t="str">
        <f>TEXT(Table3[[#This Row],[date]],"ddd")</f>
        <v>Tue</v>
      </c>
      <c r="D1342" s="2" t="s">
        <v>24</v>
      </c>
      <c r="E1342" s="2" t="s">
        <v>273</v>
      </c>
      <c r="F1342" s="2" t="s">
        <v>170</v>
      </c>
      <c r="G1342" s="2" t="s">
        <v>171</v>
      </c>
      <c r="H1342" s="2" t="s">
        <v>60</v>
      </c>
      <c r="I1342" s="3">
        <v>302.14</v>
      </c>
      <c r="J1342" s="5">
        <v>44</v>
      </c>
      <c r="K1342" s="3">
        <v>13294.16</v>
      </c>
      <c r="L1342" s="3">
        <v>10269.93</v>
      </c>
      <c r="M1342" s="3">
        <v>3024.23</v>
      </c>
      <c r="N1342" s="10">
        <f>Table3[[#This Row],[profit]]/Table3[[#This Row],[revenue]]</f>
        <v>0.22748560270073476</v>
      </c>
      <c r="O1342" s="2" t="s">
        <v>3</v>
      </c>
      <c r="P1342" s="2" t="str">
        <f>_xlfn.XLOOKUP(O1342,Sales_reps!A:A,Sales_reps!B:B)</f>
        <v>Rep 1</v>
      </c>
      <c r="Q1342" s="5">
        <f>_xlfn.XLOOKUP(F1342,Inventory!A:A,Inventory!E:E)</f>
        <v>410</v>
      </c>
      <c r="R1342" s="5">
        <f>_xlfn.XLOOKUP(F1342,Inventory!A:A,Inventory!F:F)</f>
        <v>168</v>
      </c>
      <c r="S1342" t="str">
        <f>IF(Table3[[#This Row],[Reorder_point]]&gt;=Table3[[#This Row],[Stock_on_hand]],"Reorder","Sufficient Stock")</f>
        <v>Sufficient Stock</v>
      </c>
      <c r="T1342" s="4">
        <f>_xlfn.XLOOKUP(F1342,Pivot!A:A,Pivot!C:C)</f>
        <v>1.9834254143646408</v>
      </c>
      <c r="U1342" s="5">
        <f>Table3[[#This Row],[Stock_on_hand]]/Table3[[#This Row],[ADS_Rate]]</f>
        <v>206.71309192200559</v>
      </c>
      <c r="V1342" s="16">
        <f>_xlfn.XLOOKUP(F1342,Pivot!E:E,Pivot!H:H)</f>
        <v>222.89055710306405</v>
      </c>
      <c r="W1342" s="3">
        <f>IF(Table3[[#This Row],[Stock_on_hand]]&gt;Table3[[#This Row],[Reorder_point]],(Table3[[#This Row],[Stock_on_hand]]-Table3[[#This Row],[Reorder_point]])*Table3[[#This Row],[AverageCostPerUnit]],0)</f>
        <v>53939.514818941498</v>
      </c>
    </row>
    <row r="1343" spans="1:23" x14ac:dyDescent="0.3">
      <c r="A1343" s="1">
        <v>45818</v>
      </c>
      <c r="B1343" t="str">
        <f>TEXT(Table3[[#This Row],[date]],"mmm")</f>
        <v>Jun</v>
      </c>
      <c r="C1343" t="str">
        <f>TEXT(Table3[[#This Row],[date]],"ddd")</f>
        <v>Tue</v>
      </c>
      <c r="D1343" s="2" t="s">
        <v>24</v>
      </c>
      <c r="E1343" s="2" t="s">
        <v>285</v>
      </c>
      <c r="F1343" s="2" t="s">
        <v>226</v>
      </c>
      <c r="G1343" s="2" t="s">
        <v>227</v>
      </c>
      <c r="H1343" s="2" t="s">
        <v>101</v>
      </c>
      <c r="I1343" s="3">
        <v>271.85000000000002</v>
      </c>
      <c r="J1343" s="5">
        <v>16</v>
      </c>
      <c r="K1343" s="3">
        <v>4349.6000000000004</v>
      </c>
      <c r="L1343" s="3">
        <v>3300.84</v>
      </c>
      <c r="M1343" s="3">
        <v>1048.76</v>
      </c>
      <c r="N1343" s="10">
        <f>Table3[[#This Row],[profit]]/Table3[[#This Row],[revenue]]</f>
        <v>0.24111642449880447</v>
      </c>
      <c r="O1343" s="2" t="s">
        <v>20</v>
      </c>
      <c r="P1343" s="2" t="str">
        <f>_xlfn.XLOOKUP(O1343,Sales_reps!A:A,Sales_reps!B:B)</f>
        <v>Rep 8</v>
      </c>
      <c r="Q1343" s="5">
        <f>_xlfn.XLOOKUP(F1343,Inventory!A:A,Inventory!E:E)</f>
        <v>188</v>
      </c>
      <c r="R1343" s="5">
        <f>_xlfn.XLOOKUP(F1343,Inventory!A:A,Inventory!F:F)</f>
        <v>156</v>
      </c>
      <c r="S1343" t="str">
        <f>IF(Table3[[#This Row],[Reorder_point]]&gt;=Table3[[#This Row],[Stock_on_hand]],"Reorder","Sufficient Stock")</f>
        <v>Sufficient Stock</v>
      </c>
      <c r="T1343" s="4">
        <f>_xlfn.XLOOKUP(F1343,Pivot!A:A,Pivot!C:C)</f>
        <v>1.9281767955801106</v>
      </c>
      <c r="U1343" s="5">
        <f>Table3[[#This Row],[Stock_on_hand]]/Table3[[#This Row],[ADS_Rate]]</f>
        <v>97.50143266475645</v>
      </c>
      <c r="V1343" s="16">
        <f>_xlfn.XLOOKUP(F1343,Pivot!E:E,Pivot!H:H)</f>
        <v>201.583553008596</v>
      </c>
      <c r="W1343" s="3">
        <f>IF(Table3[[#This Row],[Stock_on_hand]]&gt;Table3[[#This Row],[Reorder_point]],(Table3[[#This Row],[Stock_on_hand]]-Table3[[#This Row],[Reorder_point]])*Table3[[#This Row],[AverageCostPerUnit]],0)</f>
        <v>6450.673696275072</v>
      </c>
    </row>
    <row r="1344" spans="1:23" x14ac:dyDescent="0.3">
      <c r="A1344" s="1">
        <v>45819</v>
      </c>
      <c r="B1344" t="str">
        <f>TEXT(Table3[[#This Row],[date]],"mmm")</f>
        <v>Jun</v>
      </c>
      <c r="C1344" t="str">
        <f>TEXT(Table3[[#This Row],[date]],"ddd")</f>
        <v>Wed</v>
      </c>
      <c r="D1344" s="2" t="s">
        <v>5</v>
      </c>
      <c r="E1344" s="2" t="s">
        <v>284</v>
      </c>
      <c r="F1344" s="2" t="s">
        <v>258</v>
      </c>
      <c r="G1344" s="2" t="s">
        <v>259</v>
      </c>
      <c r="H1344" s="2" t="s">
        <v>73</v>
      </c>
      <c r="I1344" s="3">
        <v>147.06</v>
      </c>
      <c r="J1344" s="5">
        <v>32</v>
      </c>
      <c r="K1344" s="3">
        <v>4705.92</v>
      </c>
      <c r="L1344" s="3">
        <v>3238.54</v>
      </c>
      <c r="M1344" s="3">
        <v>1467.38</v>
      </c>
      <c r="N1344" s="10">
        <f>Table3[[#This Row],[profit]]/Table3[[#This Row],[revenue]]</f>
        <v>0.31181575547395624</v>
      </c>
      <c r="O1344" s="2" t="s">
        <v>42</v>
      </c>
      <c r="P1344" s="2" t="str">
        <f>_xlfn.XLOOKUP(O1344,Sales_reps!A:A,Sales_reps!B:B)</f>
        <v>Rep 18</v>
      </c>
      <c r="Q1344" s="5">
        <f>_xlfn.XLOOKUP(F1344,Inventory!A:A,Inventory!E:E)</f>
        <v>296</v>
      </c>
      <c r="R1344" s="5">
        <f>_xlfn.XLOOKUP(F1344,Inventory!A:A,Inventory!F:F)</f>
        <v>116</v>
      </c>
      <c r="S1344" t="str">
        <f>IF(Table3[[#This Row],[Reorder_point]]&gt;=Table3[[#This Row],[Stock_on_hand]],"Reorder","Sufficient Stock")</f>
        <v>Sufficient Stock</v>
      </c>
      <c r="T1344" s="4">
        <f>_xlfn.XLOOKUP(F1344,Pivot!A:A,Pivot!C:C)</f>
        <v>1.729281767955801</v>
      </c>
      <c r="U1344" s="5">
        <f>Table3[[#This Row],[Stock_on_hand]]/Table3[[#This Row],[ADS_Rate]]</f>
        <v>171.16932907348243</v>
      </c>
      <c r="V1344" s="16">
        <f>_xlfn.XLOOKUP(F1344,Pivot!E:E,Pivot!H:H)</f>
        <v>207.01076677316297</v>
      </c>
      <c r="W1344" s="3">
        <f>IF(Table3[[#This Row],[Stock_on_hand]]&gt;Table3[[#This Row],[Reorder_point]],(Table3[[#This Row],[Stock_on_hand]]-Table3[[#This Row],[Reorder_point]])*Table3[[#This Row],[AverageCostPerUnit]],0)</f>
        <v>37261.938019169334</v>
      </c>
    </row>
    <row r="1345" spans="1:23" x14ac:dyDescent="0.3">
      <c r="A1345" s="1">
        <v>45819</v>
      </c>
      <c r="B1345" t="str">
        <f>TEXT(Table3[[#This Row],[date]],"mmm")</f>
        <v>Jun</v>
      </c>
      <c r="C1345" t="str">
        <f>TEXT(Table3[[#This Row],[date]],"ddd")</f>
        <v>Wed</v>
      </c>
      <c r="D1345" s="2" t="s">
        <v>17</v>
      </c>
      <c r="E1345" s="2" t="s">
        <v>277</v>
      </c>
      <c r="F1345" s="2" t="s">
        <v>74</v>
      </c>
      <c r="G1345" s="2" t="s">
        <v>75</v>
      </c>
      <c r="H1345" s="2" t="s">
        <v>64</v>
      </c>
      <c r="I1345" s="3">
        <v>335.41</v>
      </c>
      <c r="J1345" s="5">
        <v>14</v>
      </c>
      <c r="K1345" s="3">
        <v>4695.74</v>
      </c>
      <c r="L1345" s="3">
        <v>2353.79</v>
      </c>
      <c r="M1345" s="3">
        <v>2341.9499999999998</v>
      </c>
      <c r="N1345" s="10">
        <f>Table3[[#This Row],[profit]]/Table3[[#This Row],[revenue]]</f>
        <v>0.49873928283933949</v>
      </c>
      <c r="O1345" s="2" t="s">
        <v>20</v>
      </c>
      <c r="P1345" s="2" t="str">
        <f>_xlfn.XLOOKUP(O1345,Sales_reps!A:A,Sales_reps!B:B)</f>
        <v>Rep 8</v>
      </c>
      <c r="Q1345" s="5">
        <f>_xlfn.XLOOKUP(F1345,Inventory!A:A,Inventory!E:E)</f>
        <v>415</v>
      </c>
      <c r="R1345" s="5">
        <f>_xlfn.XLOOKUP(F1345,Inventory!A:A,Inventory!F:F)</f>
        <v>67</v>
      </c>
      <c r="S1345" t="str">
        <f>IF(Table3[[#This Row],[Reorder_point]]&gt;=Table3[[#This Row],[Stock_on_hand]],"Reorder","Sufficient Stock")</f>
        <v>Sufficient Stock</v>
      </c>
      <c r="T1345" s="4">
        <f>_xlfn.XLOOKUP(F1345,Pivot!A:A,Pivot!C:C)</f>
        <v>3.3093922651933703</v>
      </c>
      <c r="U1345" s="5">
        <f>Table3[[#This Row],[Stock_on_hand]]/Table3[[#This Row],[ADS_Rate]]</f>
        <v>125.40066777963271</v>
      </c>
      <c r="V1345" s="16">
        <f>_xlfn.XLOOKUP(F1345,Pivot!E:E,Pivot!H:H)</f>
        <v>142.83464106844738</v>
      </c>
      <c r="W1345" s="3">
        <f>IF(Table3[[#This Row],[Stock_on_hand]]&gt;Table3[[#This Row],[Reorder_point]],(Table3[[#This Row],[Stock_on_hand]]-Table3[[#This Row],[Reorder_point]])*Table3[[#This Row],[AverageCostPerUnit]],0)</f>
        <v>49706.455091819691</v>
      </c>
    </row>
    <row r="1346" spans="1:23" x14ac:dyDescent="0.3">
      <c r="A1346" s="1">
        <v>45819</v>
      </c>
      <c r="B1346" t="str">
        <f>TEXT(Table3[[#This Row],[date]],"mmm")</f>
        <v>Jun</v>
      </c>
      <c r="C1346" t="str">
        <f>TEXT(Table3[[#This Row],[date]],"ddd")</f>
        <v>Wed</v>
      </c>
      <c r="D1346" s="2" t="s">
        <v>12</v>
      </c>
      <c r="E1346" s="2" t="s">
        <v>285</v>
      </c>
      <c r="F1346" s="2" t="s">
        <v>208</v>
      </c>
      <c r="G1346" s="2" t="s">
        <v>209</v>
      </c>
      <c r="H1346" s="2" t="s">
        <v>60</v>
      </c>
      <c r="I1346" s="3">
        <v>304</v>
      </c>
      <c r="J1346" s="5">
        <v>22</v>
      </c>
      <c r="K1346" s="3">
        <v>6688</v>
      </c>
      <c r="L1346" s="3">
        <v>4128.68</v>
      </c>
      <c r="M1346" s="3">
        <v>2559.3200000000002</v>
      </c>
      <c r="N1346" s="10">
        <f>Table3[[#This Row],[profit]]/Table3[[#This Row],[revenue]]</f>
        <v>0.38267344497607658</v>
      </c>
      <c r="O1346" s="2" t="s">
        <v>46</v>
      </c>
      <c r="P1346" s="2" t="str">
        <f>_xlfn.XLOOKUP(O1346,Sales_reps!A:A,Sales_reps!B:B)</f>
        <v>Rep 20</v>
      </c>
      <c r="Q1346" s="5">
        <f>_xlfn.XLOOKUP(F1346,Inventory!A:A,Inventory!E:E)</f>
        <v>51</v>
      </c>
      <c r="R1346" s="5">
        <f>_xlfn.XLOOKUP(F1346,Inventory!A:A,Inventory!F:F)</f>
        <v>71</v>
      </c>
      <c r="S1346" t="str">
        <f>IF(Table3[[#This Row],[Reorder_point]]&gt;=Table3[[#This Row],[Stock_on_hand]],"Reorder","Sufficient Stock")</f>
        <v>Reorder</v>
      </c>
      <c r="T1346" s="4">
        <f>_xlfn.XLOOKUP(F1346,Pivot!A:A,Pivot!C:C)</f>
        <v>2.6077348066298343</v>
      </c>
      <c r="U1346" s="5">
        <f>Table3[[#This Row],[Stock_on_hand]]/Table3[[#This Row],[ADS_Rate]]</f>
        <v>19.557203389830509</v>
      </c>
      <c r="V1346" s="16">
        <f>_xlfn.XLOOKUP(F1346,Pivot!E:E,Pivot!H:H)</f>
        <v>223.37980932203388</v>
      </c>
      <c r="W1346" s="3">
        <f>IF(Table3[[#This Row],[Stock_on_hand]]&gt;Table3[[#This Row],[Reorder_point]],(Table3[[#This Row],[Stock_on_hand]]-Table3[[#This Row],[Reorder_point]])*Table3[[#This Row],[AverageCostPerUnit]],0)</f>
        <v>0</v>
      </c>
    </row>
    <row r="1347" spans="1:23" x14ac:dyDescent="0.3">
      <c r="A1347" s="1">
        <v>45819</v>
      </c>
      <c r="B1347" t="str">
        <f>TEXT(Table3[[#This Row],[date]],"mmm")</f>
        <v>Jun</v>
      </c>
      <c r="C1347" t="str">
        <f>TEXT(Table3[[#This Row],[date]],"ddd")</f>
        <v>Wed</v>
      </c>
      <c r="D1347" s="2" t="s">
        <v>12</v>
      </c>
      <c r="E1347" s="2" t="s">
        <v>285</v>
      </c>
      <c r="F1347" s="2" t="s">
        <v>188</v>
      </c>
      <c r="G1347" s="2" t="s">
        <v>189</v>
      </c>
      <c r="H1347" s="2" t="s">
        <v>60</v>
      </c>
      <c r="I1347" s="3">
        <v>153.97</v>
      </c>
      <c r="J1347" s="5">
        <v>16</v>
      </c>
      <c r="K1347" s="3">
        <v>2463.52</v>
      </c>
      <c r="L1347" s="3">
        <v>1373.29</v>
      </c>
      <c r="M1347" s="3">
        <v>1090.23</v>
      </c>
      <c r="N1347" s="10">
        <f>Table3[[#This Row],[profit]]/Table3[[#This Row],[revenue]]</f>
        <v>0.44254968500357211</v>
      </c>
      <c r="O1347" s="2" t="s">
        <v>30</v>
      </c>
      <c r="P1347" s="2" t="str">
        <f>_xlfn.XLOOKUP(O1347,Sales_reps!A:A,Sales_reps!B:B)</f>
        <v>Rep 12</v>
      </c>
      <c r="Q1347" s="5">
        <f>_xlfn.XLOOKUP(F1347,Inventory!A:A,Inventory!E:E)</f>
        <v>232</v>
      </c>
      <c r="R1347" s="5">
        <f>_xlfn.XLOOKUP(F1347,Inventory!A:A,Inventory!F:F)</f>
        <v>63</v>
      </c>
      <c r="S1347" t="str">
        <f>IF(Table3[[#This Row],[Reorder_point]]&gt;=Table3[[#This Row],[Stock_on_hand]],"Reorder","Sufficient Stock")</f>
        <v>Sufficient Stock</v>
      </c>
      <c r="T1347" s="4">
        <f>_xlfn.XLOOKUP(F1347,Pivot!A:A,Pivot!C:C)</f>
        <v>2.4917127071823204</v>
      </c>
      <c r="U1347" s="5">
        <f>Table3[[#This Row],[Stock_on_hand]]/Table3[[#This Row],[ADS_Rate]]</f>
        <v>93.108647450110865</v>
      </c>
      <c r="V1347" s="16">
        <f>_xlfn.XLOOKUP(F1347,Pivot!E:E,Pivot!H:H)</f>
        <v>147.25665188470066</v>
      </c>
      <c r="W1347" s="3">
        <f>IF(Table3[[#This Row],[Stock_on_hand]]&gt;Table3[[#This Row],[Reorder_point]],(Table3[[#This Row],[Stock_on_hand]]-Table3[[#This Row],[Reorder_point]])*Table3[[#This Row],[AverageCostPerUnit]],0)</f>
        <v>24886.374168514412</v>
      </c>
    </row>
    <row r="1348" spans="1:23" x14ac:dyDescent="0.3">
      <c r="A1348" s="1">
        <v>45819</v>
      </c>
      <c r="B1348" t="str">
        <f>TEXT(Table3[[#This Row],[date]],"mmm")</f>
        <v>Jun</v>
      </c>
      <c r="C1348" t="str">
        <f>TEXT(Table3[[#This Row],[date]],"ddd")</f>
        <v>Wed</v>
      </c>
      <c r="D1348" s="2" t="s">
        <v>27</v>
      </c>
      <c r="E1348" s="2" t="s">
        <v>285</v>
      </c>
      <c r="F1348" s="2" t="s">
        <v>66</v>
      </c>
      <c r="G1348" s="2" t="s">
        <v>67</v>
      </c>
      <c r="H1348" s="2" t="s">
        <v>60</v>
      </c>
      <c r="I1348" s="3">
        <v>213.09</v>
      </c>
      <c r="J1348" s="5">
        <v>45</v>
      </c>
      <c r="K1348" s="3">
        <v>9589.0499999999993</v>
      </c>
      <c r="L1348" s="3">
        <v>6343.3</v>
      </c>
      <c r="M1348" s="3">
        <v>3245.75</v>
      </c>
      <c r="N1348" s="10">
        <f>Table3[[#This Row],[profit]]/Table3[[#This Row],[revenue]]</f>
        <v>0.33848504283531738</v>
      </c>
      <c r="O1348" s="2" t="s">
        <v>18</v>
      </c>
      <c r="P1348" s="2" t="str">
        <f>_xlfn.XLOOKUP(O1348,Sales_reps!A:A,Sales_reps!B:B)</f>
        <v>Rep 7</v>
      </c>
      <c r="Q1348" s="5">
        <f>_xlfn.XLOOKUP(F1348,Inventory!A:A,Inventory!E:E)</f>
        <v>331</v>
      </c>
      <c r="R1348" s="5">
        <f>_xlfn.XLOOKUP(F1348,Inventory!A:A,Inventory!F:F)</f>
        <v>142</v>
      </c>
      <c r="S1348" t="str">
        <f>IF(Table3[[#This Row],[Reorder_point]]&gt;=Table3[[#This Row],[Stock_on_hand]],"Reorder","Sufficient Stock")</f>
        <v>Sufficient Stock</v>
      </c>
      <c r="T1348" s="4">
        <f>_xlfn.XLOOKUP(F1348,Pivot!A:A,Pivot!C:C)</f>
        <v>3.5745856353591159</v>
      </c>
      <c r="U1348" s="5">
        <f>Table3[[#This Row],[Stock_on_hand]]/Table3[[#This Row],[ADS_Rate]]</f>
        <v>92.59814528593509</v>
      </c>
      <c r="V1348" s="16">
        <f>_xlfn.XLOOKUP(F1348,Pivot!E:E,Pivot!H:H)</f>
        <v>209.60302936630598</v>
      </c>
      <c r="W1348" s="3">
        <f>IF(Table3[[#This Row],[Stock_on_hand]]&gt;Table3[[#This Row],[Reorder_point]],(Table3[[#This Row],[Stock_on_hand]]-Table3[[#This Row],[Reorder_point]])*Table3[[#This Row],[AverageCostPerUnit]],0)</f>
        <v>39614.972550231832</v>
      </c>
    </row>
    <row r="1349" spans="1:23" x14ac:dyDescent="0.3">
      <c r="A1349" s="1">
        <v>45819</v>
      </c>
      <c r="B1349" t="str">
        <f>TEXT(Table3[[#This Row],[date]],"mmm")</f>
        <v>Jun</v>
      </c>
      <c r="C1349" t="str">
        <f>TEXT(Table3[[#This Row],[date]],"ddd")</f>
        <v>Wed</v>
      </c>
      <c r="D1349" s="2" t="s">
        <v>17</v>
      </c>
      <c r="E1349" s="2" t="s">
        <v>282</v>
      </c>
      <c r="F1349" s="2" t="s">
        <v>134</v>
      </c>
      <c r="G1349" s="2" t="s">
        <v>135</v>
      </c>
      <c r="H1349" s="2" t="s">
        <v>60</v>
      </c>
      <c r="I1349" s="3">
        <v>317.2</v>
      </c>
      <c r="J1349" s="5">
        <v>24</v>
      </c>
      <c r="K1349" s="3">
        <v>7612.8</v>
      </c>
      <c r="L1349" s="3">
        <v>5556.31</v>
      </c>
      <c r="M1349" s="3">
        <v>2056.4899999999998</v>
      </c>
      <c r="N1349" s="10">
        <f>Table3[[#This Row],[profit]]/Table3[[#This Row],[revenue]]</f>
        <v>0.27013582387557794</v>
      </c>
      <c r="O1349" s="2" t="s">
        <v>28</v>
      </c>
      <c r="P1349" s="2" t="str">
        <f>_xlfn.XLOOKUP(O1349,Sales_reps!A:A,Sales_reps!B:B)</f>
        <v>Rep 11</v>
      </c>
      <c r="Q1349" s="5">
        <f>_xlfn.XLOOKUP(F1349,Inventory!A:A,Inventory!E:E)</f>
        <v>424</v>
      </c>
      <c r="R1349" s="5">
        <f>_xlfn.XLOOKUP(F1349,Inventory!A:A,Inventory!F:F)</f>
        <v>156</v>
      </c>
      <c r="S1349" t="str">
        <f>IF(Table3[[#This Row],[Reorder_point]]&gt;=Table3[[#This Row],[Stock_on_hand]],"Reorder","Sufficient Stock")</f>
        <v>Sufficient Stock</v>
      </c>
      <c r="T1349" s="4">
        <f>_xlfn.XLOOKUP(F1349,Pivot!A:A,Pivot!C:C)</f>
        <v>2.458563535911602</v>
      </c>
      <c r="U1349" s="5">
        <f>Table3[[#This Row],[Stock_on_hand]]/Table3[[#This Row],[ADS_Rate]]</f>
        <v>172.45842696629214</v>
      </c>
      <c r="V1349" s="16">
        <f>_xlfn.XLOOKUP(F1349,Pivot!E:E,Pivot!H:H)</f>
        <v>179.92377528089884</v>
      </c>
      <c r="W1349" s="3">
        <f>IF(Table3[[#This Row],[Stock_on_hand]]&gt;Table3[[#This Row],[Reorder_point]],(Table3[[#This Row],[Stock_on_hand]]-Table3[[#This Row],[Reorder_point]])*Table3[[#This Row],[AverageCostPerUnit]],0)</f>
        <v>48219.571775280885</v>
      </c>
    </row>
    <row r="1350" spans="1:23" x14ac:dyDescent="0.3">
      <c r="A1350" s="1">
        <v>45819</v>
      </c>
      <c r="B1350" t="str">
        <f>TEXT(Table3[[#This Row],[date]],"mmm")</f>
        <v>Jun</v>
      </c>
      <c r="C1350" t="str">
        <f>TEXT(Table3[[#This Row],[date]],"ddd")</f>
        <v>Wed</v>
      </c>
      <c r="D1350" s="2" t="s">
        <v>17</v>
      </c>
      <c r="E1350" s="2" t="s">
        <v>275</v>
      </c>
      <c r="F1350" s="2" t="s">
        <v>238</v>
      </c>
      <c r="G1350" s="2" t="s">
        <v>239</v>
      </c>
      <c r="H1350" s="2" t="s">
        <v>101</v>
      </c>
      <c r="I1350" s="3">
        <v>90.24</v>
      </c>
      <c r="J1350" s="5">
        <v>1</v>
      </c>
      <c r="K1350" s="3">
        <v>90.24</v>
      </c>
      <c r="L1350" s="3">
        <v>49.29</v>
      </c>
      <c r="M1350" s="3">
        <v>40.950000000000003</v>
      </c>
      <c r="N1350" s="10">
        <f>Table3[[#This Row],[profit]]/Table3[[#This Row],[revenue]]</f>
        <v>0.45378989361702132</v>
      </c>
      <c r="O1350" s="2" t="s">
        <v>10</v>
      </c>
      <c r="P1350" s="2" t="str">
        <f>_xlfn.XLOOKUP(O1350,Sales_reps!A:A,Sales_reps!B:B)</f>
        <v>Rep 4</v>
      </c>
      <c r="Q1350" s="5">
        <f>_xlfn.XLOOKUP(F1350,Inventory!A:A,Inventory!E:E)</f>
        <v>290</v>
      </c>
      <c r="R1350" s="5">
        <f>_xlfn.XLOOKUP(F1350,Inventory!A:A,Inventory!F:F)</f>
        <v>144</v>
      </c>
      <c r="S1350" t="str">
        <f>IF(Table3[[#This Row],[Reorder_point]]&gt;=Table3[[#This Row],[Stock_on_hand]],"Reorder","Sufficient Stock")</f>
        <v>Sufficient Stock</v>
      </c>
      <c r="T1350" s="4">
        <f>_xlfn.XLOOKUP(F1350,Pivot!A:A,Pivot!C:C)</f>
        <v>1.4751381215469612</v>
      </c>
      <c r="U1350" s="5">
        <f>Table3[[#This Row],[Stock_on_hand]]/Table3[[#This Row],[ADS_Rate]]</f>
        <v>196.59176029962549</v>
      </c>
      <c r="V1350" s="16">
        <f>_xlfn.XLOOKUP(F1350,Pivot!E:E,Pivot!H:H)</f>
        <v>187.97531835205993</v>
      </c>
      <c r="W1350" s="3">
        <f>IF(Table3[[#This Row],[Stock_on_hand]]&gt;Table3[[#This Row],[Reorder_point]],(Table3[[#This Row],[Stock_on_hand]]-Table3[[#This Row],[Reorder_point]])*Table3[[#This Row],[AverageCostPerUnit]],0)</f>
        <v>27444.396479400748</v>
      </c>
    </row>
    <row r="1351" spans="1:23" x14ac:dyDescent="0.3">
      <c r="A1351" s="1">
        <v>45819</v>
      </c>
      <c r="B1351" t="str">
        <f>TEXT(Table3[[#This Row],[date]],"mmm")</f>
        <v>Jun</v>
      </c>
      <c r="C1351" t="str">
        <f>TEXT(Table3[[#This Row],[date]],"ddd")</f>
        <v>Wed</v>
      </c>
      <c r="D1351" s="2" t="s">
        <v>12</v>
      </c>
      <c r="E1351" s="2" t="s">
        <v>279</v>
      </c>
      <c r="F1351" s="2" t="s">
        <v>178</v>
      </c>
      <c r="G1351" s="2" t="s">
        <v>179</v>
      </c>
      <c r="H1351" s="2" t="s">
        <v>73</v>
      </c>
      <c r="I1351" s="3">
        <v>483.72</v>
      </c>
      <c r="J1351" s="5">
        <v>39</v>
      </c>
      <c r="K1351" s="3">
        <v>18865.080000000002</v>
      </c>
      <c r="L1351" s="3">
        <v>15922.37</v>
      </c>
      <c r="M1351" s="3">
        <v>2942.71</v>
      </c>
      <c r="N1351" s="10">
        <f>Table3[[#This Row],[profit]]/Table3[[#This Row],[revenue]]</f>
        <v>0.15598714662222476</v>
      </c>
      <c r="O1351" s="2" t="s">
        <v>34</v>
      </c>
      <c r="P1351" s="2" t="str">
        <f>_xlfn.XLOOKUP(O1351,Sales_reps!A:A,Sales_reps!B:B)</f>
        <v>Rep 14</v>
      </c>
      <c r="Q1351" s="5">
        <f>_xlfn.XLOOKUP(F1351,Inventory!A:A,Inventory!E:E)</f>
        <v>214</v>
      </c>
      <c r="R1351" s="5">
        <f>_xlfn.XLOOKUP(F1351,Inventory!A:A,Inventory!F:F)</f>
        <v>101</v>
      </c>
      <c r="S1351" t="str">
        <f>IF(Table3[[#This Row],[Reorder_point]]&gt;=Table3[[#This Row],[Stock_on_hand]],"Reorder","Sufficient Stock")</f>
        <v>Sufficient Stock</v>
      </c>
      <c r="T1351" s="4">
        <f>_xlfn.XLOOKUP(F1351,Pivot!A:A,Pivot!C:C)</f>
        <v>1.8342541436464088</v>
      </c>
      <c r="U1351" s="5">
        <f>Table3[[#This Row],[Stock_on_hand]]/Table3[[#This Row],[ADS_Rate]]</f>
        <v>116.66867469879519</v>
      </c>
      <c r="V1351" s="16">
        <f>_xlfn.XLOOKUP(F1351,Pivot!E:E,Pivot!H:H)</f>
        <v>232.51328313253009</v>
      </c>
      <c r="W1351" s="3">
        <f>IF(Table3[[#This Row],[Stock_on_hand]]&gt;Table3[[#This Row],[Reorder_point]],(Table3[[#This Row],[Stock_on_hand]]-Table3[[#This Row],[Reorder_point]])*Table3[[#This Row],[AverageCostPerUnit]],0)</f>
        <v>26274.0009939759</v>
      </c>
    </row>
    <row r="1352" spans="1:23" x14ac:dyDescent="0.3">
      <c r="A1352" s="1">
        <v>45819</v>
      </c>
      <c r="B1352" t="str">
        <f>TEXT(Table3[[#This Row],[date]],"mmm")</f>
        <v>Jun</v>
      </c>
      <c r="C1352" t="str">
        <f>TEXT(Table3[[#This Row],[date]],"ddd")</f>
        <v>Wed</v>
      </c>
      <c r="D1352" s="2" t="s">
        <v>12</v>
      </c>
      <c r="E1352" s="2" t="s">
        <v>281</v>
      </c>
      <c r="F1352" s="2" t="s">
        <v>224</v>
      </c>
      <c r="G1352" s="2" t="s">
        <v>225</v>
      </c>
      <c r="H1352" s="2" t="s">
        <v>60</v>
      </c>
      <c r="I1352" s="3">
        <v>384.36</v>
      </c>
      <c r="J1352" s="5">
        <v>39</v>
      </c>
      <c r="K1352" s="3">
        <v>14990.04</v>
      </c>
      <c r="L1352" s="3">
        <v>12274.04</v>
      </c>
      <c r="M1352" s="3">
        <v>2716</v>
      </c>
      <c r="N1352" s="10">
        <f>Table3[[#This Row],[profit]]/Table3[[#This Row],[revenue]]</f>
        <v>0.18118697481794577</v>
      </c>
      <c r="O1352" s="2" t="s">
        <v>36</v>
      </c>
      <c r="P1352" s="2" t="str">
        <f>_xlfn.XLOOKUP(O1352,Sales_reps!A:A,Sales_reps!B:B)</f>
        <v>Rep 15</v>
      </c>
      <c r="Q1352" s="5">
        <f>_xlfn.XLOOKUP(F1352,Inventory!A:A,Inventory!E:E)</f>
        <v>42</v>
      </c>
      <c r="R1352" s="5">
        <f>_xlfn.XLOOKUP(F1352,Inventory!A:A,Inventory!F:F)</f>
        <v>59</v>
      </c>
      <c r="S1352" t="str">
        <f>IF(Table3[[#This Row],[Reorder_point]]&gt;=Table3[[#This Row],[Stock_on_hand]],"Reorder","Sufficient Stock")</f>
        <v>Reorder</v>
      </c>
      <c r="T1352" s="4">
        <f>_xlfn.XLOOKUP(F1352,Pivot!A:A,Pivot!C:C)</f>
        <v>1.6906077348066297</v>
      </c>
      <c r="U1352" s="5">
        <f>Table3[[#This Row],[Stock_on_hand]]/Table3[[#This Row],[ADS_Rate]]</f>
        <v>24.843137254901961</v>
      </c>
      <c r="V1352" s="16">
        <f>_xlfn.XLOOKUP(F1352,Pivot!E:E,Pivot!H:H)</f>
        <v>182.07738562091507</v>
      </c>
      <c r="W1352" s="3">
        <f>IF(Table3[[#This Row],[Stock_on_hand]]&gt;Table3[[#This Row],[Reorder_point]],(Table3[[#This Row],[Stock_on_hand]]-Table3[[#This Row],[Reorder_point]])*Table3[[#This Row],[AverageCostPerUnit]],0)</f>
        <v>0</v>
      </c>
    </row>
    <row r="1353" spans="1:23" x14ac:dyDescent="0.3">
      <c r="A1353" s="1">
        <v>45820</v>
      </c>
      <c r="B1353" t="str">
        <f>TEXT(Table3[[#This Row],[date]],"mmm")</f>
        <v>Jun</v>
      </c>
      <c r="C1353" t="str">
        <f>TEXT(Table3[[#This Row],[date]],"ddd")</f>
        <v>Thu</v>
      </c>
      <c r="D1353" s="2" t="s">
        <v>12</v>
      </c>
      <c r="E1353" s="2" t="s">
        <v>282</v>
      </c>
      <c r="F1353" s="2" t="s">
        <v>138</v>
      </c>
      <c r="G1353" s="2" t="s">
        <v>139</v>
      </c>
      <c r="H1353" s="2" t="s">
        <v>60</v>
      </c>
      <c r="I1353" s="3">
        <v>333.05</v>
      </c>
      <c r="J1353" s="5">
        <v>49</v>
      </c>
      <c r="K1353" s="3">
        <v>16319.45</v>
      </c>
      <c r="L1353" s="3">
        <v>8570.26</v>
      </c>
      <c r="M1353" s="3">
        <v>7749.19</v>
      </c>
      <c r="N1353" s="10">
        <f>Table3[[#This Row],[profit]]/Table3[[#This Row],[revenue]]</f>
        <v>0.47484382132976288</v>
      </c>
      <c r="O1353" s="2" t="s">
        <v>36</v>
      </c>
      <c r="P1353" s="2" t="str">
        <f>_xlfn.XLOOKUP(O1353,Sales_reps!A:A,Sales_reps!B:B)</f>
        <v>Rep 15</v>
      </c>
      <c r="Q1353" s="5">
        <f>_xlfn.XLOOKUP(F1353,Inventory!A:A,Inventory!E:E)</f>
        <v>78</v>
      </c>
      <c r="R1353" s="5">
        <f>_xlfn.XLOOKUP(F1353,Inventory!A:A,Inventory!F:F)</f>
        <v>150</v>
      </c>
      <c r="S1353" t="str">
        <f>IF(Table3[[#This Row],[Reorder_point]]&gt;=Table3[[#This Row],[Stock_on_hand]],"Reorder","Sufficient Stock")</f>
        <v>Reorder</v>
      </c>
      <c r="T1353" s="4">
        <f>_xlfn.XLOOKUP(F1353,Pivot!A:A,Pivot!C:C)</f>
        <v>2.596685082872928</v>
      </c>
      <c r="U1353" s="5">
        <f>Table3[[#This Row],[Stock_on_hand]]/Table3[[#This Row],[ADS_Rate]]</f>
        <v>30.038297872340429</v>
      </c>
      <c r="V1353" s="16">
        <f>_xlfn.XLOOKUP(F1353,Pivot!E:E,Pivot!H:H)</f>
        <v>177.40974468085105</v>
      </c>
      <c r="W1353" s="3">
        <f>IF(Table3[[#This Row],[Stock_on_hand]]&gt;Table3[[#This Row],[Reorder_point]],(Table3[[#This Row],[Stock_on_hand]]-Table3[[#This Row],[Reorder_point]])*Table3[[#This Row],[AverageCostPerUnit]],0)</f>
        <v>0</v>
      </c>
    </row>
    <row r="1354" spans="1:23" x14ac:dyDescent="0.3">
      <c r="A1354" s="1">
        <v>45820</v>
      </c>
      <c r="B1354" t="str">
        <f>TEXT(Table3[[#This Row],[date]],"mmm")</f>
        <v>Jun</v>
      </c>
      <c r="C1354" t="str">
        <f>TEXT(Table3[[#This Row],[date]],"ddd")</f>
        <v>Thu</v>
      </c>
      <c r="D1354" s="2" t="s">
        <v>24</v>
      </c>
      <c r="E1354" s="2" t="s">
        <v>280</v>
      </c>
      <c r="F1354" s="2" t="s">
        <v>260</v>
      </c>
      <c r="G1354" s="2" t="s">
        <v>261</v>
      </c>
      <c r="H1354" s="2" t="s">
        <v>73</v>
      </c>
      <c r="I1354" s="3">
        <v>62.98</v>
      </c>
      <c r="J1354" s="5">
        <v>30</v>
      </c>
      <c r="K1354" s="3">
        <v>1889.4</v>
      </c>
      <c r="L1354" s="3">
        <v>1488.14</v>
      </c>
      <c r="M1354" s="3">
        <v>401.26</v>
      </c>
      <c r="N1354" s="10">
        <f>Table3[[#This Row],[profit]]/Table3[[#This Row],[revenue]]</f>
        <v>0.2123742987191701</v>
      </c>
      <c r="O1354" s="2" t="s">
        <v>36</v>
      </c>
      <c r="P1354" s="2" t="str">
        <f>_xlfn.XLOOKUP(O1354,Sales_reps!A:A,Sales_reps!B:B)</f>
        <v>Rep 15</v>
      </c>
      <c r="Q1354" s="5">
        <f>_xlfn.XLOOKUP(F1354,Inventory!A:A,Inventory!E:E)</f>
        <v>159</v>
      </c>
      <c r="R1354" s="5">
        <f>_xlfn.XLOOKUP(F1354,Inventory!A:A,Inventory!F:F)</f>
        <v>87</v>
      </c>
      <c r="S1354" t="str">
        <f>IF(Table3[[#This Row],[Reorder_point]]&gt;=Table3[[#This Row],[Stock_on_hand]],"Reorder","Sufficient Stock")</f>
        <v>Sufficient Stock</v>
      </c>
      <c r="T1354" s="4">
        <f>_xlfn.XLOOKUP(F1354,Pivot!A:A,Pivot!C:C)</f>
        <v>3.3204419889502761</v>
      </c>
      <c r="U1354" s="5">
        <f>Table3[[#This Row],[Stock_on_hand]]/Table3[[#This Row],[ADS_Rate]]</f>
        <v>47.885191347753747</v>
      </c>
      <c r="V1354" s="16">
        <f>_xlfn.XLOOKUP(F1354,Pivot!E:E,Pivot!H:H)</f>
        <v>126.12717138103163</v>
      </c>
      <c r="W1354" s="3">
        <f>IF(Table3[[#This Row],[Stock_on_hand]]&gt;Table3[[#This Row],[Reorder_point]],(Table3[[#This Row],[Stock_on_hand]]-Table3[[#This Row],[Reorder_point]])*Table3[[#This Row],[AverageCostPerUnit]],0)</f>
        <v>9081.1563394342775</v>
      </c>
    </row>
    <row r="1355" spans="1:23" x14ac:dyDescent="0.3">
      <c r="A1355" s="1">
        <v>45820</v>
      </c>
      <c r="B1355" t="str">
        <f>TEXT(Table3[[#This Row],[date]],"mmm")</f>
        <v>Jun</v>
      </c>
      <c r="C1355" t="str">
        <f>TEXT(Table3[[#This Row],[date]],"ddd")</f>
        <v>Thu</v>
      </c>
      <c r="D1355" s="2" t="s">
        <v>17</v>
      </c>
      <c r="E1355" s="2" t="s">
        <v>284</v>
      </c>
      <c r="F1355" s="2" t="s">
        <v>108</v>
      </c>
      <c r="G1355" s="2" t="s">
        <v>109</v>
      </c>
      <c r="H1355" s="2" t="s">
        <v>56</v>
      </c>
      <c r="I1355" s="3">
        <v>205.63</v>
      </c>
      <c r="J1355" s="5">
        <v>7</v>
      </c>
      <c r="K1355" s="3">
        <v>1439.41</v>
      </c>
      <c r="L1355" s="3">
        <v>775.36</v>
      </c>
      <c r="M1355" s="3">
        <v>664.05</v>
      </c>
      <c r="N1355" s="10">
        <f>Table3[[#This Row],[profit]]/Table3[[#This Row],[revenue]]</f>
        <v>0.46133485247427758</v>
      </c>
      <c r="O1355" s="2" t="s">
        <v>44</v>
      </c>
      <c r="P1355" s="2" t="str">
        <f>_xlfn.XLOOKUP(O1355,Sales_reps!A:A,Sales_reps!B:B)</f>
        <v>Rep 19</v>
      </c>
      <c r="Q1355" s="5">
        <f>_xlfn.XLOOKUP(F1355,Inventory!A:A,Inventory!E:E)</f>
        <v>188</v>
      </c>
      <c r="R1355" s="5">
        <f>_xlfn.XLOOKUP(F1355,Inventory!A:A,Inventory!F:F)</f>
        <v>173</v>
      </c>
      <c r="S1355" t="str">
        <f>IF(Table3[[#This Row],[Reorder_point]]&gt;=Table3[[#This Row],[Stock_on_hand]],"Reorder","Sufficient Stock")</f>
        <v>Sufficient Stock</v>
      </c>
      <c r="T1355" s="4">
        <f>_xlfn.XLOOKUP(F1355,Pivot!A:A,Pivot!C:C)</f>
        <v>2.1491712707182322</v>
      </c>
      <c r="U1355" s="5">
        <f>Table3[[#This Row],[Stock_on_hand]]/Table3[[#This Row],[ADS_Rate]]</f>
        <v>87.47557840616966</v>
      </c>
      <c r="V1355" s="16">
        <f>_xlfn.XLOOKUP(F1355,Pivot!E:E,Pivot!H:H)</f>
        <v>187.86791773778924</v>
      </c>
      <c r="W1355" s="3">
        <f>IF(Table3[[#This Row],[Stock_on_hand]]&gt;Table3[[#This Row],[Reorder_point]],(Table3[[#This Row],[Stock_on_hand]]-Table3[[#This Row],[Reorder_point]])*Table3[[#This Row],[AverageCostPerUnit]],0)</f>
        <v>2818.0187660668385</v>
      </c>
    </row>
    <row r="1356" spans="1:23" x14ac:dyDescent="0.3">
      <c r="A1356" s="1">
        <v>45820</v>
      </c>
      <c r="B1356" t="str">
        <f>TEXT(Table3[[#This Row],[date]],"mmm")</f>
        <v>Jun</v>
      </c>
      <c r="C1356" t="str">
        <f>TEXT(Table3[[#This Row],[date]],"ddd")</f>
        <v>Thu</v>
      </c>
      <c r="D1356" s="2" t="s">
        <v>24</v>
      </c>
      <c r="E1356" s="2" t="s">
        <v>277</v>
      </c>
      <c r="F1356" s="2" t="s">
        <v>132</v>
      </c>
      <c r="G1356" s="2" t="s">
        <v>133</v>
      </c>
      <c r="H1356" s="2" t="s">
        <v>64</v>
      </c>
      <c r="I1356" s="3">
        <v>213.08</v>
      </c>
      <c r="J1356" s="5">
        <v>38</v>
      </c>
      <c r="K1356" s="3">
        <v>8097.04</v>
      </c>
      <c r="L1356" s="3">
        <v>4740.41</v>
      </c>
      <c r="M1356" s="3">
        <v>3356.63</v>
      </c>
      <c r="N1356" s="10">
        <f>Table3[[#This Row],[profit]]/Table3[[#This Row],[revenue]]</f>
        <v>0.41455025540197404</v>
      </c>
      <c r="O1356" s="2" t="s">
        <v>44</v>
      </c>
      <c r="P1356" s="2" t="str">
        <f>_xlfn.XLOOKUP(O1356,Sales_reps!A:A,Sales_reps!B:B)</f>
        <v>Rep 19</v>
      </c>
      <c r="Q1356" s="5">
        <f>_xlfn.XLOOKUP(F1356,Inventory!A:A,Inventory!E:E)</f>
        <v>178</v>
      </c>
      <c r="R1356" s="5">
        <f>_xlfn.XLOOKUP(F1356,Inventory!A:A,Inventory!F:F)</f>
        <v>183</v>
      </c>
      <c r="S1356" t="str">
        <f>IF(Table3[[#This Row],[Reorder_point]]&gt;=Table3[[#This Row],[Stock_on_hand]],"Reorder","Sufficient Stock")</f>
        <v>Reorder</v>
      </c>
      <c r="T1356" s="4">
        <f>_xlfn.XLOOKUP(F1356,Pivot!A:A,Pivot!C:C)</f>
        <v>3.2596685082872927</v>
      </c>
      <c r="U1356" s="5">
        <f>Table3[[#This Row],[Stock_on_hand]]/Table3[[#This Row],[ADS_Rate]]</f>
        <v>54.606779661016951</v>
      </c>
      <c r="V1356" s="16">
        <f>_xlfn.XLOOKUP(F1356,Pivot!E:E,Pivot!H:H)</f>
        <v>150.7550338983051</v>
      </c>
      <c r="W1356" s="3">
        <f>IF(Table3[[#This Row],[Stock_on_hand]]&gt;Table3[[#This Row],[Reorder_point]],(Table3[[#This Row],[Stock_on_hand]]-Table3[[#This Row],[Reorder_point]])*Table3[[#This Row],[AverageCostPerUnit]],0)</f>
        <v>0</v>
      </c>
    </row>
    <row r="1357" spans="1:23" x14ac:dyDescent="0.3">
      <c r="A1357" s="1">
        <v>45820</v>
      </c>
      <c r="B1357" t="str">
        <f>TEXT(Table3[[#This Row],[date]],"mmm")</f>
        <v>Jun</v>
      </c>
      <c r="C1357" t="str">
        <f>TEXT(Table3[[#This Row],[date]],"ddd")</f>
        <v>Thu</v>
      </c>
      <c r="D1357" s="2" t="s">
        <v>12</v>
      </c>
      <c r="E1357" s="2" t="s">
        <v>279</v>
      </c>
      <c r="F1357" s="2" t="s">
        <v>178</v>
      </c>
      <c r="G1357" s="2" t="s">
        <v>179</v>
      </c>
      <c r="H1357" s="2" t="s">
        <v>73</v>
      </c>
      <c r="I1357" s="3">
        <v>298.93</v>
      </c>
      <c r="J1357" s="5">
        <v>26</v>
      </c>
      <c r="K1357" s="3">
        <v>7772.18</v>
      </c>
      <c r="L1357" s="3">
        <v>6065.37</v>
      </c>
      <c r="M1357" s="3">
        <v>1706.81</v>
      </c>
      <c r="N1357" s="10">
        <f>Table3[[#This Row],[profit]]/Table3[[#This Row],[revenue]]</f>
        <v>0.21960505289378268</v>
      </c>
      <c r="O1357" s="2" t="s">
        <v>22</v>
      </c>
      <c r="P1357" s="2" t="str">
        <f>_xlfn.XLOOKUP(O1357,Sales_reps!A:A,Sales_reps!B:B)</f>
        <v>Rep 9</v>
      </c>
      <c r="Q1357" s="5">
        <f>_xlfn.XLOOKUP(F1357,Inventory!A:A,Inventory!E:E)</f>
        <v>214</v>
      </c>
      <c r="R1357" s="5">
        <f>_xlfn.XLOOKUP(F1357,Inventory!A:A,Inventory!F:F)</f>
        <v>101</v>
      </c>
      <c r="S1357" t="str">
        <f>IF(Table3[[#This Row],[Reorder_point]]&gt;=Table3[[#This Row],[Stock_on_hand]],"Reorder","Sufficient Stock")</f>
        <v>Sufficient Stock</v>
      </c>
      <c r="T1357" s="4">
        <f>_xlfn.XLOOKUP(F1357,Pivot!A:A,Pivot!C:C)</f>
        <v>1.8342541436464088</v>
      </c>
      <c r="U1357" s="5">
        <f>Table3[[#This Row],[Stock_on_hand]]/Table3[[#This Row],[ADS_Rate]]</f>
        <v>116.66867469879519</v>
      </c>
      <c r="V1357" s="16">
        <f>_xlfn.XLOOKUP(F1357,Pivot!E:E,Pivot!H:H)</f>
        <v>232.51328313253009</v>
      </c>
      <c r="W1357" s="3">
        <f>IF(Table3[[#This Row],[Stock_on_hand]]&gt;Table3[[#This Row],[Reorder_point]],(Table3[[#This Row],[Stock_on_hand]]-Table3[[#This Row],[Reorder_point]])*Table3[[#This Row],[AverageCostPerUnit]],0)</f>
        <v>26274.0009939759</v>
      </c>
    </row>
    <row r="1358" spans="1:23" x14ac:dyDescent="0.3">
      <c r="A1358" s="1">
        <v>45820</v>
      </c>
      <c r="B1358" t="str">
        <f>TEXT(Table3[[#This Row],[date]],"mmm")</f>
        <v>Jun</v>
      </c>
      <c r="C1358" t="str">
        <f>TEXT(Table3[[#This Row],[date]],"ddd")</f>
        <v>Thu</v>
      </c>
      <c r="D1358" s="2" t="s">
        <v>12</v>
      </c>
      <c r="E1358" s="2" t="s">
        <v>279</v>
      </c>
      <c r="F1358" s="2" t="s">
        <v>230</v>
      </c>
      <c r="G1358" s="2" t="s">
        <v>231</v>
      </c>
      <c r="H1358" s="2" t="s">
        <v>60</v>
      </c>
      <c r="I1358" s="3">
        <v>292.99</v>
      </c>
      <c r="J1358" s="5">
        <v>23</v>
      </c>
      <c r="K1358" s="3">
        <v>6738.77</v>
      </c>
      <c r="L1358" s="3">
        <v>3741.95</v>
      </c>
      <c r="M1358" s="3">
        <v>2996.82</v>
      </c>
      <c r="N1358" s="10">
        <f>Table3[[#This Row],[profit]]/Table3[[#This Row],[revenue]]</f>
        <v>0.44471320433847722</v>
      </c>
      <c r="O1358" s="2" t="s">
        <v>15</v>
      </c>
      <c r="P1358" s="2" t="str">
        <f>_xlfn.XLOOKUP(O1358,Sales_reps!A:A,Sales_reps!B:B)</f>
        <v>Rep 6</v>
      </c>
      <c r="Q1358" s="5">
        <f>_xlfn.XLOOKUP(F1358,Inventory!A:A,Inventory!E:E)</f>
        <v>12</v>
      </c>
      <c r="R1358" s="5">
        <f>_xlfn.XLOOKUP(F1358,Inventory!A:A,Inventory!F:F)</f>
        <v>166</v>
      </c>
      <c r="S1358" t="str">
        <f>IF(Table3[[#This Row],[Reorder_point]]&gt;=Table3[[#This Row],[Stock_on_hand]],"Reorder","Sufficient Stock")</f>
        <v>Reorder</v>
      </c>
      <c r="T1358" s="4">
        <f>_xlfn.XLOOKUP(F1358,Pivot!A:A,Pivot!C:C)</f>
        <v>2.0386740331491713</v>
      </c>
      <c r="U1358" s="5">
        <f>Table3[[#This Row],[Stock_on_hand]]/Table3[[#This Row],[ADS_Rate]]</f>
        <v>5.8861788617886175</v>
      </c>
      <c r="V1358" s="16">
        <f>_xlfn.XLOOKUP(F1358,Pivot!E:E,Pivot!H:H)</f>
        <v>205.93330623306232</v>
      </c>
      <c r="W1358" s="3">
        <f>IF(Table3[[#This Row],[Stock_on_hand]]&gt;Table3[[#This Row],[Reorder_point]],(Table3[[#This Row],[Stock_on_hand]]-Table3[[#This Row],[Reorder_point]])*Table3[[#This Row],[AverageCostPerUnit]],0)</f>
        <v>0</v>
      </c>
    </row>
    <row r="1359" spans="1:23" x14ac:dyDescent="0.3">
      <c r="A1359" s="1">
        <v>45820</v>
      </c>
      <c r="B1359" t="str">
        <f>TEXT(Table3[[#This Row],[date]],"mmm")</f>
        <v>Jun</v>
      </c>
      <c r="C1359" t="str">
        <f>TEXT(Table3[[#This Row],[date]],"ddd")</f>
        <v>Thu</v>
      </c>
      <c r="D1359" s="2" t="s">
        <v>5</v>
      </c>
      <c r="E1359" s="2" t="s">
        <v>280</v>
      </c>
      <c r="F1359" s="2" t="s">
        <v>110</v>
      </c>
      <c r="G1359" s="2" t="s">
        <v>111</v>
      </c>
      <c r="H1359" s="2" t="s">
        <v>101</v>
      </c>
      <c r="I1359" s="3">
        <v>326.08</v>
      </c>
      <c r="J1359" s="5">
        <v>14</v>
      </c>
      <c r="K1359" s="3">
        <v>4565.12</v>
      </c>
      <c r="L1359" s="3">
        <v>2300.73</v>
      </c>
      <c r="M1359" s="3">
        <v>2264.39</v>
      </c>
      <c r="N1359" s="10">
        <f>Table3[[#This Row],[profit]]/Table3[[#This Row],[revenue]]</f>
        <v>0.49601981985139493</v>
      </c>
      <c r="O1359" s="2" t="s">
        <v>44</v>
      </c>
      <c r="P1359" s="2" t="str">
        <f>_xlfn.XLOOKUP(O1359,Sales_reps!A:A,Sales_reps!B:B)</f>
        <v>Rep 19</v>
      </c>
      <c r="Q1359" s="5">
        <f>_xlfn.XLOOKUP(F1359,Inventory!A:A,Inventory!E:E)</f>
        <v>306</v>
      </c>
      <c r="R1359" s="5">
        <f>_xlfn.XLOOKUP(F1359,Inventory!A:A,Inventory!F:F)</f>
        <v>197</v>
      </c>
      <c r="S1359" t="str">
        <f>IF(Table3[[#This Row],[Reorder_point]]&gt;=Table3[[#This Row],[Stock_on_hand]],"Reorder","Sufficient Stock")</f>
        <v>Sufficient Stock</v>
      </c>
      <c r="T1359" s="4">
        <f>_xlfn.XLOOKUP(F1359,Pivot!A:A,Pivot!C:C)</f>
        <v>2.298342541436464</v>
      </c>
      <c r="U1359" s="5">
        <f>Table3[[#This Row],[Stock_on_hand]]/Table3[[#This Row],[ADS_Rate]]</f>
        <v>133.13942307692309</v>
      </c>
      <c r="V1359" s="16">
        <f>_xlfn.XLOOKUP(F1359,Pivot!E:E,Pivot!H:H)</f>
        <v>144.58235576923079</v>
      </c>
      <c r="W1359" s="3">
        <f>IF(Table3[[#This Row],[Stock_on_hand]]&gt;Table3[[#This Row],[Reorder_point]],(Table3[[#This Row],[Stock_on_hand]]-Table3[[#This Row],[Reorder_point]])*Table3[[#This Row],[AverageCostPerUnit]],0)</f>
        <v>15759.476778846156</v>
      </c>
    </row>
    <row r="1360" spans="1:23" x14ac:dyDescent="0.3">
      <c r="A1360" s="1">
        <v>45821</v>
      </c>
      <c r="B1360" t="str">
        <f>TEXT(Table3[[#This Row],[date]],"mmm")</f>
        <v>Jun</v>
      </c>
      <c r="C1360" t="str">
        <f>TEXT(Table3[[#This Row],[date]],"ddd")</f>
        <v>Fri</v>
      </c>
      <c r="D1360" s="2" t="s">
        <v>5</v>
      </c>
      <c r="E1360" s="2" t="s">
        <v>284</v>
      </c>
      <c r="F1360" s="2" t="s">
        <v>232</v>
      </c>
      <c r="G1360" s="2" t="s">
        <v>233</v>
      </c>
      <c r="H1360" s="2" t="s">
        <v>101</v>
      </c>
      <c r="I1360" s="3">
        <v>176.38</v>
      </c>
      <c r="J1360" s="5">
        <v>41</v>
      </c>
      <c r="K1360" s="3">
        <v>7231.58</v>
      </c>
      <c r="L1360" s="3">
        <v>4916.18</v>
      </c>
      <c r="M1360" s="3">
        <v>2315.4</v>
      </c>
      <c r="N1360" s="10">
        <f>Table3[[#This Row],[profit]]/Table3[[#This Row],[revenue]]</f>
        <v>0.32017899269592537</v>
      </c>
      <c r="O1360" s="2" t="s">
        <v>32</v>
      </c>
      <c r="P1360" s="2" t="str">
        <f>_xlfn.XLOOKUP(O1360,Sales_reps!A:A,Sales_reps!B:B)</f>
        <v>Rep 13</v>
      </c>
      <c r="Q1360" s="5">
        <f>_xlfn.XLOOKUP(F1360,Inventory!A:A,Inventory!E:E)</f>
        <v>255</v>
      </c>
      <c r="R1360" s="5">
        <f>_xlfn.XLOOKUP(F1360,Inventory!A:A,Inventory!F:F)</f>
        <v>78</v>
      </c>
      <c r="S1360" t="str">
        <f>IF(Table3[[#This Row],[Reorder_point]]&gt;=Table3[[#This Row],[Stock_on_hand]],"Reorder","Sufficient Stock")</f>
        <v>Sufficient Stock</v>
      </c>
      <c r="T1360" s="4">
        <f>_xlfn.XLOOKUP(F1360,Pivot!A:A,Pivot!C:C)</f>
        <v>2.6353591160220993</v>
      </c>
      <c r="U1360" s="5">
        <f>Table3[[#This Row],[Stock_on_hand]]/Table3[[#This Row],[ADS_Rate]]</f>
        <v>96.761006289308185</v>
      </c>
      <c r="V1360" s="16">
        <f>_xlfn.XLOOKUP(F1360,Pivot!E:E,Pivot!H:H)</f>
        <v>146.7044025157233</v>
      </c>
      <c r="W1360" s="3">
        <f>IF(Table3[[#This Row],[Stock_on_hand]]&gt;Table3[[#This Row],[Reorder_point]],(Table3[[#This Row],[Stock_on_hand]]-Table3[[#This Row],[Reorder_point]])*Table3[[#This Row],[AverageCostPerUnit]],0)</f>
        <v>25966.679245283023</v>
      </c>
    </row>
    <row r="1361" spans="1:23" x14ac:dyDescent="0.3">
      <c r="A1361" s="1">
        <v>45821</v>
      </c>
      <c r="B1361" t="str">
        <f>TEXT(Table3[[#This Row],[date]],"mmm")</f>
        <v>Jun</v>
      </c>
      <c r="C1361" t="str">
        <f>TEXT(Table3[[#This Row],[date]],"ddd")</f>
        <v>Fri</v>
      </c>
      <c r="D1361" s="2" t="s">
        <v>17</v>
      </c>
      <c r="E1361" s="2" t="s">
        <v>272</v>
      </c>
      <c r="F1361" s="2" t="s">
        <v>206</v>
      </c>
      <c r="G1361" s="2" t="s">
        <v>207</v>
      </c>
      <c r="H1361" s="2" t="s">
        <v>60</v>
      </c>
      <c r="I1361" s="3">
        <v>217.1</v>
      </c>
      <c r="J1361" s="5">
        <v>16</v>
      </c>
      <c r="K1361" s="3">
        <v>3473.6</v>
      </c>
      <c r="L1361" s="3">
        <v>2359.27</v>
      </c>
      <c r="M1361" s="3">
        <v>1114.33</v>
      </c>
      <c r="N1361" s="10">
        <f>Table3[[#This Row],[profit]]/Table3[[#This Row],[revenue]]</f>
        <v>0.32079974666052508</v>
      </c>
      <c r="O1361" s="2" t="s">
        <v>3</v>
      </c>
      <c r="P1361" s="2" t="str">
        <f>_xlfn.XLOOKUP(O1361,Sales_reps!A:A,Sales_reps!B:B)</f>
        <v>Rep 1</v>
      </c>
      <c r="Q1361" s="5">
        <f>_xlfn.XLOOKUP(F1361,Inventory!A:A,Inventory!E:E)</f>
        <v>234</v>
      </c>
      <c r="R1361" s="5">
        <f>_xlfn.XLOOKUP(F1361,Inventory!A:A,Inventory!F:F)</f>
        <v>135</v>
      </c>
      <c r="S1361" t="str">
        <f>IF(Table3[[#This Row],[Reorder_point]]&gt;=Table3[[#This Row],[Stock_on_hand]],"Reorder","Sufficient Stock")</f>
        <v>Sufficient Stock</v>
      </c>
      <c r="T1361" s="4">
        <f>_xlfn.XLOOKUP(F1361,Pivot!A:A,Pivot!C:C)</f>
        <v>2.1823204419889501</v>
      </c>
      <c r="U1361" s="5">
        <f>Table3[[#This Row],[Stock_on_hand]]/Table3[[#This Row],[ADS_Rate]]</f>
        <v>107.2253164556962</v>
      </c>
      <c r="V1361" s="16">
        <f>_xlfn.XLOOKUP(F1361,Pivot!E:E,Pivot!H:H)</f>
        <v>159.33501265822784</v>
      </c>
      <c r="W1361" s="3">
        <f>IF(Table3[[#This Row],[Stock_on_hand]]&gt;Table3[[#This Row],[Reorder_point]],(Table3[[#This Row],[Stock_on_hand]]-Table3[[#This Row],[Reorder_point]])*Table3[[#This Row],[AverageCostPerUnit]],0)</f>
        <v>15774.166253164556</v>
      </c>
    </row>
    <row r="1362" spans="1:23" x14ac:dyDescent="0.3">
      <c r="A1362" s="1">
        <v>45821</v>
      </c>
      <c r="B1362" t="str">
        <f>TEXT(Table3[[#This Row],[date]],"mmm")</f>
        <v>Jun</v>
      </c>
      <c r="C1362" t="str">
        <f>TEXT(Table3[[#This Row],[date]],"ddd")</f>
        <v>Fri</v>
      </c>
      <c r="D1362" s="2" t="s">
        <v>12</v>
      </c>
      <c r="E1362" s="2" t="s">
        <v>274</v>
      </c>
      <c r="F1362" s="2" t="s">
        <v>76</v>
      </c>
      <c r="G1362" s="2" t="s">
        <v>77</v>
      </c>
      <c r="H1362" s="2" t="s">
        <v>64</v>
      </c>
      <c r="I1362" s="3">
        <v>460.23</v>
      </c>
      <c r="J1362" s="5">
        <v>3</v>
      </c>
      <c r="K1362" s="3">
        <v>1380.69</v>
      </c>
      <c r="L1362" s="3">
        <v>922.43</v>
      </c>
      <c r="M1362" s="3">
        <v>458.26</v>
      </c>
      <c r="N1362" s="10">
        <f>Table3[[#This Row],[profit]]/Table3[[#This Row],[revenue]]</f>
        <v>0.33190651051285947</v>
      </c>
      <c r="O1362" s="2" t="s">
        <v>18</v>
      </c>
      <c r="P1362" s="2" t="str">
        <f>_xlfn.XLOOKUP(O1362,Sales_reps!A:A,Sales_reps!B:B)</f>
        <v>Rep 7</v>
      </c>
      <c r="Q1362" s="5">
        <f>_xlfn.XLOOKUP(F1362,Inventory!A:A,Inventory!E:E)</f>
        <v>477</v>
      </c>
      <c r="R1362" s="5">
        <f>_xlfn.XLOOKUP(F1362,Inventory!A:A,Inventory!F:F)</f>
        <v>124</v>
      </c>
      <c r="S1362" t="str">
        <f>IF(Table3[[#This Row],[Reorder_point]]&gt;=Table3[[#This Row],[Stock_on_hand]],"Reorder","Sufficient Stock")</f>
        <v>Sufficient Stock</v>
      </c>
      <c r="T1362" s="4">
        <f>_xlfn.XLOOKUP(F1362,Pivot!A:A,Pivot!C:C)</f>
        <v>2.7734806629834252</v>
      </c>
      <c r="U1362" s="5">
        <f>Table3[[#This Row],[Stock_on_hand]]/Table3[[#This Row],[ADS_Rate]]</f>
        <v>171.98605577689244</v>
      </c>
      <c r="V1362" s="16">
        <f>_xlfn.XLOOKUP(F1362,Pivot!E:E,Pivot!H:H)</f>
        <v>146.86141434262947</v>
      </c>
      <c r="W1362" s="3">
        <f>IF(Table3[[#This Row],[Stock_on_hand]]&gt;Table3[[#This Row],[Reorder_point]],(Table3[[#This Row],[Stock_on_hand]]-Table3[[#This Row],[Reorder_point]])*Table3[[#This Row],[AverageCostPerUnit]],0)</f>
        <v>51842.079262948202</v>
      </c>
    </row>
    <row r="1363" spans="1:23" x14ac:dyDescent="0.3">
      <c r="A1363" s="1">
        <v>45821</v>
      </c>
      <c r="B1363" t="str">
        <f>TEXT(Table3[[#This Row],[date]],"mmm")</f>
        <v>Jun</v>
      </c>
      <c r="C1363" t="str">
        <f>TEXT(Table3[[#This Row],[date]],"ddd")</f>
        <v>Fri</v>
      </c>
      <c r="D1363" s="2" t="s">
        <v>5</v>
      </c>
      <c r="E1363" s="2" t="s">
        <v>274</v>
      </c>
      <c r="F1363" s="2" t="s">
        <v>248</v>
      </c>
      <c r="G1363" s="2" t="s">
        <v>249</v>
      </c>
      <c r="H1363" s="2" t="s">
        <v>64</v>
      </c>
      <c r="I1363" s="3">
        <v>443.41</v>
      </c>
      <c r="J1363" s="5">
        <v>21</v>
      </c>
      <c r="K1363" s="3">
        <v>9311.61</v>
      </c>
      <c r="L1363" s="3">
        <v>5106.67</v>
      </c>
      <c r="M1363" s="3">
        <v>4204.9399999999996</v>
      </c>
      <c r="N1363" s="10">
        <f>Table3[[#This Row],[profit]]/Table3[[#This Row],[revenue]]</f>
        <v>0.45158033895319921</v>
      </c>
      <c r="O1363" s="2" t="s">
        <v>32</v>
      </c>
      <c r="P1363" s="2" t="str">
        <f>_xlfn.XLOOKUP(O1363,Sales_reps!A:A,Sales_reps!B:B)</f>
        <v>Rep 13</v>
      </c>
      <c r="Q1363" s="5">
        <f>_xlfn.XLOOKUP(F1363,Inventory!A:A,Inventory!E:E)</f>
        <v>36</v>
      </c>
      <c r="R1363" s="5">
        <f>_xlfn.XLOOKUP(F1363,Inventory!A:A,Inventory!F:F)</f>
        <v>143</v>
      </c>
      <c r="S1363" t="str">
        <f>IF(Table3[[#This Row],[Reorder_point]]&gt;=Table3[[#This Row],[Stock_on_hand]],"Reorder","Sufficient Stock")</f>
        <v>Reorder</v>
      </c>
      <c r="T1363" s="4">
        <f>_xlfn.XLOOKUP(F1363,Pivot!A:A,Pivot!C:C)</f>
        <v>1.2928176795580111</v>
      </c>
      <c r="U1363" s="5">
        <f>Table3[[#This Row],[Stock_on_hand]]/Table3[[#This Row],[ADS_Rate]]</f>
        <v>27.846153846153847</v>
      </c>
      <c r="V1363" s="16">
        <f>_xlfn.XLOOKUP(F1363,Pivot!E:E,Pivot!H:H)</f>
        <v>196.43854700854698</v>
      </c>
      <c r="W1363" s="3">
        <f>IF(Table3[[#This Row],[Stock_on_hand]]&gt;Table3[[#This Row],[Reorder_point]],(Table3[[#This Row],[Stock_on_hand]]-Table3[[#This Row],[Reorder_point]])*Table3[[#This Row],[AverageCostPerUnit]],0)</f>
        <v>0</v>
      </c>
    </row>
    <row r="1364" spans="1:23" x14ac:dyDescent="0.3">
      <c r="A1364" s="1">
        <v>45821</v>
      </c>
      <c r="B1364" t="str">
        <f>TEXT(Table3[[#This Row],[date]],"mmm")</f>
        <v>Jun</v>
      </c>
      <c r="C1364" t="str">
        <f>TEXT(Table3[[#This Row],[date]],"ddd")</f>
        <v>Fri</v>
      </c>
      <c r="D1364" s="2" t="s">
        <v>17</v>
      </c>
      <c r="E1364" s="2" t="s">
        <v>283</v>
      </c>
      <c r="F1364" s="2" t="s">
        <v>136</v>
      </c>
      <c r="G1364" s="2" t="s">
        <v>137</v>
      </c>
      <c r="H1364" s="2" t="s">
        <v>64</v>
      </c>
      <c r="I1364" s="3">
        <v>439.78</v>
      </c>
      <c r="J1364" s="5">
        <v>43</v>
      </c>
      <c r="K1364" s="3">
        <v>18910.54</v>
      </c>
      <c r="L1364" s="3">
        <v>14229.04</v>
      </c>
      <c r="M1364" s="3">
        <v>4681.5</v>
      </c>
      <c r="N1364" s="10">
        <f>Table3[[#This Row],[profit]]/Table3[[#This Row],[revenue]]</f>
        <v>0.24756035523046935</v>
      </c>
      <c r="O1364" s="2" t="s">
        <v>18</v>
      </c>
      <c r="P1364" s="2" t="str">
        <f>_xlfn.XLOOKUP(O1364,Sales_reps!A:A,Sales_reps!B:B)</f>
        <v>Rep 7</v>
      </c>
      <c r="Q1364" s="5">
        <f>_xlfn.XLOOKUP(F1364,Inventory!A:A,Inventory!E:E)</f>
        <v>6</v>
      </c>
      <c r="R1364" s="5">
        <f>_xlfn.XLOOKUP(F1364,Inventory!A:A,Inventory!F:F)</f>
        <v>81</v>
      </c>
      <c r="S1364" t="str">
        <f>IF(Table3[[#This Row],[Reorder_point]]&gt;=Table3[[#This Row],[Stock_on_hand]],"Reorder","Sufficient Stock")</f>
        <v>Reorder</v>
      </c>
      <c r="T1364" s="4">
        <f>_xlfn.XLOOKUP(F1364,Pivot!A:A,Pivot!C:C)</f>
        <v>2.3204419889502761</v>
      </c>
      <c r="U1364" s="5">
        <f>Table3[[#This Row],[Stock_on_hand]]/Table3[[#This Row],[ADS_Rate]]</f>
        <v>2.5857142857142859</v>
      </c>
      <c r="V1364" s="16">
        <f>_xlfn.XLOOKUP(F1364,Pivot!E:E,Pivot!H:H)</f>
        <v>171.29180952380952</v>
      </c>
      <c r="W1364" s="3">
        <f>IF(Table3[[#This Row],[Stock_on_hand]]&gt;Table3[[#This Row],[Reorder_point]],(Table3[[#This Row],[Stock_on_hand]]-Table3[[#This Row],[Reorder_point]])*Table3[[#This Row],[AverageCostPerUnit]],0)</f>
        <v>0</v>
      </c>
    </row>
    <row r="1365" spans="1:23" x14ac:dyDescent="0.3">
      <c r="A1365" s="1">
        <v>45821</v>
      </c>
      <c r="B1365" t="str">
        <f>TEXT(Table3[[#This Row],[date]],"mmm")</f>
        <v>Jun</v>
      </c>
      <c r="C1365" t="str">
        <f>TEXT(Table3[[#This Row],[date]],"ddd")</f>
        <v>Fri</v>
      </c>
      <c r="D1365" s="2" t="s">
        <v>24</v>
      </c>
      <c r="E1365" s="2" t="s">
        <v>277</v>
      </c>
      <c r="F1365" s="2" t="s">
        <v>246</v>
      </c>
      <c r="G1365" s="2" t="s">
        <v>247</v>
      </c>
      <c r="H1365" s="2" t="s">
        <v>101</v>
      </c>
      <c r="I1365" s="3">
        <v>76.209999999999994</v>
      </c>
      <c r="J1365" s="5">
        <v>24</v>
      </c>
      <c r="K1365" s="3">
        <v>1829.04</v>
      </c>
      <c r="L1365" s="3">
        <v>950.08</v>
      </c>
      <c r="M1365" s="3">
        <v>878.96</v>
      </c>
      <c r="N1365" s="10">
        <f>Table3[[#This Row],[profit]]/Table3[[#This Row],[revenue]]</f>
        <v>0.48055810698508511</v>
      </c>
      <c r="O1365" s="2" t="s">
        <v>36</v>
      </c>
      <c r="P1365" s="2" t="str">
        <f>_xlfn.XLOOKUP(O1365,Sales_reps!A:A,Sales_reps!B:B)</f>
        <v>Rep 15</v>
      </c>
      <c r="Q1365" s="5">
        <f>_xlfn.XLOOKUP(F1365,Inventory!A:A,Inventory!E:E)</f>
        <v>431</v>
      </c>
      <c r="R1365" s="5">
        <f>_xlfn.XLOOKUP(F1365,Inventory!A:A,Inventory!F:F)</f>
        <v>97</v>
      </c>
      <c r="S1365" t="str">
        <f>IF(Table3[[#This Row],[Reorder_point]]&gt;=Table3[[#This Row],[Stock_on_hand]],"Reorder","Sufficient Stock")</f>
        <v>Sufficient Stock</v>
      </c>
      <c r="T1365" s="4">
        <f>_xlfn.XLOOKUP(F1365,Pivot!A:A,Pivot!C:C)</f>
        <v>2.7127071823204418</v>
      </c>
      <c r="U1365" s="5">
        <f>Table3[[#This Row],[Stock_on_hand]]/Table3[[#This Row],[ADS_Rate]]</f>
        <v>158.88187372708759</v>
      </c>
      <c r="V1365" s="16">
        <f>_xlfn.XLOOKUP(F1365,Pivot!E:E,Pivot!H:H)</f>
        <v>146.11568228105907</v>
      </c>
      <c r="W1365" s="3">
        <f>IF(Table3[[#This Row],[Stock_on_hand]]&gt;Table3[[#This Row],[Reorder_point]],(Table3[[#This Row],[Stock_on_hand]]-Table3[[#This Row],[Reorder_point]])*Table3[[#This Row],[AverageCostPerUnit]],0)</f>
        <v>48802.637881873728</v>
      </c>
    </row>
    <row r="1366" spans="1:23" x14ac:dyDescent="0.3">
      <c r="A1366" s="1">
        <v>45821</v>
      </c>
      <c r="B1366" t="str">
        <f>TEXT(Table3[[#This Row],[date]],"mmm")</f>
        <v>Jun</v>
      </c>
      <c r="C1366" t="str">
        <f>TEXT(Table3[[#This Row],[date]],"ddd")</f>
        <v>Fri</v>
      </c>
      <c r="D1366" s="2" t="s">
        <v>5</v>
      </c>
      <c r="E1366" s="2" t="s">
        <v>275</v>
      </c>
      <c r="F1366" s="2" t="s">
        <v>146</v>
      </c>
      <c r="G1366" s="2" t="s">
        <v>147</v>
      </c>
      <c r="H1366" s="2" t="s">
        <v>101</v>
      </c>
      <c r="I1366" s="3">
        <v>82.9</v>
      </c>
      <c r="J1366" s="5">
        <v>9</v>
      </c>
      <c r="K1366" s="3">
        <v>746.1</v>
      </c>
      <c r="L1366" s="3">
        <v>556.76</v>
      </c>
      <c r="M1366" s="3">
        <v>189.34</v>
      </c>
      <c r="N1366" s="10">
        <f>Table3[[#This Row],[profit]]/Table3[[#This Row],[revenue]]</f>
        <v>0.25377295268730732</v>
      </c>
      <c r="O1366" s="2" t="s">
        <v>36</v>
      </c>
      <c r="P1366" s="2" t="str">
        <f>_xlfn.XLOOKUP(O1366,Sales_reps!A:A,Sales_reps!B:B)</f>
        <v>Rep 15</v>
      </c>
      <c r="Q1366" s="5">
        <f>_xlfn.XLOOKUP(F1366,Inventory!A:A,Inventory!E:E)</f>
        <v>347</v>
      </c>
      <c r="R1366" s="5">
        <f>_xlfn.XLOOKUP(F1366,Inventory!A:A,Inventory!F:F)</f>
        <v>110</v>
      </c>
      <c r="S1366" t="str">
        <f>IF(Table3[[#This Row],[Reorder_point]]&gt;=Table3[[#This Row],[Stock_on_hand]],"Reorder","Sufficient Stock")</f>
        <v>Sufficient Stock</v>
      </c>
      <c r="T1366" s="4">
        <f>_xlfn.XLOOKUP(F1366,Pivot!A:A,Pivot!C:C)</f>
        <v>1.9116022099447514</v>
      </c>
      <c r="U1366" s="5">
        <f>Table3[[#This Row],[Stock_on_hand]]/Table3[[#This Row],[ADS_Rate]]</f>
        <v>181.52312138728323</v>
      </c>
      <c r="V1366" s="16">
        <f>_xlfn.XLOOKUP(F1366,Pivot!E:E,Pivot!H:H)</f>
        <v>120.45384393063586</v>
      </c>
      <c r="W1366" s="3">
        <f>IF(Table3[[#This Row],[Stock_on_hand]]&gt;Table3[[#This Row],[Reorder_point]],(Table3[[#This Row],[Stock_on_hand]]-Table3[[#This Row],[Reorder_point]])*Table3[[#This Row],[AverageCostPerUnit]],0)</f>
        <v>28547.561011560698</v>
      </c>
    </row>
    <row r="1367" spans="1:23" x14ac:dyDescent="0.3">
      <c r="A1367" s="1">
        <v>45822</v>
      </c>
      <c r="B1367" t="str">
        <f>TEXT(Table3[[#This Row],[date]],"mmm")</f>
        <v>Jun</v>
      </c>
      <c r="C1367" t="str">
        <f>TEXT(Table3[[#This Row],[date]],"ddd")</f>
        <v>Sat</v>
      </c>
      <c r="D1367" s="2" t="s">
        <v>27</v>
      </c>
      <c r="E1367" s="2" t="s">
        <v>277</v>
      </c>
      <c r="F1367" s="2" t="s">
        <v>210</v>
      </c>
      <c r="G1367" s="2" t="s">
        <v>211</v>
      </c>
      <c r="H1367" s="2" t="s">
        <v>73</v>
      </c>
      <c r="I1367" s="3">
        <v>345.65</v>
      </c>
      <c r="J1367" s="5">
        <v>14</v>
      </c>
      <c r="K1367" s="3">
        <v>4839.1000000000004</v>
      </c>
      <c r="L1367" s="3">
        <v>3868.05</v>
      </c>
      <c r="M1367" s="3">
        <v>971.05</v>
      </c>
      <c r="N1367" s="10">
        <f>Table3[[#This Row],[profit]]/Table3[[#This Row],[revenue]]</f>
        <v>0.20066747948998778</v>
      </c>
      <c r="O1367" s="2" t="s">
        <v>42</v>
      </c>
      <c r="P1367" s="2" t="str">
        <f>_xlfn.XLOOKUP(O1367,Sales_reps!A:A,Sales_reps!B:B)</f>
        <v>Rep 18</v>
      </c>
      <c r="Q1367" s="5">
        <f>_xlfn.XLOOKUP(F1367,Inventory!A:A,Inventory!E:E)</f>
        <v>170</v>
      </c>
      <c r="R1367" s="5">
        <f>_xlfn.XLOOKUP(F1367,Inventory!A:A,Inventory!F:F)</f>
        <v>85</v>
      </c>
      <c r="S1367" t="str">
        <f>IF(Table3[[#This Row],[Reorder_point]]&gt;=Table3[[#This Row],[Stock_on_hand]],"Reorder","Sufficient Stock")</f>
        <v>Sufficient Stock</v>
      </c>
      <c r="T1367" s="4">
        <f>_xlfn.XLOOKUP(F1367,Pivot!A:A,Pivot!C:C)</f>
        <v>1.5966850828729282</v>
      </c>
      <c r="U1367" s="5">
        <f>Table3[[#This Row],[Stock_on_hand]]/Table3[[#This Row],[ADS_Rate]]</f>
        <v>106.47058823529412</v>
      </c>
      <c r="V1367" s="16">
        <f>_xlfn.XLOOKUP(F1367,Pivot!E:E,Pivot!H:H)</f>
        <v>206.92532871972318</v>
      </c>
      <c r="W1367" s="3">
        <f>IF(Table3[[#This Row],[Stock_on_hand]]&gt;Table3[[#This Row],[Reorder_point]],(Table3[[#This Row],[Stock_on_hand]]-Table3[[#This Row],[Reorder_point]])*Table3[[#This Row],[AverageCostPerUnit]],0)</f>
        <v>17588.652941176471</v>
      </c>
    </row>
    <row r="1368" spans="1:23" x14ac:dyDescent="0.3">
      <c r="A1368" s="1">
        <v>45822</v>
      </c>
      <c r="B1368" t="str">
        <f>TEXT(Table3[[#This Row],[date]],"mmm")</f>
        <v>Jun</v>
      </c>
      <c r="C1368" t="str">
        <f>TEXT(Table3[[#This Row],[date]],"ddd")</f>
        <v>Sat</v>
      </c>
      <c r="D1368" s="2" t="s">
        <v>17</v>
      </c>
      <c r="E1368" s="2" t="s">
        <v>285</v>
      </c>
      <c r="F1368" s="2" t="s">
        <v>134</v>
      </c>
      <c r="G1368" s="2" t="s">
        <v>135</v>
      </c>
      <c r="H1368" s="2" t="s">
        <v>60</v>
      </c>
      <c r="I1368" s="3">
        <v>96.53</v>
      </c>
      <c r="J1368" s="5">
        <v>3</v>
      </c>
      <c r="K1368" s="3">
        <v>289.58999999999997</v>
      </c>
      <c r="L1368" s="3">
        <v>178.09</v>
      </c>
      <c r="M1368" s="3">
        <v>111.5</v>
      </c>
      <c r="N1368" s="10">
        <f>Table3[[#This Row],[profit]]/Table3[[#This Row],[revenue]]</f>
        <v>0.38502710728961637</v>
      </c>
      <c r="O1368" s="2" t="s">
        <v>28</v>
      </c>
      <c r="P1368" s="2" t="str">
        <f>_xlfn.XLOOKUP(O1368,Sales_reps!A:A,Sales_reps!B:B)</f>
        <v>Rep 11</v>
      </c>
      <c r="Q1368" s="5">
        <f>_xlfn.XLOOKUP(F1368,Inventory!A:A,Inventory!E:E)</f>
        <v>424</v>
      </c>
      <c r="R1368" s="5">
        <f>_xlfn.XLOOKUP(F1368,Inventory!A:A,Inventory!F:F)</f>
        <v>156</v>
      </c>
      <c r="S1368" t="str">
        <f>IF(Table3[[#This Row],[Reorder_point]]&gt;=Table3[[#This Row],[Stock_on_hand]],"Reorder","Sufficient Stock")</f>
        <v>Sufficient Stock</v>
      </c>
      <c r="T1368" s="4">
        <f>_xlfn.XLOOKUP(F1368,Pivot!A:A,Pivot!C:C)</f>
        <v>2.458563535911602</v>
      </c>
      <c r="U1368" s="5">
        <f>Table3[[#This Row],[Stock_on_hand]]/Table3[[#This Row],[ADS_Rate]]</f>
        <v>172.45842696629214</v>
      </c>
      <c r="V1368" s="16">
        <f>_xlfn.XLOOKUP(F1368,Pivot!E:E,Pivot!H:H)</f>
        <v>179.92377528089884</v>
      </c>
      <c r="W1368" s="3">
        <f>IF(Table3[[#This Row],[Stock_on_hand]]&gt;Table3[[#This Row],[Reorder_point]],(Table3[[#This Row],[Stock_on_hand]]-Table3[[#This Row],[Reorder_point]])*Table3[[#This Row],[AverageCostPerUnit]],0)</f>
        <v>48219.571775280885</v>
      </c>
    </row>
    <row r="1369" spans="1:23" x14ac:dyDescent="0.3">
      <c r="A1369" s="1">
        <v>45822</v>
      </c>
      <c r="B1369" t="str">
        <f>TEXT(Table3[[#This Row],[date]],"mmm")</f>
        <v>Jun</v>
      </c>
      <c r="C1369" t="str">
        <f>TEXT(Table3[[#This Row],[date]],"ddd")</f>
        <v>Sat</v>
      </c>
      <c r="D1369" s="2" t="s">
        <v>17</v>
      </c>
      <c r="E1369" s="2" t="s">
        <v>271</v>
      </c>
      <c r="F1369" s="2" t="s">
        <v>132</v>
      </c>
      <c r="G1369" s="2" t="s">
        <v>133</v>
      </c>
      <c r="H1369" s="2" t="s">
        <v>64</v>
      </c>
      <c r="I1369" s="3">
        <v>95.44</v>
      </c>
      <c r="J1369" s="5">
        <v>37</v>
      </c>
      <c r="K1369" s="3">
        <v>3531.28</v>
      </c>
      <c r="L1369" s="3">
        <v>2814.07</v>
      </c>
      <c r="M1369" s="3">
        <v>717.21</v>
      </c>
      <c r="N1369" s="10">
        <f>Table3[[#This Row],[profit]]/Table3[[#This Row],[revenue]]</f>
        <v>0.20310199134591422</v>
      </c>
      <c r="O1369" s="2" t="s">
        <v>3</v>
      </c>
      <c r="P1369" s="2" t="str">
        <f>_xlfn.XLOOKUP(O1369,Sales_reps!A:A,Sales_reps!B:B)</f>
        <v>Rep 1</v>
      </c>
      <c r="Q1369" s="5">
        <f>_xlfn.XLOOKUP(F1369,Inventory!A:A,Inventory!E:E)</f>
        <v>178</v>
      </c>
      <c r="R1369" s="5">
        <f>_xlfn.XLOOKUP(F1369,Inventory!A:A,Inventory!F:F)</f>
        <v>183</v>
      </c>
      <c r="S1369" t="str">
        <f>IF(Table3[[#This Row],[Reorder_point]]&gt;=Table3[[#This Row],[Stock_on_hand]],"Reorder","Sufficient Stock")</f>
        <v>Reorder</v>
      </c>
      <c r="T1369" s="4">
        <f>_xlfn.XLOOKUP(F1369,Pivot!A:A,Pivot!C:C)</f>
        <v>3.2596685082872927</v>
      </c>
      <c r="U1369" s="5">
        <f>Table3[[#This Row],[Stock_on_hand]]/Table3[[#This Row],[ADS_Rate]]</f>
        <v>54.606779661016951</v>
      </c>
      <c r="V1369" s="16">
        <f>_xlfn.XLOOKUP(F1369,Pivot!E:E,Pivot!H:H)</f>
        <v>150.7550338983051</v>
      </c>
      <c r="W1369" s="3">
        <f>IF(Table3[[#This Row],[Stock_on_hand]]&gt;Table3[[#This Row],[Reorder_point]],(Table3[[#This Row],[Stock_on_hand]]-Table3[[#This Row],[Reorder_point]])*Table3[[#This Row],[AverageCostPerUnit]],0)</f>
        <v>0</v>
      </c>
    </row>
    <row r="1370" spans="1:23" x14ac:dyDescent="0.3">
      <c r="A1370" s="1">
        <v>45822</v>
      </c>
      <c r="B1370" t="str">
        <f>TEXT(Table3[[#This Row],[date]],"mmm")</f>
        <v>Jun</v>
      </c>
      <c r="C1370" t="str">
        <f>TEXT(Table3[[#This Row],[date]],"ddd")</f>
        <v>Sat</v>
      </c>
      <c r="D1370" s="2" t="s">
        <v>17</v>
      </c>
      <c r="E1370" s="2" t="s">
        <v>272</v>
      </c>
      <c r="F1370" s="2" t="s">
        <v>172</v>
      </c>
      <c r="G1370" s="2" t="s">
        <v>173</v>
      </c>
      <c r="H1370" s="2" t="s">
        <v>64</v>
      </c>
      <c r="I1370" s="3">
        <v>160.38999999999999</v>
      </c>
      <c r="J1370" s="5">
        <v>28</v>
      </c>
      <c r="K1370" s="3">
        <v>4490.92</v>
      </c>
      <c r="L1370" s="3">
        <v>2570.2199999999998</v>
      </c>
      <c r="M1370" s="3">
        <v>1920.7</v>
      </c>
      <c r="N1370" s="10">
        <f>Table3[[#This Row],[profit]]/Table3[[#This Row],[revenue]]</f>
        <v>0.42768519590640669</v>
      </c>
      <c r="O1370" s="2" t="s">
        <v>40</v>
      </c>
      <c r="P1370" s="2" t="str">
        <f>_xlfn.XLOOKUP(O1370,Sales_reps!A:A,Sales_reps!B:B)</f>
        <v>Rep 17</v>
      </c>
      <c r="Q1370" s="5">
        <f>_xlfn.XLOOKUP(F1370,Inventory!A:A,Inventory!E:E)</f>
        <v>111</v>
      </c>
      <c r="R1370" s="5">
        <f>_xlfn.XLOOKUP(F1370,Inventory!A:A,Inventory!F:F)</f>
        <v>194</v>
      </c>
      <c r="S1370" t="str">
        <f>IF(Table3[[#This Row],[Reorder_point]]&gt;=Table3[[#This Row],[Stock_on_hand]],"Reorder","Sufficient Stock")</f>
        <v>Reorder</v>
      </c>
      <c r="T1370" s="4">
        <f>_xlfn.XLOOKUP(F1370,Pivot!A:A,Pivot!C:C)</f>
        <v>3.5635359116022101</v>
      </c>
      <c r="U1370" s="5">
        <f>Table3[[#This Row],[Stock_on_hand]]/Table3[[#This Row],[ADS_Rate]]</f>
        <v>31.148837209302325</v>
      </c>
      <c r="V1370" s="16">
        <f>_xlfn.XLOOKUP(F1370,Pivot!E:E,Pivot!H:H)</f>
        <v>147.48975193798449</v>
      </c>
      <c r="W1370" s="3">
        <f>IF(Table3[[#This Row],[Stock_on_hand]]&gt;Table3[[#This Row],[Reorder_point]],(Table3[[#This Row],[Stock_on_hand]]-Table3[[#This Row],[Reorder_point]])*Table3[[#This Row],[AverageCostPerUnit]],0)</f>
        <v>0</v>
      </c>
    </row>
    <row r="1371" spans="1:23" x14ac:dyDescent="0.3">
      <c r="A1371" s="1">
        <v>45822</v>
      </c>
      <c r="B1371" t="str">
        <f>TEXT(Table3[[#This Row],[date]],"mmm")</f>
        <v>Jun</v>
      </c>
      <c r="C1371" t="str">
        <f>TEXT(Table3[[#This Row],[date]],"ddd")</f>
        <v>Sat</v>
      </c>
      <c r="D1371" s="2" t="s">
        <v>24</v>
      </c>
      <c r="E1371" s="2" t="s">
        <v>278</v>
      </c>
      <c r="F1371" s="2" t="s">
        <v>102</v>
      </c>
      <c r="G1371" s="2" t="s">
        <v>103</v>
      </c>
      <c r="H1371" s="2" t="s">
        <v>56</v>
      </c>
      <c r="I1371" s="3">
        <v>246.33</v>
      </c>
      <c r="J1371" s="5">
        <v>35</v>
      </c>
      <c r="K1371" s="3">
        <v>8621.5499999999993</v>
      </c>
      <c r="L1371" s="3">
        <v>7018.71</v>
      </c>
      <c r="M1371" s="3">
        <v>1602.84</v>
      </c>
      <c r="N1371" s="10">
        <f>Table3[[#This Row],[profit]]/Table3[[#This Row],[revenue]]</f>
        <v>0.18591088609356787</v>
      </c>
      <c r="O1371" s="2" t="s">
        <v>38</v>
      </c>
      <c r="P1371" s="2" t="str">
        <f>_xlfn.XLOOKUP(O1371,Sales_reps!A:A,Sales_reps!B:B)</f>
        <v>Rep 16</v>
      </c>
      <c r="Q1371" s="5">
        <f>_xlfn.XLOOKUP(F1371,Inventory!A:A,Inventory!E:E)</f>
        <v>258</v>
      </c>
      <c r="R1371" s="5">
        <f>_xlfn.XLOOKUP(F1371,Inventory!A:A,Inventory!F:F)</f>
        <v>155</v>
      </c>
      <c r="S1371" t="str">
        <f>IF(Table3[[#This Row],[Reorder_point]]&gt;=Table3[[#This Row],[Stock_on_hand]],"Reorder","Sufficient Stock")</f>
        <v>Sufficient Stock</v>
      </c>
      <c r="T1371" s="4">
        <f>_xlfn.XLOOKUP(F1371,Pivot!A:A,Pivot!C:C)</f>
        <v>1.3646408839779005</v>
      </c>
      <c r="U1371" s="5">
        <f>Table3[[#This Row],[Stock_on_hand]]/Table3[[#This Row],[ADS_Rate]]</f>
        <v>189.06072874493927</v>
      </c>
      <c r="V1371" s="16">
        <f>_xlfn.XLOOKUP(F1371,Pivot!E:E,Pivot!H:H)</f>
        <v>226.45655870445347</v>
      </c>
      <c r="W1371" s="3">
        <f>IF(Table3[[#This Row],[Stock_on_hand]]&gt;Table3[[#This Row],[Reorder_point]],(Table3[[#This Row],[Stock_on_hand]]-Table3[[#This Row],[Reorder_point]])*Table3[[#This Row],[AverageCostPerUnit]],0)</f>
        <v>23325.025546558707</v>
      </c>
    </row>
    <row r="1372" spans="1:23" x14ac:dyDescent="0.3">
      <c r="A1372" s="1">
        <v>45823</v>
      </c>
      <c r="B1372" t="str">
        <f>TEXT(Table3[[#This Row],[date]],"mmm")</f>
        <v>Jun</v>
      </c>
      <c r="C1372" t="str">
        <f>TEXT(Table3[[#This Row],[date]],"ddd")</f>
        <v>Sun</v>
      </c>
      <c r="D1372" s="2" t="s">
        <v>17</v>
      </c>
      <c r="E1372" s="2" t="s">
        <v>285</v>
      </c>
      <c r="F1372" s="2" t="s">
        <v>150</v>
      </c>
      <c r="G1372" s="2" t="s">
        <v>151</v>
      </c>
      <c r="H1372" s="2" t="s">
        <v>73</v>
      </c>
      <c r="I1372" s="3">
        <v>368.04</v>
      </c>
      <c r="J1372" s="5">
        <v>48</v>
      </c>
      <c r="K1372" s="3">
        <v>17665.919999999998</v>
      </c>
      <c r="L1372" s="3">
        <v>14695.27</v>
      </c>
      <c r="M1372" s="3">
        <v>2970.65</v>
      </c>
      <c r="N1372" s="10">
        <f>Table3[[#This Row],[profit]]/Table3[[#This Row],[revenue]]</f>
        <v>0.1681571070173532</v>
      </c>
      <c r="O1372" s="2" t="s">
        <v>30</v>
      </c>
      <c r="P1372" s="2" t="str">
        <f>_xlfn.XLOOKUP(O1372,Sales_reps!A:A,Sales_reps!B:B)</f>
        <v>Rep 12</v>
      </c>
      <c r="Q1372" s="5">
        <f>_xlfn.XLOOKUP(F1372,Inventory!A:A,Inventory!E:E)</f>
        <v>268</v>
      </c>
      <c r="R1372" s="5">
        <f>_xlfn.XLOOKUP(F1372,Inventory!A:A,Inventory!F:F)</f>
        <v>131</v>
      </c>
      <c r="S1372" t="str">
        <f>IF(Table3[[#This Row],[Reorder_point]]&gt;=Table3[[#This Row],[Stock_on_hand]],"Reorder","Sufficient Stock")</f>
        <v>Sufficient Stock</v>
      </c>
      <c r="T1372" s="4">
        <f>_xlfn.XLOOKUP(F1372,Pivot!A:A,Pivot!C:C)</f>
        <v>1.701657458563536</v>
      </c>
      <c r="U1372" s="5">
        <f>Table3[[#This Row],[Stock_on_hand]]/Table3[[#This Row],[ADS_Rate]]</f>
        <v>157.49350649350649</v>
      </c>
      <c r="V1372" s="16">
        <f>_xlfn.XLOOKUP(F1372,Pivot!E:E,Pivot!H:H)</f>
        <v>155.16857142857143</v>
      </c>
      <c r="W1372" s="3">
        <f>IF(Table3[[#This Row],[Stock_on_hand]]&gt;Table3[[#This Row],[Reorder_point]],(Table3[[#This Row],[Stock_on_hand]]-Table3[[#This Row],[Reorder_point]])*Table3[[#This Row],[AverageCostPerUnit]],0)</f>
        <v>21258.094285714284</v>
      </c>
    </row>
    <row r="1373" spans="1:23" x14ac:dyDescent="0.3">
      <c r="A1373" s="1">
        <v>45823</v>
      </c>
      <c r="B1373" t="str">
        <f>TEXT(Table3[[#This Row],[date]],"mmm")</f>
        <v>Jun</v>
      </c>
      <c r="C1373" t="str">
        <f>TEXT(Table3[[#This Row],[date]],"ddd")</f>
        <v>Sun</v>
      </c>
      <c r="D1373" s="2" t="s">
        <v>27</v>
      </c>
      <c r="E1373" s="2" t="s">
        <v>278</v>
      </c>
      <c r="F1373" s="2" t="s">
        <v>252</v>
      </c>
      <c r="G1373" s="2" t="s">
        <v>253</v>
      </c>
      <c r="H1373" s="2" t="s">
        <v>101</v>
      </c>
      <c r="I1373" s="3">
        <v>437.54</v>
      </c>
      <c r="J1373" s="5">
        <v>21</v>
      </c>
      <c r="K1373" s="3">
        <v>9188.34</v>
      </c>
      <c r="L1373" s="3">
        <v>7398.79</v>
      </c>
      <c r="M1373" s="3">
        <v>1789.55</v>
      </c>
      <c r="N1373" s="10">
        <f>Table3[[#This Row],[profit]]/Table3[[#This Row],[revenue]]</f>
        <v>0.19476314546479559</v>
      </c>
      <c r="O1373" s="2" t="s">
        <v>10</v>
      </c>
      <c r="P1373" s="2" t="str">
        <f>_xlfn.XLOOKUP(O1373,Sales_reps!A:A,Sales_reps!B:B)</f>
        <v>Rep 4</v>
      </c>
      <c r="Q1373" s="5">
        <f>_xlfn.XLOOKUP(F1373,Inventory!A:A,Inventory!E:E)</f>
        <v>487</v>
      </c>
      <c r="R1373" s="5">
        <f>_xlfn.XLOOKUP(F1373,Inventory!A:A,Inventory!F:F)</f>
        <v>182</v>
      </c>
      <c r="S1373" t="str">
        <f>IF(Table3[[#This Row],[Reorder_point]]&gt;=Table3[[#This Row],[Stock_on_hand]],"Reorder","Sufficient Stock")</f>
        <v>Sufficient Stock</v>
      </c>
      <c r="T1373" s="4">
        <f>_xlfn.XLOOKUP(F1373,Pivot!A:A,Pivot!C:C)</f>
        <v>2.0497237569060776</v>
      </c>
      <c r="U1373" s="5">
        <f>Table3[[#This Row],[Stock_on_hand]]/Table3[[#This Row],[ADS_Rate]]</f>
        <v>237.5929919137466</v>
      </c>
      <c r="V1373" s="16">
        <f>_xlfn.XLOOKUP(F1373,Pivot!E:E,Pivot!H:H)</f>
        <v>142.78312668463613</v>
      </c>
      <c r="W1373" s="3">
        <f>IF(Table3[[#This Row],[Stock_on_hand]]&gt;Table3[[#This Row],[Reorder_point]],(Table3[[#This Row],[Stock_on_hand]]-Table3[[#This Row],[Reorder_point]])*Table3[[#This Row],[AverageCostPerUnit]],0)</f>
        <v>43548.85363881402</v>
      </c>
    </row>
    <row r="1374" spans="1:23" x14ac:dyDescent="0.3">
      <c r="A1374" s="1">
        <v>45824</v>
      </c>
      <c r="B1374" t="str">
        <f>TEXT(Table3[[#This Row],[date]],"mmm")</f>
        <v>Jun</v>
      </c>
      <c r="C1374" t="str">
        <f>TEXT(Table3[[#This Row],[date]],"ddd")</f>
        <v>Mon</v>
      </c>
      <c r="D1374" s="2" t="s">
        <v>17</v>
      </c>
      <c r="E1374" s="2" t="s">
        <v>272</v>
      </c>
      <c r="F1374" s="2" t="s">
        <v>97</v>
      </c>
      <c r="G1374" s="2" t="s">
        <v>98</v>
      </c>
      <c r="H1374" s="2" t="s">
        <v>60</v>
      </c>
      <c r="I1374" s="3">
        <v>129.91</v>
      </c>
      <c r="J1374" s="5">
        <v>14</v>
      </c>
      <c r="K1374" s="3">
        <v>1818.74</v>
      </c>
      <c r="L1374" s="3">
        <v>1024.31</v>
      </c>
      <c r="M1374" s="3">
        <v>794.43</v>
      </c>
      <c r="N1374" s="10">
        <f>Table3[[#This Row],[profit]]/Table3[[#This Row],[revenue]]</f>
        <v>0.43680240166268952</v>
      </c>
      <c r="O1374" s="2" t="s">
        <v>10</v>
      </c>
      <c r="P1374" s="2" t="str">
        <f>_xlfn.XLOOKUP(O1374,Sales_reps!A:A,Sales_reps!B:B)</f>
        <v>Rep 4</v>
      </c>
      <c r="Q1374" s="5">
        <f>_xlfn.XLOOKUP(F1374,Inventory!A:A,Inventory!E:E)</f>
        <v>404</v>
      </c>
      <c r="R1374" s="5">
        <f>_xlfn.XLOOKUP(F1374,Inventory!A:A,Inventory!F:F)</f>
        <v>57</v>
      </c>
      <c r="S1374" t="str">
        <f>IF(Table3[[#This Row],[Reorder_point]]&gt;=Table3[[#This Row],[Stock_on_hand]],"Reorder","Sufficient Stock")</f>
        <v>Sufficient Stock</v>
      </c>
      <c r="T1374" s="4">
        <f>_xlfn.XLOOKUP(F1374,Pivot!A:A,Pivot!C:C)</f>
        <v>1.5303867403314917</v>
      </c>
      <c r="U1374" s="5">
        <f>Table3[[#This Row],[Stock_on_hand]]/Table3[[#This Row],[ADS_Rate]]</f>
        <v>263.985559566787</v>
      </c>
      <c r="V1374" s="16">
        <f>_xlfn.XLOOKUP(F1374,Pivot!E:E,Pivot!H:H)</f>
        <v>112.46043321299639</v>
      </c>
      <c r="W1374" s="3">
        <f>IF(Table3[[#This Row],[Stock_on_hand]]&gt;Table3[[#This Row],[Reorder_point]],(Table3[[#This Row],[Stock_on_hand]]-Table3[[#This Row],[Reorder_point]])*Table3[[#This Row],[AverageCostPerUnit]],0)</f>
        <v>39023.770324909747</v>
      </c>
    </row>
    <row r="1375" spans="1:23" x14ac:dyDescent="0.3">
      <c r="A1375" s="1">
        <v>45824</v>
      </c>
      <c r="B1375" t="str">
        <f>TEXT(Table3[[#This Row],[date]],"mmm")</f>
        <v>Jun</v>
      </c>
      <c r="C1375" t="str">
        <f>TEXT(Table3[[#This Row],[date]],"ddd")</f>
        <v>Mon</v>
      </c>
      <c r="D1375" s="2" t="s">
        <v>27</v>
      </c>
      <c r="E1375" s="2" t="s">
        <v>275</v>
      </c>
      <c r="F1375" s="2" t="s">
        <v>208</v>
      </c>
      <c r="G1375" s="2" t="s">
        <v>209</v>
      </c>
      <c r="H1375" s="2" t="s">
        <v>60</v>
      </c>
      <c r="I1375" s="3">
        <v>370.92</v>
      </c>
      <c r="J1375" s="5">
        <v>49</v>
      </c>
      <c r="K1375" s="3">
        <v>18175.080000000002</v>
      </c>
      <c r="L1375" s="3">
        <v>13118.88</v>
      </c>
      <c r="M1375" s="3">
        <v>5056.2</v>
      </c>
      <c r="N1375" s="10">
        <f>Table3[[#This Row],[profit]]/Table3[[#This Row],[revenue]]</f>
        <v>0.27819409873299039</v>
      </c>
      <c r="O1375" s="2" t="s">
        <v>22</v>
      </c>
      <c r="P1375" s="2" t="str">
        <f>_xlfn.XLOOKUP(O1375,Sales_reps!A:A,Sales_reps!B:B)</f>
        <v>Rep 9</v>
      </c>
      <c r="Q1375" s="5">
        <f>_xlfn.XLOOKUP(F1375,Inventory!A:A,Inventory!E:E)</f>
        <v>51</v>
      </c>
      <c r="R1375" s="5">
        <f>_xlfn.XLOOKUP(F1375,Inventory!A:A,Inventory!F:F)</f>
        <v>71</v>
      </c>
      <c r="S1375" t="str">
        <f>IF(Table3[[#This Row],[Reorder_point]]&gt;=Table3[[#This Row],[Stock_on_hand]],"Reorder","Sufficient Stock")</f>
        <v>Reorder</v>
      </c>
      <c r="T1375" s="4">
        <f>_xlfn.XLOOKUP(F1375,Pivot!A:A,Pivot!C:C)</f>
        <v>2.6077348066298343</v>
      </c>
      <c r="U1375" s="5">
        <f>Table3[[#This Row],[Stock_on_hand]]/Table3[[#This Row],[ADS_Rate]]</f>
        <v>19.557203389830509</v>
      </c>
      <c r="V1375" s="16">
        <f>_xlfn.XLOOKUP(F1375,Pivot!E:E,Pivot!H:H)</f>
        <v>223.37980932203388</v>
      </c>
      <c r="W1375" s="3">
        <f>IF(Table3[[#This Row],[Stock_on_hand]]&gt;Table3[[#This Row],[Reorder_point]],(Table3[[#This Row],[Stock_on_hand]]-Table3[[#This Row],[Reorder_point]])*Table3[[#This Row],[AverageCostPerUnit]],0)</f>
        <v>0</v>
      </c>
    </row>
    <row r="1376" spans="1:23" x14ac:dyDescent="0.3">
      <c r="A1376" s="1">
        <v>45824</v>
      </c>
      <c r="B1376" t="str">
        <f>TEXT(Table3[[#This Row],[date]],"mmm")</f>
        <v>Jun</v>
      </c>
      <c r="C1376" t="str">
        <f>TEXT(Table3[[#This Row],[date]],"ddd")</f>
        <v>Mon</v>
      </c>
      <c r="D1376" s="2" t="s">
        <v>5</v>
      </c>
      <c r="E1376" s="2" t="s">
        <v>277</v>
      </c>
      <c r="F1376" s="2" t="s">
        <v>244</v>
      </c>
      <c r="G1376" s="2" t="s">
        <v>245</v>
      </c>
      <c r="H1376" s="2" t="s">
        <v>64</v>
      </c>
      <c r="I1376" s="3">
        <v>274.13</v>
      </c>
      <c r="J1376" s="5">
        <v>1</v>
      </c>
      <c r="K1376" s="3">
        <v>274.13</v>
      </c>
      <c r="L1376" s="3">
        <v>215.52</v>
      </c>
      <c r="M1376" s="3">
        <v>58.61</v>
      </c>
      <c r="N1376" s="10">
        <f>Table3[[#This Row],[profit]]/Table3[[#This Row],[revenue]]</f>
        <v>0.21380366979170468</v>
      </c>
      <c r="O1376" s="2" t="s">
        <v>10</v>
      </c>
      <c r="P1376" s="2" t="str">
        <f>_xlfn.XLOOKUP(O1376,Sales_reps!A:A,Sales_reps!B:B)</f>
        <v>Rep 4</v>
      </c>
      <c r="Q1376" s="5">
        <f>_xlfn.XLOOKUP(F1376,Inventory!A:A,Inventory!E:E)</f>
        <v>350</v>
      </c>
      <c r="R1376" s="5">
        <f>_xlfn.XLOOKUP(F1376,Inventory!A:A,Inventory!F:F)</f>
        <v>174</v>
      </c>
      <c r="S1376" t="str">
        <f>IF(Table3[[#This Row],[Reorder_point]]&gt;=Table3[[#This Row],[Stock_on_hand]],"Reorder","Sufficient Stock")</f>
        <v>Sufficient Stock</v>
      </c>
      <c r="T1376" s="4">
        <f>_xlfn.XLOOKUP(F1376,Pivot!A:A,Pivot!C:C)</f>
        <v>2.8232044198895028</v>
      </c>
      <c r="U1376" s="5">
        <f>Table3[[#This Row],[Stock_on_hand]]/Table3[[#This Row],[ADS_Rate]]</f>
        <v>123.97260273972603</v>
      </c>
      <c r="V1376" s="16">
        <f>_xlfn.XLOOKUP(F1376,Pivot!E:E,Pivot!H:H)</f>
        <v>176.50516634050879</v>
      </c>
      <c r="W1376" s="3">
        <f>IF(Table3[[#This Row],[Stock_on_hand]]&gt;Table3[[#This Row],[Reorder_point]],(Table3[[#This Row],[Stock_on_hand]]-Table3[[#This Row],[Reorder_point]])*Table3[[#This Row],[AverageCostPerUnit]],0)</f>
        <v>31064.909275929549</v>
      </c>
    </row>
    <row r="1377" spans="1:23" x14ac:dyDescent="0.3">
      <c r="A1377" s="1">
        <v>45824</v>
      </c>
      <c r="B1377" t="str">
        <f>TEXT(Table3[[#This Row],[date]],"mmm")</f>
        <v>Jun</v>
      </c>
      <c r="C1377" t="str">
        <f>TEXT(Table3[[#This Row],[date]],"ddd")</f>
        <v>Mon</v>
      </c>
      <c r="D1377" s="2" t="s">
        <v>17</v>
      </c>
      <c r="E1377" s="2" t="s">
        <v>275</v>
      </c>
      <c r="F1377" s="2" t="s">
        <v>154</v>
      </c>
      <c r="G1377" s="2" t="s">
        <v>155</v>
      </c>
      <c r="H1377" s="2" t="s">
        <v>101</v>
      </c>
      <c r="I1377" s="3">
        <v>471.78</v>
      </c>
      <c r="J1377" s="5">
        <v>41</v>
      </c>
      <c r="K1377" s="3">
        <v>19342.98</v>
      </c>
      <c r="L1377" s="3">
        <v>13274.01</v>
      </c>
      <c r="M1377" s="3">
        <v>6068.97</v>
      </c>
      <c r="N1377" s="10">
        <f>Table3[[#This Row],[profit]]/Table3[[#This Row],[revenue]]</f>
        <v>0.31375568811010507</v>
      </c>
      <c r="O1377" s="2" t="s">
        <v>20</v>
      </c>
      <c r="P1377" s="2" t="str">
        <f>_xlfn.XLOOKUP(O1377,Sales_reps!A:A,Sales_reps!B:B)</f>
        <v>Rep 8</v>
      </c>
      <c r="Q1377" s="5">
        <f>_xlfn.XLOOKUP(F1377,Inventory!A:A,Inventory!E:E)</f>
        <v>444</v>
      </c>
      <c r="R1377" s="5">
        <f>_xlfn.XLOOKUP(F1377,Inventory!A:A,Inventory!F:F)</f>
        <v>53</v>
      </c>
      <c r="S1377" t="str">
        <f>IF(Table3[[#This Row],[Reorder_point]]&gt;=Table3[[#This Row],[Stock_on_hand]],"Reorder","Sufficient Stock")</f>
        <v>Sufficient Stock</v>
      </c>
      <c r="T1377" s="4">
        <f>_xlfn.XLOOKUP(F1377,Pivot!A:A,Pivot!C:C)</f>
        <v>2.0552486187845305</v>
      </c>
      <c r="U1377" s="5">
        <f>Table3[[#This Row],[Stock_on_hand]]/Table3[[#This Row],[ADS_Rate]]</f>
        <v>216.03225806451613</v>
      </c>
      <c r="V1377" s="16">
        <f>_xlfn.XLOOKUP(F1377,Pivot!E:E,Pivot!H:H)</f>
        <v>142.85685483870967</v>
      </c>
      <c r="W1377" s="3">
        <f>IF(Table3[[#This Row],[Stock_on_hand]]&gt;Table3[[#This Row],[Reorder_point]],(Table3[[#This Row],[Stock_on_hand]]-Table3[[#This Row],[Reorder_point]])*Table3[[#This Row],[AverageCostPerUnit]],0)</f>
        <v>55857.030241935478</v>
      </c>
    </row>
    <row r="1378" spans="1:23" x14ac:dyDescent="0.3">
      <c r="A1378" s="1">
        <v>45824</v>
      </c>
      <c r="B1378" t="str">
        <f>TEXT(Table3[[#This Row],[date]],"mmm")</f>
        <v>Jun</v>
      </c>
      <c r="C1378" t="str">
        <f>TEXT(Table3[[#This Row],[date]],"ddd")</f>
        <v>Mon</v>
      </c>
      <c r="D1378" s="2" t="s">
        <v>5</v>
      </c>
      <c r="E1378" s="2" t="s">
        <v>275</v>
      </c>
      <c r="F1378" s="2" t="s">
        <v>196</v>
      </c>
      <c r="G1378" s="2" t="s">
        <v>197</v>
      </c>
      <c r="H1378" s="2" t="s">
        <v>73</v>
      </c>
      <c r="I1378" s="3">
        <v>456.38</v>
      </c>
      <c r="J1378" s="5">
        <v>15</v>
      </c>
      <c r="K1378" s="3">
        <v>6845.7</v>
      </c>
      <c r="L1378" s="3">
        <v>4963.08</v>
      </c>
      <c r="M1378" s="3">
        <v>1882.62</v>
      </c>
      <c r="N1378" s="10">
        <f>Table3[[#This Row],[profit]]/Table3[[#This Row],[revenue]]</f>
        <v>0.27500766904772339</v>
      </c>
      <c r="O1378" s="2" t="s">
        <v>8</v>
      </c>
      <c r="P1378" s="2" t="str">
        <f>_xlfn.XLOOKUP(O1378,Sales_reps!A:A,Sales_reps!B:B)</f>
        <v>Rep 3</v>
      </c>
      <c r="Q1378" s="5">
        <f>_xlfn.XLOOKUP(F1378,Inventory!A:A,Inventory!E:E)</f>
        <v>370</v>
      </c>
      <c r="R1378" s="5">
        <f>_xlfn.XLOOKUP(F1378,Inventory!A:A,Inventory!F:F)</f>
        <v>57</v>
      </c>
      <c r="S1378" t="str">
        <f>IF(Table3[[#This Row],[Reorder_point]]&gt;=Table3[[#This Row],[Stock_on_hand]],"Reorder","Sufficient Stock")</f>
        <v>Sufficient Stock</v>
      </c>
      <c r="T1378" s="4">
        <f>_xlfn.XLOOKUP(F1378,Pivot!A:A,Pivot!C:C)</f>
        <v>1.9337016574585635</v>
      </c>
      <c r="U1378" s="5">
        <f>Table3[[#This Row],[Stock_on_hand]]/Table3[[#This Row],[ADS_Rate]]</f>
        <v>191.34285714285716</v>
      </c>
      <c r="V1378" s="16">
        <f>_xlfn.XLOOKUP(F1378,Pivot!E:E,Pivot!H:H)</f>
        <v>130.95322857142858</v>
      </c>
      <c r="W1378" s="3">
        <f>IF(Table3[[#This Row],[Stock_on_hand]]&gt;Table3[[#This Row],[Reorder_point]],(Table3[[#This Row],[Stock_on_hand]]-Table3[[#This Row],[Reorder_point]])*Table3[[#This Row],[AverageCostPerUnit]],0)</f>
        <v>40988.360542857146</v>
      </c>
    </row>
    <row r="1379" spans="1:23" x14ac:dyDescent="0.3">
      <c r="A1379" s="1">
        <v>45824</v>
      </c>
      <c r="B1379" t="str">
        <f>TEXT(Table3[[#This Row],[date]],"mmm")</f>
        <v>Jun</v>
      </c>
      <c r="C1379" t="str">
        <f>TEXT(Table3[[#This Row],[date]],"ddd")</f>
        <v>Mon</v>
      </c>
      <c r="D1379" s="2" t="s">
        <v>24</v>
      </c>
      <c r="E1379" s="2" t="s">
        <v>273</v>
      </c>
      <c r="F1379" s="2" t="s">
        <v>186</v>
      </c>
      <c r="G1379" s="2" t="s">
        <v>187</v>
      </c>
      <c r="H1379" s="2" t="s">
        <v>56</v>
      </c>
      <c r="I1379" s="3">
        <v>292.10000000000002</v>
      </c>
      <c r="J1379" s="5">
        <v>10</v>
      </c>
      <c r="K1379" s="3">
        <v>2921</v>
      </c>
      <c r="L1379" s="3">
        <v>1586.76</v>
      </c>
      <c r="M1379" s="3">
        <v>1334.24</v>
      </c>
      <c r="N1379" s="10">
        <f>Table3[[#This Row],[profit]]/Table3[[#This Row],[revenue]]</f>
        <v>0.45677507702841491</v>
      </c>
      <c r="O1379" s="2" t="s">
        <v>13</v>
      </c>
      <c r="P1379" s="2" t="str">
        <f>_xlfn.XLOOKUP(O1379,Sales_reps!A:A,Sales_reps!B:B)</f>
        <v>Rep 5</v>
      </c>
      <c r="Q1379" s="5">
        <f>_xlfn.XLOOKUP(F1379,Inventory!A:A,Inventory!E:E)</f>
        <v>269</v>
      </c>
      <c r="R1379" s="5">
        <f>_xlfn.XLOOKUP(F1379,Inventory!A:A,Inventory!F:F)</f>
        <v>137</v>
      </c>
      <c r="S1379" t="str">
        <f>IF(Table3[[#This Row],[Reorder_point]]&gt;=Table3[[#This Row],[Stock_on_hand]],"Reorder","Sufficient Stock")</f>
        <v>Sufficient Stock</v>
      </c>
      <c r="T1379" s="4">
        <f>_xlfn.XLOOKUP(F1379,Pivot!A:A,Pivot!C:C)</f>
        <v>3.3149171270718232</v>
      </c>
      <c r="U1379" s="5">
        <f>Table3[[#This Row],[Stock_on_hand]]/Table3[[#This Row],[ADS_Rate]]</f>
        <v>81.148333333333341</v>
      </c>
      <c r="V1379" s="16">
        <f>_xlfn.XLOOKUP(F1379,Pivot!E:E,Pivot!H:H)</f>
        <v>202.9247</v>
      </c>
      <c r="W1379" s="3">
        <f>IF(Table3[[#This Row],[Stock_on_hand]]&gt;Table3[[#This Row],[Reorder_point]],(Table3[[#This Row],[Stock_on_hand]]-Table3[[#This Row],[Reorder_point]])*Table3[[#This Row],[AverageCostPerUnit]],0)</f>
        <v>26786.060399999998</v>
      </c>
    </row>
    <row r="1380" spans="1:23" x14ac:dyDescent="0.3">
      <c r="A1380" s="1">
        <v>45824</v>
      </c>
      <c r="B1380" t="str">
        <f>TEXT(Table3[[#This Row],[date]],"mmm")</f>
        <v>Jun</v>
      </c>
      <c r="C1380" t="str">
        <f>TEXT(Table3[[#This Row],[date]],"ddd")</f>
        <v>Mon</v>
      </c>
      <c r="D1380" s="2" t="s">
        <v>5</v>
      </c>
      <c r="E1380" s="2" t="s">
        <v>278</v>
      </c>
      <c r="F1380" s="2" t="s">
        <v>69</v>
      </c>
      <c r="G1380" s="2" t="s">
        <v>70</v>
      </c>
      <c r="H1380" s="2" t="s">
        <v>60</v>
      </c>
      <c r="I1380" s="3">
        <v>364.05</v>
      </c>
      <c r="J1380" s="5">
        <v>2</v>
      </c>
      <c r="K1380" s="3">
        <v>728.1</v>
      </c>
      <c r="L1380" s="3">
        <v>373.92</v>
      </c>
      <c r="M1380" s="3">
        <v>354.18</v>
      </c>
      <c r="N1380" s="10">
        <f>Table3[[#This Row],[profit]]/Table3[[#This Row],[revenue]]</f>
        <v>0.48644416975690152</v>
      </c>
      <c r="O1380" s="2" t="s">
        <v>13</v>
      </c>
      <c r="P1380" s="2" t="str">
        <f>_xlfn.XLOOKUP(O1380,Sales_reps!A:A,Sales_reps!B:B)</f>
        <v>Rep 5</v>
      </c>
      <c r="Q1380" s="5">
        <f>_xlfn.XLOOKUP(F1380,Inventory!A:A,Inventory!E:E)</f>
        <v>350</v>
      </c>
      <c r="R1380" s="5">
        <f>_xlfn.XLOOKUP(F1380,Inventory!A:A,Inventory!F:F)</f>
        <v>160</v>
      </c>
      <c r="S1380" t="str">
        <f>IF(Table3[[#This Row],[Reorder_point]]&gt;=Table3[[#This Row],[Stock_on_hand]],"Reorder","Sufficient Stock")</f>
        <v>Sufficient Stock</v>
      </c>
      <c r="T1380" s="4">
        <f>_xlfn.XLOOKUP(F1380,Pivot!A:A,Pivot!C:C)</f>
        <v>2.2651933701657461</v>
      </c>
      <c r="U1380" s="5">
        <f>Table3[[#This Row],[Stock_on_hand]]/Table3[[#This Row],[ADS_Rate]]</f>
        <v>154.51219512195121</v>
      </c>
      <c r="V1380" s="16">
        <f>_xlfn.XLOOKUP(F1380,Pivot!E:E,Pivot!H:H)</f>
        <v>169.51268292682926</v>
      </c>
      <c r="W1380" s="3">
        <f>IF(Table3[[#This Row],[Stock_on_hand]]&gt;Table3[[#This Row],[Reorder_point]],(Table3[[#This Row],[Stock_on_hand]]-Table3[[#This Row],[Reorder_point]])*Table3[[#This Row],[AverageCostPerUnit]],0)</f>
        <v>32207.409756097557</v>
      </c>
    </row>
    <row r="1381" spans="1:23" x14ac:dyDescent="0.3">
      <c r="A1381" s="1">
        <v>45824</v>
      </c>
      <c r="B1381" t="str">
        <f>TEXT(Table3[[#This Row],[date]],"mmm")</f>
        <v>Jun</v>
      </c>
      <c r="C1381" t="str">
        <f>TEXT(Table3[[#This Row],[date]],"ddd")</f>
        <v>Mon</v>
      </c>
      <c r="D1381" s="2" t="s">
        <v>5</v>
      </c>
      <c r="E1381" s="2" t="s">
        <v>284</v>
      </c>
      <c r="F1381" s="2" t="s">
        <v>156</v>
      </c>
      <c r="G1381" s="2" t="s">
        <v>157</v>
      </c>
      <c r="H1381" s="2" t="s">
        <v>73</v>
      </c>
      <c r="I1381" s="3">
        <v>264.24</v>
      </c>
      <c r="J1381" s="5">
        <v>15</v>
      </c>
      <c r="K1381" s="3">
        <v>3963.6</v>
      </c>
      <c r="L1381" s="3">
        <v>2922.65</v>
      </c>
      <c r="M1381" s="3">
        <v>1040.95</v>
      </c>
      <c r="N1381" s="10">
        <f>Table3[[#This Row],[profit]]/Table3[[#This Row],[revenue]]</f>
        <v>0.26262740942577456</v>
      </c>
      <c r="O1381" s="2" t="s">
        <v>40</v>
      </c>
      <c r="P1381" s="2" t="str">
        <f>_xlfn.XLOOKUP(O1381,Sales_reps!A:A,Sales_reps!B:B)</f>
        <v>Rep 17</v>
      </c>
      <c r="Q1381" s="5">
        <f>_xlfn.XLOOKUP(F1381,Inventory!A:A,Inventory!E:E)</f>
        <v>495</v>
      </c>
      <c r="R1381" s="5">
        <f>_xlfn.XLOOKUP(F1381,Inventory!A:A,Inventory!F:F)</f>
        <v>183</v>
      </c>
      <c r="S1381" t="str">
        <f>IF(Table3[[#This Row],[Reorder_point]]&gt;=Table3[[#This Row],[Stock_on_hand]],"Reorder","Sufficient Stock")</f>
        <v>Sufficient Stock</v>
      </c>
      <c r="T1381" s="4">
        <f>_xlfn.XLOOKUP(F1381,Pivot!A:A,Pivot!C:C)</f>
        <v>2.7237569060773481</v>
      </c>
      <c r="U1381" s="5">
        <f>Table3[[#This Row],[Stock_on_hand]]/Table3[[#This Row],[ADS_Rate]]</f>
        <v>181.7342799188641</v>
      </c>
      <c r="V1381" s="16">
        <f>_xlfn.XLOOKUP(F1381,Pivot!E:E,Pivot!H:H)</f>
        <v>142.07393509127789</v>
      </c>
      <c r="W1381" s="3">
        <f>IF(Table3[[#This Row],[Stock_on_hand]]&gt;Table3[[#This Row],[Reorder_point]],(Table3[[#This Row],[Stock_on_hand]]-Table3[[#This Row],[Reorder_point]])*Table3[[#This Row],[AverageCostPerUnit]],0)</f>
        <v>44327.067748478701</v>
      </c>
    </row>
    <row r="1382" spans="1:23" x14ac:dyDescent="0.3">
      <c r="A1382" s="1">
        <v>45824</v>
      </c>
      <c r="B1382" t="str">
        <f>TEXT(Table3[[#This Row],[date]],"mmm")</f>
        <v>Jun</v>
      </c>
      <c r="C1382" t="str">
        <f>TEXT(Table3[[#This Row],[date]],"ddd")</f>
        <v>Mon</v>
      </c>
      <c r="D1382" s="2" t="s">
        <v>5</v>
      </c>
      <c r="E1382" s="2" t="s">
        <v>275</v>
      </c>
      <c r="F1382" s="2" t="s">
        <v>260</v>
      </c>
      <c r="G1382" s="2" t="s">
        <v>261</v>
      </c>
      <c r="H1382" s="2" t="s">
        <v>73</v>
      </c>
      <c r="I1382" s="3">
        <v>313.13</v>
      </c>
      <c r="J1382" s="5">
        <v>16</v>
      </c>
      <c r="K1382" s="3">
        <v>5010.08</v>
      </c>
      <c r="L1382" s="3">
        <v>4177.63</v>
      </c>
      <c r="M1382" s="3">
        <v>832.45</v>
      </c>
      <c r="N1382" s="10">
        <f>Table3[[#This Row],[profit]]/Table3[[#This Row],[revenue]]</f>
        <v>0.16615503145658353</v>
      </c>
      <c r="O1382" s="2" t="s">
        <v>8</v>
      </c>
      <c r="P1382" s="2" t="str">
        <f>_xlfn.XLOOKUP(O1382,Sales_reps!A:A,Sales_reps!B:B)</f>
        <v>Rep 3</v>
      </c>
      <c r="Q1382" s="5">
        <f>_xlfn.XLOOKUP(F1382,Inventory!A:A,Inventory!E:E)</f>
        <v>159</v>
      </c>
      <c r="R1382" s="5">
        <f>_xlfn.XLOOKUP(F1382,Inventory!A:A,Inventory!F:F)</f>
        <v>87</v>
      </c>
      <c r="S1382" t="str">
        <f>IF(Table3[[#This Row],[Reorder_point]]&gt;=Table3[[#This Row],[Stock_on_hand]],"Reorder","Sufficient Stock")</f>
        <v>Sufficient Stock</v>
      </c>
      <c r="T1382" s="4">
        <f>_xlfn.XLOOKUP(F1382,Pivot!A:A,Pivot!C:C)</f>
        <v>3.3204419889502761</v>
      </c>
      <c r="U1382" s="5">
        <f>Table3[[#This Row],[Stock_on_hand]]/Table3[[#This Row],[ADS_Rate]]</f>
        <v>47.885191347753747</v>
      </c>
      <c r="V1382" s="16">
        <f>_xlfn.XLOOKUP(F1382,Pivot!E:E,Pivot!H:H)</f>
        <v>126.12717138103163</v>
      </c>
      <c r="W1382" s="3">
        <f>IF(Table3[[#This Row],[Stock_on_hand]]&gt;Table3[[#This Row],[Reorder_point]],(Table3[[#This Row],[Stock_on_hand]]-Table3[[#This Row],[Reorder_point]])*Table3[[#This Row],[AverageCostPerUnit]],0)</f>
        <v>9081.1563394342775</v>
      </c>
    </row>
    <row r="1383" spans="1:23" x14ac:dyDescent="0.3">
      <c r="A1383" s="1">
        <v>45825</v>
      </c>
      <c r="B1383" t="str">
        <f>TEXT(Table3[[#This Row],[date]],"mmm")</f>
        <v>Jun</v>
      </c>
      <c r="C1383" t="str">
        <f>TEXT(Table3[[#This Row],[date]],"ddd")</f>
        <v>Tue</v>
      </c>
      <c r="D1383" s="2" t="s">
        <v>24</v>
      </c>
      <c r="E1383" s="2" t="s">
        <v>272</v>
      </c>
      <c r="F1383" s="2" t="s">
        <v>186</v>
      </c>
      <c r="G1383" s="2" t="s">
        <v>187</v>
      </c>
      <c r="H1383" s="2" t="s">
        <v>56</v>
      </c>
      <c r="I1383" s="3">
        <v>184.87</v>
      </c>
      <c r="J1383" s="5">
        <v>12</v>
      </c>
      <c r="K1383" s="3">
        <v>2218.44</v>
      </c>
      <c r="L1383" s="3">
        <v>1398.57</v>
      </c>
      <c r="M1383" s="3">
        <v>819.87</v>
      </c>
      <c r="N1383" s="10">
        <f>Table3[[#This Row],[profit]]/Table3[[#This Row],[revenue]]</f>
        <v>0.36957050900632876</v>
      </c>
      <c r="O1383" s="2" t="s">
        <v>18</v>
      </c>
      <c r="P1383" s="2" t="str">
        <f>_xlfn.XLOOKUP(O1383,Sales_reps!A:A,Sales_reps!B:B)</f>
        <v>Rep 7</v>
      </c>
      <c r="Q1383" s="5">
        <f>_xlfn.XLOOKUP(F1383,Inventory!A:A,Inventory!E:E)</f>
        <v>269</v>
      </c>
      <c r="R1383" s="5">
        <f>_xlfn.XLOOKUP(F1383,Inventory!A:A,Inventory!F:F)</f>
        <v>137</v>
      </c>
      <c r="S1383" t="str">
        <f>IF(Table3[[#This Row],[Reorder_point]]&gt;=Table3[[#This Row],[Stock_on_hand]],"Reorder","Sufficient Stock")</f>
        <v>Sufficient Stock</v>
      </c>
      <c r="T1383" s="4">
        <f>_xlfn.XLOOKUP(F1383,Pivot!A:A,Pivot!C:C)</f>
        <v>3.3149171270718232</v>
      </c>
      <c r="U1383" s="5">
        <f>Table3[[#This Row],[Stock_on_hand]]/Table3[[#This Row],[ADS_Rate]]</f>
        <v>81.148333333333341</v>
      </c>
      <c r="V1383" s="16">
        <f>_xlfn.XLOOKUP(F1383,Pivot!E:E,Pivot!H:H)</f>
        <v>202.9247</v>
      </c>
      <c r="W1383" s="3">
        <f>IF(Table3[[#This Row],[Stock_on_hand]]&gt;Table3[[#This Row],[Reorder_point]],(Table3[[#This Row],[Stock_on_hand]]-Table3[[#This Row],[Reorder_point]])*Table3[[#This Row],[AverageCostPerUnit]],0)</f>
        <v>26786.060399999998</v>
      </c>
    </row>
    <row r="1384" spans="1:23" x14ac:dyDescent="0.3">
      <c r="A1384" s="1">
        <v>45825</v>
      </c>
      <c r="B1384" t="str">
        <f>TEXT(Table3[[#This Row],[date]],"mmm")</f>
        <v>Jun</v>
      </c>
      <c r="C1384" t="str">
        <f>TEXT(Table3[[#This Row],[date]],"ddd")</f>
        <v>Tue</v>
      </c>
      <c r="D1384" s="2" t="s">
        <v>12</v>
      </c>
      <c r="E1384" s="2" t="s">
        <v>279</v>
      </c>
      <c r="F1384" s="2" t="s">
        <v>134</v>
      </c>
      <c r="G1384" s="2" t="s">
        <v>135</v>
      </c>
      <c r="H1384" s="2" t="s">
        <v>60</v>
      </c>
      <c r="I1384" s="3">
        <v>246.16</v>
      </c>
      <c r="J1384" s="5">
        <v>34</v>
      </c>
      <c r="K1384" s="3">
        <v>8369.44</v>
      </c>
      <c r="L1384" s="3">
        <v>7064.84</v>
      </c>
      <c r="M1384" s="3">
        <v>1304.5999999999999</v>
      </c>
      <c r="N1384" s="10">
        <f>Table3[[#This Row],[profit]]/Table3[[#This Row],[revenue]]</f>
        <v>0.15587661779043757</v>
      </c>
      <c r="O1384" s="2" t="s">
        <v>18</v>
      </c>
      <c r="P1384" s="2" t="str">
        <f>_xlfn.XLOOKUP(O1384,Sales_reps!A:A,Sales_reps!B:B)</f>
        <v>Rep 7</v>
      </c>
      <c r="Q1384" s="5">
        <f>_xlfn.XLOOKUP(F1384,Inventory!A:A,Inventory!E:E)</f>
        <v>424</v>
      </c>
      <c r="R1384" s="5">
        <f>_xlfn.XLOOKUP(F1384,Inventory!A:A,Inventory!F:F)</f>
        <v>156</v>
      </c>
      <c r="S1384" t="str">
        <f>IF(Table3[[#This Row],[Reorder_point]]&gt;=Table3[[#This Row],[Stock_on_hand]],"Reorder","Sufficient Stock")</f>
        <v>Sufficient Stock</v>
      </c>
      <c r="T1384" s="4">
        <f>_xlfn.XLOOKUP(F1384,Pivot!A:A,Pivot!C:C)</f>
        <v>2.458563535911602</v>
      </c>
      <c r="U1384" s="5">
        <f>Table3[[#This Row],[Stock_on_hand]]/Table3[[#This Row],[ADS_Rate]]</f>
        <v>172.45842696629214</v>
      </c>
      <c r="V1384" s="16">
        <f>_xlfn.XLOOKUP(F1384,Pivot!E:E,Pivot!H:H)</f>
        <v>179.92377528089884</v>
      </c>
      <c r="W1384" s="3">
        <f>IF(Table3[[#This Row],[Stock_on_hand]]&gt;Table3[[#This Row],[Reorder_point]],(Table3[[#This Row],[Stock_on_hand]]-Table3[[#This Row],[Reorder_point]])*Table3[[#This Row],[AverageCostPerUnit]],0)</f>
        <v>48219.571775280885</v>
      </c>
    </row>
    <row r="1385" spans="1:23" x14ac:dyDescent="0.3">
      <c r="A1385" s="1">
        <v>45825</v>
      </c>
      <c r="B1385" t="str">
        <f>TEXT(Table3[[#This Row],[date]],"mmm")</f>
        <v>Jun</v>
      </c>
      <c r="C1385" t="str">
        <f>TEXT(Table3[[#This Row],[date]],"ddd")</f>
        <v>Tue</v>
      </c>
      <c r="D1385" s="2" t="s">
        <v>5</v>
      </c>
      <c r="E1385" s="2" t="s">
        <v>283</v>
      </c>
      <c r="F1385" s="2" t="s">
        <v>122</v>
      </c>
      <c r="G1385" s="2" t="s">
        <v>123</v>
      </c>
      <c r="H1385" s="2" t="s">
        <v>56</v>
      </c>
      <c r="I1385" s="3">
        <v>138.09</v>
      </c>
      <c r="J1385" s="5">
        <v>7</v>
      </c>
      <c r="K1385" s="3">
        <v>966.63</v>
      </c>
      <c r="L1385" s="3">
        <v>624.99</v>
      </c>
      <c r="M1385" s="3">
        <v>341.64</v>
      </c>
      <c r="N1385" s="10">
        <f>Table3[[#This Row],[profit]]/Table3[[#This Row],[revenue]]</f>
        <v>0.35343409577604668</v>
      </c>
      <c r="O1385" s="2" t="s">
        <v>3</v>
      </c>
      <c r="P1385" s="2" t="str">
        <f>_xlfn.XLOOKUP(O1385,Sales_reps!A:A,Sales_reps!B:B)</f>
        <v>Rep 1</v>
      </c>
      <c r="Q1385" s="5">
        <f>_xlfn.XLOOKUP(F1385,Inventory!A:A,Inventory!E:E)</f>
        <v>451</v>
      </c>
      <c r="R1385" s="5">
        <f>_xlfn.XLOOKUP(F1385,Inventory!A:A,Inventory!F:F)</f>
        <v>154</v>
      </c>
      <c r="S1385" t="str">
        <f>IF(Table3[[#This Row],[Reorder_point]]&gt;=Table3[[#This Row],[Stock_on_hand]],"Reorder","Sufficient Stock")</f>
        <v>Sufficient Stock</v>
      </c>
      <c r="T1385" s="4">
        <f>_xlfn.XLOOKUP(F1385,Pivot!A:A,Pivot!C:C)</f>
        <v>2.0773480662983426</v>
      </c>
      <c r="U1385" s="5">
        <f>Table3[[#This Row],[Stock_on_hand]]/Table3[[#This Row],[ADS_Rate]]</f>
        <v>217.10372340425531</v>
      </c>
      <c r="V1385" s="16">
        <f>_xlfn.XLOOKUP(F1385,Pivot!E:E,Pivot!H:H)</f>
        <v>170.89151595744681</v>
      </c>
      <c r="W1385" s="3">
        <f>IF(Table3[[#This Row],[Stock_on_hand]]&gt;Table3[[#This Row],[Reorder_point]],(Table3[[#This Row],[Stock_on_hand]]-Table3[[#This Row],[Reorder_point]])*Table3[[#This Row],[AverageCostPerUnit]],0)</f>
        <v>50754.780239361702</v>
      </c>
    </row>
    <row r="1386" spans="1:23" x14ac:dyDescent="0.3">
      <c r="A1386" s="1">
        <v>45825</v>
      </c>
      <c r="B1386" t="str">
        <f>TEXT(Table3[[#This Row],[date]],"mmm")</f>
        <v>Jun</v>
      </c>
      <c r="C1386" t="str">
        <f>TEXT(Table3[[#This Row],[date]],"ddd")</f>
        <v>Tue</v>
      </c>
      <c r="D1386" s="2" t="s">
        <v>17</v>
      </c>
      <c r="E1386" s="2" t="s">
        <v>284</v>
      </c>
      <c r="F1386" s="2" t="s">
        <v>238</v>
      </c>
      <c r="G1386" s="2" t="s">
        <v>239</v>
      </c>
      <c r="H1386" s="2" t="s">
        <v>101</v>
      </c>
      <c r="I1386" s="3">
        <v>319.29000000000002</v>
      </c>
      <c r="J1386" s="5">
        <v>33</v>
      </c>
      <c r="K1386" s="3">
        <v>10536.57</v>
      </c>
      <c r="L1386" s="3">
        <v>6413.59</v>
      </c>
      <c r="M1386" s="3">
        <v>4122.9799999999996</v>
      </c>
      <c r="N1386" s="10">
        <f>Table3[[#This Row],[profit]]/Table3[[#This Row],[revenue]]</f>
        <v>0.39130191324121605</v>
      </c>
      <c r="O1386" s="2" t="s">
        <v>10</v>
      </c>
      <c r="P1386" s="2" t="str">
        <f>_xlfn.XLOOKUP(O1386,Sales_reps!A:A,Sales_reps!B:B)</f>
        <v>Rep 4</v>
      </c>
      <c r="Q1386" s="5">
        <f>_xlfn.XLOOKUP(F1386,Inventory!A:A,Inventory!E:E)</f>
        <v>290</v>
      </c>
      <c r="R1386" s="5">
        <f>_xlfn.XLOOKUP(F1386,Inventory!A:A,Inventory!F:F)</f>
        <v>144</v>
      </c>
      <c r="S1386" t="str">
        <f>IF(Table3[[#This Row],[Reorder_point]]&gt;=Table3[[#This Row],[Stock_on_hand]],"Reorder","Sufficient Stock")</f>
        <v>Sufficient Stock</v>
      </c>
      <c r="T1386" s="4">
        <f>_xlfn.XLOOKUP(F1386,Pivot!A:A,Pivot!C:C)</f>
        <v>1.4751381215469612</v>
      </c>
      <c r="U1386" s="5">
        <f>Table3[[#This Row],[Stock_on_hand]]/Table3[[#This Row],[ADS_Rate]]</f>
        <v>196.59176029962549</v>
      </c>
      <c r="V1386" s="16">
        <f>_xlfn.XLOOKUP(F1386,Pivot!E:E,Pivot!H:H)</f>
        <v>187.97531835205993</v>
      </c>
      <c r="W1386" s="3">
        <f>IF(Table3[[#This Row],[Stock_on_hand]]&gt;Table3[[#This Row],[Reorder_point]],(Table3[[#This Row],[Stock_on_hand]]-Table3[[#This Row],[Reorder_point]])*Table3[[#This Row],[AverageCostPerUnit]],0)</f>
        <v>27444.396479400748</v>
      </c>
    </row>
    <row r="1387" spans="1:23" x14ac:dyDescent="0.3">
      <c r="A1387" s="1">
        <v>45825</v>
      </c>
      <c r="B1387" t="str">
        <f>TEXT(Table3[[#This Row],[date]],"mmm")</f>
        <v>Jun</v>
      </c>
      <c r="C1387" t="str">
        <f>TEXT(Table3[[#This Row],[date]],"ddd")</f>
        <v>Tue</v>
      </c>
      <c r="D1387" s="2" t="s">
        <v>12</v>
      </c>
      <c r="E1387" s="2" t="s">
        <v>281</v>
      </c>
      <c r="F1387" s="2" t="s">
        <v>174</v>
      </c>
      <c r="G1387" s="2" t="s">
        <v>175</v>
      </c>
      <c r="H1387" s="2" t="s">
        <v>101</v>
      </c>
      <c r="I1387" s="3">
        <v>205.13</v>
      </c>
      <c r="J1387" s="5">
        <v>12</v>
      </c>
      <c r="K1387" s="3">
        <v>2461.56</v>
      </c>
      <c r="L1387" s="3">
        <v>1854.53</v>
      </c>
      <c r="M1387" s="3">
        <v>607.03</v>
      </c>
      <c r="N1387" s="10">
        <f>Table3[[#This Row],[profit]]/Table3[[#This Row],[revenue]]</f>
        <v>0.24660377971692748</v>
      </c>
      <c r="O1387" s="2" t="s">
        <v>42</v>
      </c>
      <c r="P1387" s="2" t="str">
        <f>_xlfn.XLOOKUP(O1387,Sales_reps!A:A,Sales_reps!B:B)</f>
        <v>Rep 18</v>
      </c>
      <c r="Q1387" s="5">
        <f>_xlfn.XLOOKUP(F1387,Inventory!A:A,Inventory!E:E)</f>
        <v>455</v>
      </c>
      <c r="R1387" s="5">
        <f>_xlfn.XLOOKUP(F1387,Inventory!A:A,Inventory!F:F)</f>
        <v>66</v>
      </c>
      <c r="S1387" t="str">
        <f>IF(Table3[[#This Row],[Reorder_point]]&gt;=Table3[[#This Row],[Stock_on_hand]],"Reorder","Sufficient Stock")</f>
        <v>Sufficient Stock</v>
      </c>
      <c r="T1387" s="4">
        <f>_xlfn.XLOOKUP(F1387,Pivot!A:A,Pivot!C:C)</f>
        <v>1.9060773480662982</v>
      </c>
      <c r="U1387" s="5">
        <f>Table3[[#This Row],[Stock_on_hand]]/Table3[[#This Row],[ADS_Rate]]</f>
        <v>238.71014492753625</v>
      </c>
      <c r="V1387" s="16">
        <f>_xlfn.XLOOKUP(F1387,Pivot!E:E,Pivot!H:H)</f>
        <v>187.19002898550721</v>
      </c>
      <c r="W1387" s="3">
        <f>IF(Table3[[#This Row],[Stock_on_hand]]&gt;Table3[[#This Row],[Reorder_point]],(Table3[[#This Row],[Stock_on_hand]]-Table3[[#This Row],[Reorder_point]])*Table3[[#This Row],[AverageCostPerUnit]],0)</f>
        <v>72816.9212753623</v>
      </c>
    </row>
    <row r="1388" spans="1:23" x14ac:dyDescent="0.3">
      <c r="A1388" s="1">
        <v>45825</v>
      </c>
      <c r="B1388" t="str">
        <f>TEXT(Table3[[#This Row],[date]],"mmm")</f>
        <v>Jun</v>
      </c>
      <c r="C1388" t="str">
        <f>TEXT(Table3[[#This Row],[date]],"ddd")</f>
        <v>Tue</v>
      </c>
      <c r="D1388" s="2" t="s">
        <v>17</v>
      </c>
      <c r="E1388" s="2" t="s">
        <v>275</v>
      </c>
      <c r="F1388" s="2" t="s">
        <v>91</v>
      </c>
      <c r="G1388" s="2" t="s">
        <v>92</v>
      </c>
      <c r="H1388" s="2" t="s">
        <v>56</v>
      </c>
      <c r="I1388" s="3">
        <v>113.21</v>
      </c>
      <c r="J1388" s="5">
        <v>37</v>
      </c>
      <c r="K1388" s="3">
        <v>4188.7700000000004</v>
      </c>
      <c r="L1388" s="3">
        <v>2560.04</v>
      </c>
      <c r="M1388" s="3">
        <v>1628.73</v>
      </c>
      <c r="N1388" s="10">
        <f>Table3[[#This Row],[profit]]/Table3[[#This Row],[revenue]]</f>
        <v>0.38883252124131901</v>
      </c>
      <c r="O1388" s="2" t="s">
        <v>18</v>
      </c>
      <c r="P1388" s="2" t="str">
        <f>_xlfn.XLOOKUP(O1388,Sales_reps!A:A,Sales_reps!B:B)</f>
        <v>Rep 7</v>
      </c>
      <c r="Q1388" s="5">
        <f>_xlfn.XLOOKUP(F1388,Inventory!A:A,Inventory!E:E)</f>
        <v>272</v>
      </c>
      <c r="R1388" s="5">
        <f>_xlfn.XLOOKUP(F1388,Inventory!A:A,Inventory!F:F)</f>
        <v>96</v>
      </c>
      <c r="S1388" t="str">
        <f>IF(Table3[[#This Row],[Reorder_point]]&gt;=Table3[[#This Row],[Stock_on_hand]],"Reorder","Sufficient Stock")</f>
        <v>Sufficient Stock</v>
      </c>
      <c r="T1388" s="4">
        <f>_xlfn.XLOOKUP(F1388,Pivot!A:A,Pivot!C:C)</f>
        <v>1.4364640883977902</v>
      </c>
      <c r="U1388" s="5">
        <f>Table3[[#This Row],[Stock_on_hand]]/Table3[[#This Row],[ADS_Rate]]</f>
        <v>189.35384615384615</v>
      </c>
      <c r="V1388" s="16">
        <f>_xlfn.XLOOKUP(F1388,Pivot!E:E,Pivot!H:H)</f>
        <v>192.4608076923077</v>
      </c>
      <c r="W1388" s="3">
        <f>IF(Table3[[#This Row],[Stock_on_hand]]&gt;Table3[[#This Row],[Reorder_point]],(Table3[[#This Row],[Stock_on_hand]]-Table3[[#This Row],[Reorder_point]])*Table3[[#This Row],[AverageCostPerUnit]],0)</f>
        <v>33873.102153846157</v>
      </c>
    </row>
    <row r="1389" spans="1:23" x14ac:dyDescent="0.3">
      <c r="A1389" s="1">
        <v>45826</v>
      </c>
      <c r="B1389" t="str">
        <f>TEXT(Table3[[#This Row],[date]],"mmm")</f>
        <v>Jun</v>
      </c>
      <c r="C1389" t="str">
        <f>TEXT(Table3[[#This Row],[date]],"ddd")</f>
        <v>Wed</v>
      </c>
      <c r="D1389" s="2" t="s">
        <v>5</v>
      </c>
      <c r="E1389" s="2" t="s">
        <v>272</v>
      </c>
      <c r="F1389" s="2" t="s">
        <v>190</v>
      </c>
      <c r="G1389" s="2" t="s">
        <v>191</v>
      </c>
      <c r="H1389" s="2" t="s">
        <v>73</v>
      </c>
      <c r="I1389" s="3">
        <v>213.78</v>
      </c>
      <c r="J1389" s="5">
        <v>26</v>
      </c>
      <c r="K1389" s="3">
        <v>5558.28</v>
      </c>
      <c r="L1389" s="3">
        <v>3354.8</v>
      </c>
      <c r="M1389" s="3">
        <v>2203.48</v>
      </c>
      <c r="N1389" s="10">
        <f>Table3[[#This Row],[profit]]/Table3[[#This Row],[revenue]]</f>
        <v>0.39643198975222554</v>
      </c>
      <c r="O1389" s="2" t="s">
        <v>36</v>
      </c>
      <c r="P1389" s="2" t="str">
        <f>_xlfn.XLOOKUP(O1389,Sales_reps!A:A,Sales_reps!B:B)</f>
        <v>Rep 15</v>
      </c>
      <c r="Q1389" s="5">
        <f>_xlfn.XLOOKUP(F1389,Inventory!A:A,Inventory!E:E)</f>
        <v>255</v>
      </c>
      <c r="R1389" s="5">
        <f>_xlfn.XLOOKUP(F1389,Inventory!A:A,Inventory!F:F)</f>
        <v>61</v>
      </c>
      <c r="S1389" t="str">
        <f>IF(Table3[[#This Row],[Reorder_point]]&gt;=Table3[[#This Row],[Stock_on_hand]],"Reorder","Sufficient Stock")</f>
        <v>Sufficient Stock</v>
      </c>
      <c r="T1389" s="4">
        <f>_xlfn.XLOOKUP(F1389,Pivot!A:A,Pivot!C:C)</f>
        <v>1.8121546961325967</v>
      </c>
      <c r="U1389" s="5">
        <f>Table3[[#This Row],[Stock_on_hand]]/Table3[[#This Row],[ADS_Rate]]</f>
        <v>140.71646341463415</v>
      </c>
      <c r="V1389" s="16">
        <f>_xlfn.XLOOKUP(F1389,Pivot!E:E,Pivot!H:H)</f>
        <v>130.25945121951221</v>
      </c>
      <c r="W1389" s="3">
        <f>IF(Table3[[#This Row],[Stock_on_hand]]&gt;Table3[[#This Row],[Reorder_point]],(Table3[[#This Row],[Stock_on_hand]]-Table3[[#This Row],[Reorder_point]])*Table3[[#This Row],[AverageCostPerUnit]],0)</f>
        <v>25270.333536585371</v>
      </c>
    </row>
    <row r="1390" spans="1:23" x14ac:dyDescent="0.3">
      <c r="A1390" s="1">
        <v>45826</v>
      </c>
      <c r="B1390" t="str">
        <f>TEXT(Table3[[#This Row],[date]],"mmm")</f>
        <v>Jun</v>
      </c>
      <c r="C1390" t="str">
        <f>TEXT(Table3[[#This Row],[date]],"ddd")</f>
        <v>Wed</v>
      </c>
      <c r="D1390" s="2" t="s">
        <v>17</v>
      </c>
      <c r="E1390" s="2" t="s">
        <v>277</v>
      </c>
      <c r="F1390" s="2" t="s">
        <v>106</v>
      </c>
      <c r="G1390" s="2" t="s">
        <v>107</v>
      </c>
      <c r="H1390" s="2" t="s">
        <v>60</v>
      </c>
      <c r="I1390" s="3">
        <v>365.02</v>
      </c>
      <c r="J1390" s="5">
        <v>1</v>
      </c>
      <c r="K1390" s="3">
        <v>365.02</v>
      </c>
      <c r="L1390" s="3">
        <v>287.63</v>
      </c>
      <c r="M1390" s="3">
        <v>77.39</v>
      </c>
      <c r="N1390" s="10">
        <f>Table3[[#This Row],[profit]]/Table3[[#This Row],[revenue]]</f>
        <v>0.21201577995726262</v>
      </c>
      <c r="O1390" s="2" t="s">
        <v>36</v>
      </c>
      <c r="P1390" s="2" t="str">
        <f>_xlfn.XLOOKUP(O1390,Sales_reps!A:A,Sales_reps!B:B)</f>
        <v>Rep 15</v>
      </c>
      <c r="Q1390" s="5">
        <f>_xlfn.XLOOKUP(F1390,Inventory!A:A,Inventory!E:E)</f>
        <v>377</v>
      </c>
      <c r="R1390" s="5">
        <f>_xlfn.XLOOKUP(F1390,Inventory!A:A,Inventory!F:F)</f>
        <v>165</v>
      </c>
      <c r="S1390" t="str">
        <f>IF(Table3[[#This Row],[Reorder_point]]&gt;=Table3[[#This Row],[Stock_on_hand]],"Reorder","Sufficient Stock")</f>
        <v>Sufficient Stock</v>
      </c>
      <c r="T1390" s="4">
        <f>_xlfn.XLOOKUP(F1390,Pivot!A:A,Pivot!C:C)</f>
        <v>2.2928176795580111</v>
      </c>
      <c r="U1390" s="5">
        <f>Table3[[#This Row],[Stock_on_hand]]/Table3[[#This Row],[ADS_Rate]]</f>
        <v>164.4265060240964</v>
      </c>
      <c r="V1390" s="16">
        <f>_xlfn.XLOOKUP(F1390,Pivot!E:E,Pivot!H:H)</f>
        <v>219.61922891566269</v>
      </c>
      <c r="W1390" s="3">
        <f>IF(Table3[[#This Row],[Stock_on_hand]]&gt;Table3[[#This Row],[Reorder_point]],(Table3[[#This Row],[Stock_on_hand]]-Table3[[#This Row],[Reorder_point]])*Table3[[#This Row],[AverageCostPerUnit]],0)</f>
        <v>46559.276530120493</v>
      </c>
    </row>
    <row r="1391" spans="1:23" x14ac:dyDescent="0.3">
      <c r="A1391" s="1">
        <v>45826</v>
      </c>
      <c r="B1391" t="str">
        <f>TEXT(Table3[[#This Row],[date]],"mmm")</f>
        <v>Jun</v>
      </c>
      <c r="C1391" t="str">
        <f>TEXT(Table3[[#This Row],[date]],"ddd")</f>
        <v>Wed</v>
      </c>
      <c r="D1391" s="2" t="s">
        <v>5</v>
      </c>
      <c r="E1391" s="2" t="s">
        <v>276</v>
      </c>
      <c r="F1391" s="2" t="s">
        <v>132</v>
      </c>
      <c r="G1391" s="2" t="s">
        <v>133</v>
      </c>
      <c r="H1391" s="2" t="s">
        <v>64</v>
      </c>
      <c r="I1391" s="3">
        <v>48.42</v>
      </c>
      <c r="J1391" s="5">
        <v>43</v>
      </c>
      <c r="K1391" s="3">
        <v>2082.06</v>
      </c>
      <c r="L1391" s="3">
        <v>1560.84</v>
      </c>
      <c r="M1391" s="3">
        <v>521.22</v>
      </c>
      <c r="N1391" s="10">
        <f>Table3[[#This Row],[profit]]/Table3[[#This Row],[revenue]]</f>
        <v>0.2503386069565719</v>
      </c>
      <c r="O1391" s="2" t="s">
        <v>18</v>
      </c>
      <c r="P1391" s="2" t="str">
        <f>_xlfn.XLOOKUP(O1391,Sales_reps!A:A,Sales_reps!B:B)</f>
        <v>Rep 7</v>
      </c>
      <c r="Q1391" s="5">
        <f>_xlfn.XLOOKUP(F1391,Inventory!A:A,Inventory!E:E)</f>
        <v>178</v>
      </c>
      <c r="R1391" s="5">
        <f>_xlfn.XLOOKUP(F1391,Inventory!A:A,Inventory!F:F)</f>
        <v>183</v>
      </c>
      <c r="S1391" t="str">
        <f>IF(Table3[[#This Row],[Reorder_point]]&gt;=Table3[[#This Row],[Stock_on_hand]],"Reorder","Sufficient Stock")</f>
        <v>Reorder</v>
      </c>
      <c r="T1391" s="4">
        <f>_xlfn.XLOOKUP(F1391,Pivot!A:A,Pivot!C:C)</f>
        <v>3.2596685082872927</v>
      </c>
      <c r="U1391" s="5">
        <f>Table3[[#This Row],[Stock_on_hand]]/Table3[[#This Row],[ADS_Rate]]</f>
        <v>54.606779661016951</v>
      </c>
      <c r="V1391" s="16">
        <f>_xlfn.XLOOKUP(F1391,Pivot!E:E,Pivot!H:H)</f>
        <v>150.7550338983051</v>
      </c>
      <c r="W1391" s="3">
        <f>IF(Table3[[#This Row],[Stock_on_hand]]&gt;Table3[[#This Row],[Reorder_point]],(Table3[[#This Row],[Stock_on_hand]]-Table3[[#This Row],[Reorder_point]])*Table3[[#This Row],[AverageCostPerUnit]],0)</f>
        <v>0</v>
      </c>
    </row>
    <row r="1392" spans="1:23" x14ac:dyDescent="0.3">
      <c r="A1392" s="1">
        <v>45826</v>
      </c>
      <c r="B1392" t="str">
        <f>TEXT(Table3[[#This Row],[date]],"mmm")</f>
        <v>Jun</v>
      </c>
      <c r="C1392" t="str">
        <f>TEXT(Table3[[#This Row],[date]],"ddd")</f>
        <v>Wed</v>
      </c>
      <c r="D1392" s="2" t="s">
        <v>24</v>
      </c>
      <c r="E1392" s="2" t="s">
        <v>283</v>
      </c>
      <c r="F1392" s="2" t="s">
        <v>118</v>
      </c>
      <c r="G1392" s="2" t="s">
        <v>119</v>
      </c>
      <c r="H1392" s="2" t="s">
        <v>73</v>
      </c>
      <c r="I1392" s="3">
        <v>367.42</v>
      </c>
      <c r="J1392" s="5">
        <v>5</v>
      </c>
      <c r="K1392" s="3">
        <v>1837.1</v>
      </c>
      <c r="L1392" s="3">
        <v>1203.24</v>
      </c>
      <c r="M1392" s="3">
        <v>633.86</v>
      </c>
      <c r="N1392" s="10">
        <f>Table3[[#This Row],[profit]]/Table3[[#This Row],[revenue]]</f>
        <v>0.34503293233901261</v>
      </c>
      <c r="O1392" s="2" t="s">
        <v>15</v>
      </c>
      <c r="P1392" s="2" t="str">
        <f>_xlfn.XLOOKUP(O1392,Sales_reps!A:A,Sales_reps!B:B)</f>
        <v>Rep 6</v>
      </c>
      <c r="Q1392" s="5">
        <f>_xlfn.XLOOKUP(F1392,Inventory!A:A,Inventory!E:E)</f>
        <v>365</v>
      </c>
      <c r="R1392" s="5">
        <f>_xlfn.XLOOKUP(F1392,Inventory!A:A,Inventory!F:F)</f>
        <v>53</v>
      </c>
      <c r="S1392" t="str">
        <f>IF(Table3[[#This Row],[Reorder_point]]&gt;=Table3[[#This Row],[Stock_on_hand]],"Reorder","Sufficient Stock")</f>
        <v>Sufficient Stock</v>
      </c>
      <c r="T1392" s="4">
        <f>_xlfn.XLOOKUP(F1392,Pivot!A:A,Pivot!C:C)</f>
        <v>1.3922651933701657</v>
      </c>
      <c r="U1392" s="5">
        <f>Table3[[#This Row],[Stock_on_hand]]/Table3[[#This Row],[ADS_Rate]]</f>
        <v>262.16269841269843</v>
      </c>
      <c r="V1392" s="16">
        <f>_xlfn.XLOOKUP(F1392,Pivot!E:E,Pivot!H:H)</f>
        <v>124.21837301587303</v>
      </c>
      <c r="W1392" s="3">
        <f>IF(Table3[[#This Row],[Stock_on_hand]]&gt;Table3[[#This Row],[Reorder_point]],(Table3[[#This Row],[Stock_on_hand]]-Table3[[#This Row],[Reorder_point]])*Table3[[#This Row],[AverageCostPerUnit]],0)</f>
        <v>38756.132380952382</v>
      </c>
    </row>
    <row r="1393" spans="1:23" x14ac:dyDescent="0.3">
      <c r="A1393" s="1">
        <v>45826</v>
      </c>
      <c r="B1393" t="str">
        <f>TEXT(Table3[[#This Row],[date]],"mmm")</f>
        <v>Jun</v>
      </c>
      <c r="C1393" t="str">
        <f>TEXT(Table3[[#This Row],[date]],"ddd")</f>
        <v>Wed</v>
      </c>
      <c r="D1393" s="2" t="s">
        <v>27</v>
      </c>
      <c r="E1393" s="2" t="s">
        <v>285</v>
      </c>
      <c r="F1393" s="2" t="s">
        <v>204</v>
      </c>
      <c r="G1393" s="2" t="s">
        <v>205</v>
      </c>
      <c r="H1393" s="2" t="s">
        <v>101</v>
      </c>
      <c r="I1393" s="3">
        <v>288.89</v>
      </c>
      <c r="J1393" s="5">
        <v>11</v>
      </c>
      <c r="K1393" s="3">
        <v>3177.79</v>
      </c>
      <c r="L1393" s="3">
        <v>1841.26</v>
      </c>
      <c r="M1393" s="3">
        <v>1336.53</v>
      </c>
      <c r="N1393" s="10">
        <f>Table3[[#This Row],[profit]]/Table3[[#This Row],[revenue]]</f>
        <v>0.42058474600272516</v>
      </c>
      <c r="O1393" s="2" t="s">
        <v>3</v>
      </c>
      <c r="P1393" s="2" t="str">
        <f>_xlfn.XLOOKUP(O1393,Sales_reps!A:A,Sales_reps!B:B)</f>
        <v>Rep 1</v>
      </c>
      <c r="Q1393" s="5">
        <f>_xlfn.XLOOKUP(F1393,Inventory!A:A,Inventory!E:E)</f>
        <v>158</v>
      </c>
      <c r="R1393" s="5">
        <f>_xlfn.XLOOKUP(F1393,Inventory!A:A,Inventory!F:F)</f>
        <v>118</v>
      </c>
      <c r="S1393" t="str">
        <f>IF(Table3[[#This Row],[Reorder_point]]&gt;=Table3[[#This Row],[Stock_on_hand]],"Reorder","Sufficient Stock")</f>
        <v>Sufficient Stock</v>
      </c>
      <c r="T1393" s="4">
        <f>_xlfn.XLOOKUP(F1393,Pivot!A:A,Pivot!C:C)</f>
        <v>1.9447513812154695</v>
      </c>
      <c r="U1393" s="5">
        <f>Table3[[#This Row],[Stock_on_hand]]/Table3[[#This Row],[ADS_Rate]]</f>
        <v>81.244318181818187</v>
      </c>
      <c r="V1393" s="16">
        <f>_xlfn.XLOOKUP(F1393,Pivot!E:E,Pivot!H:H)</f>
        <v>164.3787784090909</v>
      </c>
      <c r="W1393" s="3">
        <f>IF(Table3[[#This Row],[Stock_on_hand]]&gt;Table3[[#This Row],[Reorder_point]],(Table3[[#This Row],[Stock_on_hand]]-Table3[[#This Row],[Reorder_point]])*Table3[[#This Row],[AverageCostPerUnit]],0)</f>
        <v>6575.1511363636364</v>
      </c>
    </row>
    <row r="1394" spans="1:23" x14ac:dyDescent="0.3">
      <c r="A1394" s="1">
        <v>45826</v>
      </c>
      <c r="B1394" t="str">
        <f>TEXT(Table3[[#This Row],[date]],"mmm")</f>
        <v>Jun</v>
      </c>
      <c r="C1394" t="str">
        <f>TEXT(Table3[[#This Row],[date]],"ddd")</f>
        <v>Wed</v>
      </c>
      <c r="D1394" s="2" t="s">
        <v>17</v>
      </c>
      <c r="E1394" s="2" t="s">
        <v>285</v>
      </c>
      <c r="F1394" s="2" t="s">
        <v>76</v>
      </c>
      <c r="G1394" s="2" t="s">
        <v>77</v>
      </c>
      <c r="H1394" s="2" t="s">
        <v>64</v>
      </c>
      <c r="I1394" s="3">
        <v>435.56</v>
      </c>
      <c r="J1394" s="5">
        <v>25</v>
      </c>
      <c r="K1394" s="3">
        <v>10889</v>
      </c>
      <c r="L1394" s="3">
        <v>6946.27</v>
      </c>
      <c r="M1394" s="3">
        <v>3942.73</v>
      </c>
      <c r="N1394" s="10">
        <f>Table3[[#This Row],[profit]]/Table3[[#This Row],[revenue]]</f>
        <v>0.36208375424740563</v>
      </c>
      <c r="O1394" s="2" t="s">
        <v>6</v>
      </c>
      <c r="P1394" s="2" t="str">
        <f>_xlfn.XLOOKUP(O1394,Sales_reps!A:A,Sales_reps!B:B)</f>
        <v>Rep 2</v>
      </c>
      <c r="Q1394" s="5">
        <f>_xlfn.XLOOKUP(F1394,Inventory!A:A,Inventory!E:E)</f>
        <v>477</v>
      </c>
      <c r="R1394" s="5">
        <f>_xlfn.XLOOKUP(F1394,Inventory!A:A,Inventory!F:F)</f>
        <v>124</v>
      </c>
      <c r="S1394" t="str">
        <f>IF(Table3[[#This Row],[Reorder_point]]&gt;=Table3[[#This Row],[Stock_on_hand]],"Reorder","Sufficient Stock")</f>
        <v>Sufficient Stock</v>
      </c>
      <c r="T1394" s="4">
        <f>_xlfn.XLOOKUP(F1394,Pivot!A:A,Pivot!C:C)</f>
        <v>2.7734806629834252</v>
      </c>
      <c r="U1394" s="5">
        <f>Table3[[#This Row],[Stock_on_hand]]/Table3[[#This Row],[ADS_Rate]]</f>
        <v>171.98605577689244</v>
      </c>
      <c r="V1394" s="16">
        <f>_xlfn.XLOOKUP(F1394,Pivot!E:E,Pivot!H:H)</f>
        <v>146.86141434262947</v>
      </c>
      <c r="W1394" s="3">
        <f>IF(Table3[[#This Row],[Stock_on_hand]]&gt;Table3[[#This Row],[Reorder_point]],(Table3[[#This Row],[Stock_on_hand]]-Table3[[#This Row],[Reorder_point]])*Table3[[#This Row],[AverageCostPerUnit]],0)</f>
        <v>51842.079262948202</v>
      </c>
    </row>
    <row r="1395" spans="1:23" x14ac:dyDescent="0.3">
      <c r="A1395" s="1">
        <v>45826</v>
      </c>
      <c r="B1395" t="str">
        <f>TEXT(Table3[[#This Row],[date]],"mmm")</f>
        <v>Jun</v>
      </c>
      <c r="C1395" t="str">
        <f>TEXT(Table3[[#This Row],[date]],"ddd")</f>
        <v>Wed</v>
      </c>
      <c r="D1395" s="2" t="s">
        <v>17</v>
      </c>
      <c r="E1395" s="2" t="s">
        <v>273</v>
      </c>
      <c r="F1395" s="2" t="s">
        <v>240</v>
      </c>
      <c r="G1395" s="2" t="s">
        <v>241</v>
      </c>
      <c r="H1395" s="2" t="s">
        <v>56</v>
      </c>
      <c r="I1395" s="3">
        <v>218.16</v>
      </c>
      <c r="J1395" s="5">
        <v>37</v>
      </c>
      <c r="K1395" s="3">
        <v>8071.92</v>
      </c>
      <c r="L1395" s="3">
        <v>4382.78</v>
      </c>
      <c r="M1395" s="3">
        <v>3689.14</v>
      </c>
      <c r="N1395" s="10">
        <f>Table3[[#This Row],[profit]]/Table3[[#This Row],[revenue]]</f>
        <v>0.457033766439707</v>
      </c>
      <c r="O1395" s="2" t="s">
        <v>30</v>
      </c>
      <c r="P1395" s="2" t="str">
        <f>_xlfn.XLOOKUP(O1395,Sales_reps!A:A,Sales_reps!B:B)</f>
        <v>Rep 12</v>
      </c>
      <c r="Q1395" s="5">
        <f>_xlfn.XLOOKUP(F1395,Inventory!A:A,Inventory!E:E)</f>
        <v>132</v>
      </c>
      <c r="R1395" s="5">
        <f>_xlfn.XLOOKUP(F1395,Inventory!A:A,Inventory!F:F)</f>
        <v>82</v>
      </c>
      <c r="S1395" t="str">
        <f>IF(Table3[[#This Row],[Reorder_point]]&gt;=Table3[[#This Row],[Stock_on_hand]],"Reorder","Sufficient Stock")</f>
        <v>Sufficient Stock</v>
      </c>
      <c r="T1395" s="4">
        <f>_xlfn.XLOOKUP(F1395,Pivot!A:A,Pivot!C:C)</f>
        <v>1.3149171270718232</v>
      </c>
      <c r="U1395" s="5">
        <f>Table3[[#This Row],[Stock_on_hand]]/Table3[[#This Row],[ADS_Rate]]</f>
        <v>100.38655462184875</v>
      </c>
      <c r="V1395" s="16">
        <f>_xlfn.XLOOKUP(F1395,Pivot!E:E,Pivot!H:H)</f>
        <v>148.74588235294115</v>
      </c>
      <c r="W1395" s="3">
        <f>IF(Table3[[#This Row],[Stock_on_hand]]&gt;Table3[[#This Row],[Reorder_point]],(Table3[[#This Row],[Stock_on_hand]]-Table3[[#This Row],[Reorder_point]])*Table3[[#This Row],[AverageCostPerUnit]],0)</f>
        <v>7437.2941176470576</v>
      </c>
    </row>
    <row r="1396" spans="1:23" x14ac:dyDescent="0.3">
      <c r="A1396" s="1">
        <v>45827</v>
      </c>
      <c r="B1396" t="str">
        <f>TEXT(Table3[[#This Row],[date]],"mmm")</f>
        <v>Jun</v>
      </c>
      <c r="C1396" t="str">
        <f>TEXT(Table3[[#This Row],[date]],"ddd")</f>
        <v>Thu</v>
      </c>
      <c r="D1396" s="2" t="s">
        <v>24</v>
      </c>
      <c r="E1396" s="2" t="s">
        <v>274</v>
      </c>
      <c r="F1396" s="2" t="s">
        <v>172</v>
      </c>
      <c r="G1396" s="2" t="s">
        <v>173</v>
      </c>
      <c r="H1396" s="2" t="s">
        <v>64</v>
      </c>
      <c r="I1396" s="3">
        <v>204.28</v>
      </c>
      <c r="J1396" s="5">
        <v>15</v>
      </c>
      <c r="K1396" s="3">
        <v>3064.2</v>
      </c>
      <c r="L1396" s="3">
        <v>2214.5300000000002</v>
      </c>
      <c r="M1396" s="3">
        <v>849.67</v>
      </c>
      <c r="N1396" s="10">
        <f>Table3[[#This Row],[profit]]/Table3[[#This Row],[revenue]]</f>
        <v>0.27728934142679984</v>
      </c>
      <c r="O1396" s="2" t="s">
        <v>32</v>
      </c>
      <c r="P1396" s="2" t="str">
        <f>_xlfn.XLOOKUP(O1396,Sales_reps!A:A,Sales_reps!B:B)</f>
        <v>Rep 13</v>
      </c>
      <c r="Q1396" s="5">
        <f>_xlfn.XLOOKUP(F1396,Inventory!A:A,Inventory!E:E)</f>
        <v>111</v>
      </c>
      <c r="R1396" s="5">
        <f>_xlfn.XLOOKUP(F1396,Inventory!A:A,Inventory!F:F)</f>
        <v>194</v>
      </c>
      <c r="S1396" t="str">
        <f>IF(Table3[[#This Row],[Reorder_point]]&gt;=Table3[[#This Row],[Stock_on_hand]],"Reorder","Sufficient Stock")</f>
        <v>Reorder</v>
      </c>
      <c r="T1396" s="4">
        <f>_xlfn.XLOOKUP(F1396,Pivot!A:A,Pivot!C:C)</f>
        <v>3.5635359116022101</v>
      </c>
      <c r="U1396" s="5">
        <f>Table3[[#This Row],[Stock_on_hand]]/Table3[[#This Row],[ADS_Rate]]</f>
        <v>31.148837209302325</v>
      </c>
      <c r="V1396" s="16">
        <f>_xlfn.XLOOKUP(F1396,Pivot!E:E,Pivot!H:H)</f>
        <v>147.48975193798449</v>
      </c>
      <c r="W1396" s="3">
        <f>IF(Table3[[#This Row],[Stock_on_hand]]&gt;Table3[[#This Row],[Reorder_point]],(Table3[[#This Row],[Stock_on_hand]]-Table3[[#This Row],[Reorder_point]])*Table3[[#This Row],[AverageCostPerUnit]],0)</f>
        <v>0</v>
      </c>
    </row>
    <row r="1397" spans="1:23" x14ac:dyDescent="0.3">
      <c r="A1397" s="1">
        <v>45827</v>
      </c>
      <c r="B1397" t="str">
        <f>TEXT(Table3[[#This Row],[date]],"mmm")</f>
        <v>Jun</v>
      </c>
      <c r="C1397" t="str">
        <f>TEXT(Table3[[#This Row],[date]],"ddd")</f>
        <v>Thu</v>
      </c>
      <c r="D1397" s="2" t="s">
        <v>27</v>
      </c>
      <c r="E1397" s="2" t="s">
        <v>277</v>
      </c>
      <c r="F1397" s="2" t="s">
        <v>142</v>
      </c>
      <c r="G1397" s="2" t="s">
        <v>143</v>
      </c>
      <c r="H1397" s="2" t="s">
        <v>73</v>
      </c>
      <c r="I1397" s="3">
        <v>206.45</v>
      </c>
      <c r="J1397" s="5">
        <v>10</v>
      </c>
      <c r="K1397" s="3">
        <v>2064.5</v>
      </c>
      <c r="L1397" s="3">
        <v>1235.97</v>
      </c>
      <c r="M1397" s="3">
        <v>828.53</v>
      </c>
      <c r="N1397" s="10">
        <f>Table3[[#This Row],[profit]]/Table3[[#This Row],[revenue]]</f>
        <v>0.40132235408089123</v>
      </c>
      <c r="O1397" s="2" t="s">
        <v>25</v>
      </c>
      <c r="P1397" s="2" t="str">
        <f>_xlfn.XLOOKUP(O1397,Sales_reps!A:A,Sales_reps!B:B)</f>
        <v>Rep 10</v>
      </c>
      <c r="Q1397" s="5">
        <f>_xlfn.XLOOKUP(F1397,Inventory!A:A,Inventory!E:E)</f>
        <v>4</v>
      </c>
      <c r="R1397" s="5">
        <f>_xlfn.XLOOKUP(F1397,Inventory!A:A,Inventory!F:F)</f>
        <v>151</v>
      </c>
      <c r="S1397" t="str">
        <f>IF(Table3[[#This Row],[Reorder_point]]&gt;=Table3[[#This Row],[Stock_on_hand]],"Reorder","Sufficient Stock")</f>
        <v>Reorder</v>
      </c>
      <c r="T1397" s="4">
        <f>_xlfn.XLOOKUP(F1397,Pivot!A:A,Pivot!C:C)</f>
        <v>2.8508287292817678</v>
      </c>
      <c r="U1397" s="5">
        <f>Table3[[#This Row],[Stock_on_hand]]/Table3[[#This Row],[ADS_Rate]]</f>
        <v>1.4031007751937985</v>
      </c>
      <c r="V1397" s="16">
        <f>_xlfn.XLOOKUP(F1397,Pivot!E:E,Pivot!H:H)</f>
        <v>141.50271317829458</v>
      </c>
      <c r="W1397" s="3">
        <f>IF(Table3[[#This Row],[Stock_on_hand]]&gt;Table3[[#This Row],[Reorder_point]],(Table3[[#This Row],[Stock_on_hand]]-Table3[[#This Row],[Reorder_point]])*Table3[[#This Row],[AverageCostPerUnit]],0)</f>
        <v>0</v>
      </c>
    </row>
    <row r="1398" spans="1:23" x14ac:dyDescent="0.3">
      <c r="A1398" s="1">
        <v>45827</v>
      </c>
      <c r="B1398" t="str">
        <f>TEXT(Table3[[#This Row],[date]],"mmm")</f>
        <v>Jun</v>
      </c>
      <c r="C1398" t="str">
        <f>TEXT(Table3[[#This Row],[date]],"ddd")</f>
        <v>Thu</v>
      </c>
      <c r="D1398" s="2" t="s">
        <v>24</v>
      </c>
      <c r="E1398" s="2" t="s">
        <v>285</v>
      </c>
      <c r="F1398" s="2" t="s">
        <v>164</v>
      </c>
      <c r="G1398" s="2" t="s">
        <v>165</v>
      </c>
      <c r="H1398" s="2" t="s">
        <v>56</v>
      </c>
      <c r="I1398" s="3">
        <v>176.32</v>
      </c>
      <c r="J1398" s="5">
        <v>22</v>
      </c>
      <c r="K1398" s="3">
        <v>3879.04</v>
      </c>
      <c r="L1398" s="3">
        <v>3250.8</v>
      </c>
      <c r="M1398" s="3">
        <v>628.24</v>
      </c>
      <c r="N1398" s="10">
        <f>Table3[[#This Row],[profit]]/Table3[[#This Row],[revenue]]</f>
        <v>0.16195759775614585</v>
      </c>
      <c r="O1398" s="2" t="s">
        <v>30</v>
      </c>
      <c r="P1398" s="2" t="str">
        <f>_xlfn.XLOOKUP(O1398,Sales_reps!A:A,Sales_reps!B:B)</f>
        <v>Rep 12</v>
      </c>
      <c r="Q1398" s="5">
        <f>_xlfn.XLOOKUP(F1398,Inventory!A:A,Inventory!E:E)</f>
        <v>324</v>
      </c>
      <c r="R1398" s="5">
        <f>_xlfn.XLOOKUP(F1398,Inventory!A:A,Inventory!F:F)</f>
        <v>136</v>
      </c>
      <c r="S1398" t="str">
        <f>IF(Table3[[#This Row],[Reorder_point]]&gt;=Table3[[#This Row],[Stock_on_hand]],"Reorder","Sufficient Stock")</f>
        <v>Sufficient Stock</v>
      </c>
      <c r="T1398" s="4">
        <f>_xlfn.XLOOKUP(F1398,Pivot!A:A,Pivot!C:C)</f>
        <v>1.7348066298342542</v>
      </c>
      <c r="U1398" s="5">
        <f>Table3[[#This Row],[Stock_on_hand]]/Table3[[#This Row],[ADS_Rate]]</f>
        <v>186.76433121019107</v>
      </c>
      <c r="V1398" s="16">
        <f>_xlfn.XLOOKUP(F1398,Pivot!E:E,Pivot!H:H)</f>
        <v>151.90401273885354</v>
      </c>
      <c r="W1398" s="3">
        <f>IF(Table3[[#This Row],[Stock_on_hand]]&gt;Table3[[#This Row],[Reorder_point]],(Table3[[#This Row],[Stock_on_hand]]-Table3[[#This Row],[Reorder_point]])*Table3[[#This Row],[AverageCostPerUnit]],0)</f>
        <v>28557.954394904464</v>
      </c>
    </row>
    <row r="1399" spans="1:23" x14ac:dyDescent="0.3">
      <c r="A1399" s="1">
        <v>45827</v>
      </c>
      <c r="B1399" t="str">
        <f>TEXT(Table3[[#This Row],[date]],"mmm")</f>
        <v>Jun</v>
      </c>
      <c r="C1399" t="str">
        <f>TEXT(Table3[[#This Row],[date]],"ddd")</f>
        <v>Thu</v>
      </c>
      <c r="D1399" s="2" t="s">
        <v>24</v>
      </c>
      <c r="E1399" s="2" t="s">
        <v>278</v>
      </c>
      <c r="F1399" s="2" t="s">
        <v>216</v>
      </c>
      <c r="G1399" s="2" t="s">
        <v>217</v>
      </c>
      <c r="H1399" s="2" t="s">
        <v>101</v>
      </c>
      <c r="I1399" s="3">
        <v>68.760000000000005</v>
      </c>
      <c r="J1399" s="5">
        <v>20</v>
      </c>
      <c r="K1399" s="3">
        <v>1375.2</v>
      </c>
      <c r="L1399" s="3">
        <v>751.29</v>
      </c>
      <c r="M1399" s="3">
        <v>623.91</v>
      </c>
      <c r="N1399" s="10">
        <f>Table3[[#This Row],[profit]]/Table3[[#This Row],[revenue]]</f>
        <v>0.45368673647469454</v>
      </c>
      <c r="O1399" s="2" t="s">
        <v>18</v>
      </c>
      <c r="P1399" s="2" t="str">
        <f>_xlfn.XLOOKUP(O1399,Sales_reps!A:A,Sales_reps!B:B)</f>
        <v>Rep 7</v>
      </c>
      <c r="Q1399" s="5">
        <f>_xlfn.XLOOKUP(F1399,Inventory!A:A,Inventory!E:E)</f>
        <v>491</v>
      </c>
      <c r="R1399" s="5">
        <f>_xlfn.XLOOKUP(F1399,Inventory!A:A,Inventory!F:F)</f>
        <v>128</v>
      </c>
      <c r="S1399" t="str">
        <f>IF(Table3[[#This Row],[Reorder_point]]&gt;=Table3[[#This Row],[Stock_on_hand]],"Reorder","Sufficient Stock")</f>
        <v>Sufficient Stock</v>
      </c>
      <c r="T1399" s="4">
        <f>_xlfn.XLOOKUP(F1399,Pivot!A:A,Pivot!C:C)</f>
        <v>1.580110497237569</v>
      </c>
      <c r="U1399" s="5">
        <f>Table3[[#This Row],[Stock_on_hand]]/Table3[[#This Row],[ADS_Rate]]</f>
        <v>310.73776223776224</v>
      </c>
      <c r="V1399" s="16">
        <f>_xlfn.XLOOKUP(F1399,Pivot!E:E,Pivot!H:H)</f>
        <v>152.67353146853142</v>
      </c>
      <c r="W1399" s="3">
        <f>IF(Table3[[#This Row],[Stock_on_hand]]&gt;Table3[[#This Row],[Reorder_point]],(Table3[[#This Row],[Stock_on_hand]]-Table3[[#This Row],[Reorder_point]])*Table3[[#This Row],[AverageCostPerUnit]],0)</f>
        <v>55420.491923076908</v>
      </c>
    </row>
    <row r="1400" spans="1:23" x14ac:dyDescent="0.3">
      <c r="A1400" s="1">
        <v>45827</v>
      </c>
      <c r="B1400" t="str">
        <f>TEXT(Table3[[#This Row],[date]],"mmm")</f>
        <v>Jun</v>
      </c>
      <c r="C1400" t="str">
        <f>TEXT(Table3[[#This Row],[date]],"ddd")</f>
        <v>Thu</v>
      </c>
      <c r="D1400" s="2" t="s">
        <v>27</v>
      </c>
      <c r="E1400" s="2" t="s">
        <v>272</v>
      </c>
      <c r="F1400" s="2" t="s">
        <v>66</v>
      </c>
      <c r="G1400" s="2" t="s">
        <v>67</v>
      </c>
      <c r="H1400" s="2" t="s">
        <v>60</v>
      </c>
      <c r="I1400" s="3">
        <v>430.04</v>
      </c>
      <c r="J1400" s="5">
        <v>30</v>
      </c>
      <c r="K1400" s="3">
        <v>12901.2</v>
      </c>
      <c r="L1400" s="3">
        <v>7753.25</v>
      </c>
      <c r="M1400" s="3">
        <v>5147.95</v>
      </c>
      <c r="N1400" s="10">
        <f>Table3[[#This Row],[profit]]/Table3[[#This Row],[revenue]]</f>
        <v>0.39902877251728519</v>
      </c>
      <c r="O1400" s="2" t="s">
        <v>32</v>
      </c>
      <c r="P1400" s="2" t="str">
        <f>_xlfn.XLOOKUP(O1400,Sales_reps!A:A,Sales_reps!B:B)</f>
        <v>Rep 13</v>
      </c>
      <c r="Q1400" s="5">
        <f>_xlfn.XLOOKUP(F1400,Inventory!A:A,Inventory!E:E)</f>
        <v>331</v>
      </c>
      <c r="R1400" s="5">
        <f>_xlfn.XLOOKUP(F1400,Inventory!A:A,Inventory!F:F)</f>
        <v>142</v>
      </c>
      <c r="S1400" t="str">
        <f>IF(Table3[[#This Row],[Reorder_point]]&gt;=Table3[[#This Row],[Stock_on_hand]],"Reorder","Sufficient Stock")</f>
        <v>Sufficient Stock</v>
      </c>
      <c r="T1400" s="4">
        <f>_xlfn.XLOOKUP(F1400,Pivot!A:A,Pivot!C:C)</f>
        <v>3.5745856353591159</v>
      </c>
      <c r="U1400" s="5">
        <f>Table3[[#This Row],[Stock_on_hand]]/Table3[[#This Row],[ADS_Rate]]</f>
        <v>92.59814528593509</v>
      </c>
      <c r="V1400" s="16">
        <f>_xlfn.XLOOKUP(F1400,Pivot!E:E,Pivot!H:H)</f>
        <v>209.60302936630598</v>
      </c>
      <c r="W1400" s="3">
        <f>IF(Table3[[#This Row],[Stock_on_hand]]&gt;Table3[[#This Row],[Reorder_point]],(Table3[[#This Row],[Stock_on_hand]]-Table3[[#This Row],[Reorder_point]])*Table3[[#This Row],[AverageCostPerUnit]],0)</f>
        <v>39614.972550231832</v>
      </c>
    </row>
    <row r="1401" spans="1:23" x14ac:dyDescent="0.3">
      <c r="A1401" s="1">
        <v>45827</v>
      </c>
      <c r="B1401" t="str">
        <f>TEXT(Table3[[#This Row],[date]],"mmm")</f>
        <v>Jun</v>
      </c>
      <c r="C1401" t="str">
        <f>TEXT(Table3[[#This Row],[date]],"ddd")</f>
        <v>Thu</v>
      </c>
      <c r="D1401" s="2" t="s">
        <v>24</v>
      </c>
      <c r="E1401" s="2" t="s">
        <v>278</v>
      </c>
      <c r="F1401" s="2" t="s">
        <v>226</v>
      </c>
      <c r="G1401" s="2" t="s">
        <v>227</v>
      </c>
      <c r="H1401" s="2" t="s">
        <v>101</v>
      </c>
      <c r="I1401" s="3">
        <v>395.84</v>
      </c>
      <c r="J1401" s="5">
        <v>46</v>
      </c>
      <c r="K1401" s="3">
        <v>18208.64</v>
      </c>
      <c r="L1401" s="3">
        <v>12555.89</v>
      </c>
      <c r="M1401" s="3">
        <v>5652.75</v>
      </c>
      <c r="N1401" s="10">
        <f>Table3[[#This Row],[profit]]/Table3[[#This Row],[revenue]]</f>
        <v>0.31044328406734384</v>
      </c>
      <c r="O1401" s="2" t="s">
        <v>44</v>
      </c>
      <c r="P1401" s="2" t="str">
        <f>_xlfn.XLOOKUP(O1401,Sales_reps!A:A,Sales_reps!B:B)</f>
        <v>Rep 19</v>
      </c>
      <c r="Q1401" s="5">
        <f>_xlfn.XLOOKUP(F1401,Inventory!A:A,Inventory!E:E)</f>
        <v>188</v>
      </c>
      <c r="R1401" s="5">
        <f>_xlfn.XLOOKUP(F1401,Inventory!A:A,Inventory!F:F)</f>
        <v>156</v>
      </c>
      <c r="S1401" t="str">
        <f>IF(Table3[[#This Row],[Reorder_point]]&gt;=Table3[[#This Row],[Stock_on_hand]],"Reorder","Sufficient Stock")</f>
        <v>Sufficient Stock</v>
      </c>
      <c r="T1401" s="4">
        <f>_xlfn.XLOOKUP(F1401,Pivot!A:A,Pivot!C:C)</f>
        <v>1.9281767955801106</v>
      </c>
      <c r="U1401" s="5">
        <f>Table3[[#This Row],[Stock_on_hand]]/Table3[[#This Row],[ADS_Rate]]</f>
        <v>97.50143266475645</v>
      </c>
      <c r="V1401" s="16">
        <f>_xlfn.XLOOKUP(F1401,Pivot!E:E,Pivot!H:H)</f>
        <v>201.583553008596</v>
      </c>
      <c r="W1401" s="3">
        <f>IF(Table3[[#This Row],[Stock_on_hand]]&gt;Table3[[#This Row],[Reorder_point]],(Table3[[#This Row],[Stock_on_hand]]-Table3[[#This Row],[Reorder_point]])*Table3[[#This Row],[AverageCostPerUnit]],0)</f>
        <v>6450.673696275072</v>
      </c>
    </row>
    <row r="1402" spans="1:23" x14ac:dyDescent="0.3">
      <c r="A1402" s="1">
        <v>45827</v>
      </c>
      <c r="B1402" t="str">
        <f>TEXT(Table3[[#This Row],[date]],"mmm")</f>
        <v>Jun</v>
      </c>
      <c r="C1402" t="str">
        <f>TEXT(Table3[[#This Row],[date]],"ddd")</f>
        <v>Thu</v>
      </c>
      <c r="D1402" s="2" t="s">
        <v>17</v>
      </c>
      <c r="E1402" s="2" t="s">
        <v>284</v>
      </c>
      <c r="F1402" s="2" t="s">
        <v>262</v>
      </c>
      <c r="G1402" s="2" t="s">
        <v>263</v>
      </c>
      <c r="H1402" s="2" t="s">
        <v>101</v>
      </c>
      <c r="I1402" s="3">
        <v>433.26</v>
      </c>
      <c r="J1402" s="5">
        <v>6</v>
      </c>
      <c r="K1402" s="3">
        <v>2599.56</v>
      </c>
      <c r="L1402" s="3">
        <v>1445.6</v>
      </c>
      <c r="M1402" s="3">
        <v>1153.96</v>
      </c>
      <c r="N1402" s="10">
        <f>Table3[[#This Row],[profit]]/Table3[[#This Row],[revenue]]</f>
        <v>0.44390589176629891</v>
      </c>
      <c r="O1402" s="2" t="s">
        <v>42</v>
      </c>
      <c r="P1402" s="2" t="str">
        <f>_xlfn.XLOOKUP(O1402,Sales_reps!A:A,Sales_reps!B:B)</f>
        <v>Rep 18</v>
      </c>
      <c r="Q1402" s="5">
        <f>_xlfn.XLOOKUP(F1402,Inventory!A:A,Inventory!E:E)</f>
        <v>69</v>
      </c>
      <c r="R1402" s="5">
        <f>_xlfn.XLOOKUP(F1402,Inventory!A:A,Inventory!F:F)</f>
        <v>189</v>
      </c>
      <c r="S1402" t="str">
        <f>IF(Table3[[#This Row],[Reorder_point]]&gt;=Table3[[#This Row],[Stock_on_hand]],"Reorder","Sufficient Stock")</f>
        <v>Reorder</v>
      </c>
      <c r="T1402" s="4">
        <f>_xlfn.XLOOKUP(F1402,Pivot!A:A,Pivot!C:C)</f>
        <v>1.9337016574585635</v>
      </c>
      <c r="U1402" s="5">
        <f>Table3[[#This Row],[Stock_on_hand]]/Table3[[#This Row],[ADS_Rate]]</f>
        <v>35.682857142857145</v>
      </c>
      <c r="V1402" s="16">
        <f>_xlfn.XLOOKUP(F1402,Pivot!E:E,Pivot!H:H)</f>
        <v>151.44962857142858</v>
      </c>
      <c r="W1402" s="3">
        <f>IF(Table3[[#This Row],[Stock_on_hand]]&gt;Table3[[#This Row],[Reorder_point]],(Table3[[#This Row],[Stock_on_hand]]-Table3[[#This Row],[Reorder_point]])*Table3[[#This Row],[AverageCostPerUnit]],0)</f>
        <v>0</v>
      </c>
    </row>
    <row r="1403" spans="1:23" x14ac:dyDescent="0.3">
      <c r="A1403" s="1">
        <v>45827</v>
      </c>
      <c r="B1403" t="str">
        <f>TEXT(Table3[[#This Row],[date]],"mmm")</f>
        <v>Jun</v>
      </c>
      <c r="C1403" t="str">
        <f>TEXT(Table3[[#This Row],[date]],"ddd")</f>
        <v>Thu</v>
      </c>
      <c r="D1403" s="2" t="s">
        <v>5</v>
      </c>
      <c r="E1403" s="2" t="s">
        <v>279</v>
      </c>
      <c r="F1403" s="2" t="s">
        <v>99</v>
      </c>
      <c r="G1403" s="2" t="s">
        <v>100</v>
      </c>
      <c r="H1403" s="2" t="s">
        <v>101</v>
      </c>
      <c r="I1403" s="3">
        <v>48.76</v>
      </c>
      <c r="J1403" s="5">
        <v>40</v>
      </c>
      <c r="K1403" s="3">
        <v>1950.4</v>
      </c>
      <c r="L1403" s="3">
        <v>1448.12</v>
      </c>
      <c r="M1403" s="3">
        <v>502.28</v>
      </c>
      <c r="N1403" s="10">
        <f>Table3[[#This Row],[profit]]/Table3[[#This Row],[revenue]]</f>
        <v>0.25752666119770301</v>
      </c>
      <c r="O1403" s="2" t="s">
        <v>44</v>
      </c>
      <c r="P1403" s="2" t="str">
        <f>_xlfn.XLOOKUP(O1403,Sales_reps!A:A,Sales_reps!B:B)</f>
        <v>Rep 19</v>
      </c>
      <c r="Q1403" s="5">
        <f>_xlfn.XLOOKUP(F1403,Inventory!A:A,Inventory!E:E)</f>
        <v>380</v>
      </c>
      <c r="R1403" s="5">
        <f>_xlfn.XLOOKUP(F1403,Inventory!A:A,Inventory!F:F)</f>
        <v>192</v>
      </c>
      <c r="S1403" t="str">
        <f>IF(Table3[[#This Row],[Reorder_point]]&gt;=Table3[[#This Row],[Stock_on_hand]],"Reorder","Sufficient Stock")</f>
        <v>Sufficient Stock</v>
      </c>
      <c r="T1403" s="4">
        <f>_xlfn.XLOOKUP(F1403,Pivot!A:A,Pivot!C:C)</f>
        <v>1.5359116022099448</v>
      </c>
      <c r="U1403" s="5">
        <f>Table3[[#This Row],[Stock_on_hand]]/Table3[[#This Row],[ADS_Rate]]</f>
        <v>247.41007194244602</v>
      </c>
      <c r="V1403" s="16">
        <f>_xlfn.XLOOKUP(F1403,Pivot!E:E,Pivot!H:H)</f>
        <v>131.15615107913669</v>
      </c>
      <c r="W1403" s="3">
        <f>IF(Table3[[#This Row],[Stock_on_hand]]&gt;Table3[[#This Row],[Reorder_point]],(Table3[[#This Row],[Stock_on_hand]]-Table3[[#This Row],[Reorder_point]])*Table3[[#This Row],[AverageCostPerUnit]],0)</f>
        <v>24657.356402877696</v>
      </c>
    </row>
    <row r="1404" spans="1:23" x14ac:dyDescent="0.3">
      <c r="A1404" s="1">
        <v>45827</v>
      </c>
      <c r="B1404" t="str">
        <f>TEXT(Table3[[#This Row],[date]],"mmm")</f>
        <v>Jun</v>
      </c>
      <c r="C1404" t="str">
        <f>TEXT(Table3[[#This Row],[date]],"ddd")</f>
        <v>Thu</v>
      </c>
      <c r="D1404" s="2" t="s">
        <v>27</v>
      </c>
      <c r="E1404" s="2" t="s">
        <v>279</v>
      </c>
      <c r="F1404" s="2" t="s">
        <v>69</v>
      </c>
      <c r="G1404" s="2" t="s">
        <v>70</v>
      </c>
      <c r="H1404" s="2" t="s">
        <v>60</v>
      </c>
      <c r="I1404" s="3">
        <v>267.70999999999998</v>
      </c>
      <c r="J1404" s="5">
        <v>38</v>
      </c>
      <c r="K1404" s="3">
        <v>10172.98</v>
      </c>
      <c r="L1404" s="3">
        <v>6855.29</v>
      </c>
      <c r="M1404" s="3">
        <v>3317.69</v>
      </c>
      <c r="N1404" s="10">
        <f>Table3[[#This Row],[profit]]/Table3[[#This Row],[revenue]]</f>
        <v>0.32612764401384847</v>
      </c>
      <c r="O1404" s="2" t="s">
        <v>46</v>
      </c>
      <c r="P1404" s="2" t="str">
        <f>_xlfn.XLOOKUP(O1404,Sales_reps!A:A,Sales_reps!B:B)</f>
        <v>Rep 20</v>
      </c>
      <c r="Q1404" s="5">
        <f>_xlfn.XLOOKUP(F1404,Inventory!A:A,Inventory!E:E)</f>
        <v>350</v>
      </c>
      <c r="R1404" s="5">
        <f>_xlfn.XLOOKUP(F1404,Inventory!A:A,Inventory!F:F)</f>
        <v>160</v>
      </c>
      <c r="S1404" t="str">
        <f>IF(Table3[[#This Row],[Reorder_point]]&gt;=Table3[[#This Row],[Stock_on_hand]],"Reorder","Sufficient Stock")</f>
        <v>Sufficient Stock</v>
      </c>
      <c r="T1404" s="4">
        <f>_xlfn.XLOOKUP(F1404,Pivot!A:A,Pivot!C:C)</f>
        <v>2.2651933701657461</v>
      </c>
      <c r="U1404" s="5">
        <f>Table3[[#This Row],[Stock_on_hand]]/Table3[[#This Row],[ADS_Rate]]</f>
        <v>154.51219512195121</v>
      </c>
      <c r="V1404" s="16">
        <f>_xlfn.XLOOKUP(F1404,Pivot!E:E,Pivot!H:H)</f>
        <v>169.51268292682926</v>
      </c>
      <c r="W1404" s="3">
        <f>IF(Table3[[#This Row],[Stock_on_hand]]&gt;Table3[[#This Row],[Reorder_point]],(Table3[[#This Row],[Stock_on_hand]]-Table3[[#This Row],[Reorder_point]])*Table3[[#This Row],[AverageCostPerUnit]],0)</f>
        <v>32207.409756097557</v>
      </c>
    </row>
    <row r="1405" spans="1:23" x14ac:dyDescent="0.3">
      <c r="A1405" s="1">
        <v>45827</v>
      </c>
      <c r="B1405" t="str">
        <f>TEXT(Table3[[#This Row],[date]],"mmm")</f>
        <v>Jun</v>
      </c>
      <c r="C1405" t="str">
        <f>TEXT(Table3[[#This Row],[date]],"ddd")</f>
        <v>Thu</v>
      </c>
      <c r="D1405" s="2" t="s">
        <v>12</v>
      </c>
      <c r="E1405" s="2" t="s">
        <v>275</v>
      </c>
      <c r="F1405" s="2" t="s">
        <v>66</v>
      </c>
      <c r="G1405" s="2" t="s">
        <v>67</v>
      </c>
      <c r="H1405" s="2" t="s">
        <v>60</v>
      </c>
      <c r="I1405" s="3">
        <v>464.17</v>
      </c>
      <c r="J1405" s="5">
        <v>35</v>
      </c>
      <c r="K1405" s="3">
        <v>16245.95</v>
      </c>
      <c r="L1405" s="3">
        <v>11261.24</v>
      </c>
      <c r="M1405" s="3">
        <v>4984.71</v>
      </c>
      <c r="N1405" s="10">
        <f>Table3[[#This Row],[profit]]/Table3[[#This Row],[revenue]]</f>
        <v>0.3068278555578467</v>
      </c>
      <c r="O1405" s="2" t="s">
        <v>30</v>
      </c>
      <c r="P1405" s="2" t="str">
        <f>_xlfn.XLOOKUP(O1405,Sales_reps!A:A,Sales_reps!B:B)</f>
        <v>Rep 12</v>
      </c>
      <c r="Q1405" s="5">
        <f>_xlfn.XLOOKUP(F1405,Inventory!A:A,Inventory!E:E)</f>
        <v>331</v>
      </c>
      <c r="R1405" s="5">
        <f>_xlfn.XLOOKUP(F1405,Inventory!A:A,Inventory!F:F)</f>
        <v>142</v>
      </c>
      <c r="S1405" t="str">
        <f>IF(Table3[[#This Row],[Reorder_point]]&gt;=Table3[[#This Row],[Stock_on_hand]],"Reorder","Sufficient Stock")</f>
        <v>Sufficient Stock</v>
      </c>
      <c r="T1405" s="4">
        <f>_xlfn.XLOOKUP(F1405,Pivot!A:A,Pivot!C:C)</f>
        <v>3.5745856353591159</v>
      </c>
      <c r="U1405" s="5">
        <f>Table3[[#This Row],[Stock_on_hand]]/Table3[[#This Row],[ADS_Rate]]</f>
        <v>92.59814528593509</v>
      </c>
      <c r="V1405" s="16">
        <f>_xlfn.XLOOKUP(F1405,Pivot!E:E,Pivot!H:H)</f>
        <v>209.60302936630598</v>
      </c>
      <c r="W1405" s="3">
        <f>IF(Table3[[#This Row],[Stock_on_hand]]&gt;Table3[[#This Row],[Reorder_point]],(Table3[[#This Row],[Stock_on_hand]]-Table3[[#This Row],[Reorder_point]])*Table3[[#This Row],[AverageCostPerUnit]],0)</f>
        <v>39614.972550231832</v>
      </c>
    </row>
    <row r="1406" spans="1:23" x14ac:dyDescent="0.3">
      <c r="A1406" s="1">
        <v>45827</v>
      </c>
      <c r="B1406" t="str">
        <f>TEXT(Table3[[#This Row],[date]],"mmm")</f>
        <v>Jun</v>
      </c>
      <c r="C1406" t="str">
        <f>TEXT(Table3[[#This Row],[date]],"ddd")</f>
        <v>Thu</v>
      </c>
      <c r="D1406" s="2" t="s">
        <v>12</v>
      </c>
      <c r="E1406" s="2" t="s">
        <v>281</v>
      </c>
      <c r="F1406" s="2" t="s">
        <v>134</v>
      </c>
      <c r="G1406" s="2" t="s">
        <v>135</v>
      </c>
      <c r="H1406" s="2" t="s">
        <v>60</v>
      </c>
      <c r="I1406" s="3">
        <v>123.12</v>
      </c>
      <c r="J1406" s="5">
        <v>10</v>
      </c>
      <c r="K1406" s="3">
        <v>1231.2</v>
      </c>
      <c r="L1406" s="3">
        <v>668.34</v>
      </c>
      <c r="M1406" s="3">
        <v>562.86</v>
      </c>
      <c r="N1406" s="10">
        <f>Table3[[#This Row],[profit]]/Table3[[#This Row],[revenue]]</f>
        <v>0.45716374269005849</v>
      </c>
      <c r="O1406" s="2" t="s">
        <v>25</v>
      </c>
      <c r="P1406" s="2" t="str">
        <f>_xlfn.XLOOKUP(O1406,Sales_reps!A:A,Sales_reps!B:B)</f>
        <v>Rep 10</v>
      </c>
      <c r="Q1406" s="5">
        <f>_xlfn.XLOOKUP(F1406,Inventory!A:A,Inventory!E:E)</f>
        <v>424</v>
      </c>
      <c r="R1406" s="5">
        <f>_xlfn.XLOOKUP(F1406,Inventory!A:A,Inventory!F:F)</f>
        <v>156</v>
      </c>
      <c r="S1406" t="str">
        <f>IF(Table3[[#This Row],[Reorder_point]]&gt;=Table3[[#This Row],[Stock_on_hand]],"Reorder","Sufficient Stock")</f>
        <v>Sufficient Stock</v>
      </c>
      <c r="T1406" s="4">
        <f>_xlfn.XLOOKUP(F1406,Pivot!A:A,Pivot!C:C)</f>
        <v>2.458563535911602</v>
      </c>
      <c r="U1406" s="5">
        <f>Table3[[#This Row],[Stock_on_hand]]/Table3[[#This Row],[ADS_Rate]]</f>
        <v>172.45842696629214</v>
      </c>
      <c r="V1406" s="16">
        <f>_xlfn.XLOOKUP(F1406,Pivot!E:E,Pivot!H:H)</f>
        <v>179.92377528089884</v>
      </c>
      <c r="W1406" s="3">
        <f>IF(Table3[[#This Row],[Stock_on_hand]]&gt;Table3[[#This Row],[Reorder_point]],(Table3[[#This Row],[Stock_on_hand]]-Table3[[#This Row],[Reorder_point]])*Table3[[#This Row],[AverageCostPerUnit]],0)</f>
        <v>48219.571775280885</v>
      </c>
    </row>
    <row r="1407" spans="1:23" x14ac:dyDescent="0.3">
      <c r="A1407" s="1">
        <v>45827</v>
      </c>
      <c r="B1407" t="str">
        <f>TEXT(Table3[[#This Row],[date]],"mmm")</f>
        <v>Jun</v>
      </c>
      <c r="C1407" t="str">
        <f>TEXT(Table3[[#This Row],[date]],"ddd")</f>
        <v>Thu</v>
      </c>
      <c r="D1407" s="2" t="s">
        <v>24</v>
      </c>
      <c r="E1407" s="2" t="s">
        <v>271</v>
      </c>
      <c r="F1407" s="2" t="s">
        <v>142</v>
      </c>
      <c r="G1407" s="2" t="s">
        <v>143</v>
      </c>
      <c r="H1407" s="2" t="s">
        <v>73</v>
      </c>
      <c r="I1407" s="3">
        <v>409.47</v>
      </c>
      <c r="J1407" s="5">
        <v>17</v>
      </c>
      <c r="K1407" s="3">
        <v>6960.99</v>
      </c>
      <c r="L1407" s="3">
        <v>5803.52</v>
      </c>
      <c r="M1407" s="3">
        <v>1157.47</v>
      </c>
      <c r="N1407" s="10">
        <f>Table3[[#This Row],[profit]]/Table3[[#This Row],[revenue]]</f>
        <v>0.16627950909281583</v>
      </c>
      <c r="O1407" s="2" t="s">
        <v>30</v>
      </c>
      <c r="P1407" s="2" t="str">
        <f>_xlfn.XLOOKUP(O1407,Sales_reps!A:A,Sales_reps!B:B)</f>
        <v>Rep 12</v>
      </c>
      <c r="Q1407" s="5">
        <f>_xlfn.XLOOKUP(F1407,Inventory!A:A,Inventory!E:E)</f>
        <v>4</v>
      </c>
      <c r="R1407" s="5">
        <f>_xlfn.XLOOKUP(F1407,Inventory!A:A,Inventory!F:F)</f>
        <v>151</v>
      </c>
      <c r="S1407" t="str">
        <f>IF(Table3[[#This Row],[Reorder_point]]&gt;=Table3[[#This Row],[Stock_on_hand]],"Reorder","Sufficient Stock")</f>
        <v>Reorder</v>
      </c>
      <c r="T1407" s="4">
        <f>_xlfn.XLOOKUP(F1407,Pivot!A:A,Pivot!C:C)</f>
        <v>2.8508287292817678</v>
      </c>
      <c r="U1407" s="5">
        <f>Table3[[#This Row],[Stock_on_hand]]/Table3[[#This Row],[ADS_Rate]]</f>
        <v>1.4031007751937985</v>
      </c>
      <c r="V1407" s="16">
        <f>_xlfn.XLOOKUP(F1407,Pivot!E:E,Pivot!H:H)</f>
        <v>141.50271317829458</v>
      </c>
      <c r="W1407" s="3">
        <f>IF(Table3[[#This Row],[Stock_on_hand]]&gt;Table3[[#This Row],[Reorder_point]],(Table3[[#This Row],[Stock_on_hand]]-Table3[[#This Row],[Reorder_point]])*Table3[[#This Row],[AverageCostPerUnit]],0)</f>
        <v>0</v>
      </c>
    </row>
    <row r="1408" spans="1:23" x14ac:dyDescent="0.3">
      <c r="A1408" s="1">
        <v>45827</v>
      </c>
      <c r="B1408" t="str">
        <f>TEXT(Table3[[#This Row],[date]],"mmm")</f>
        <v>Jun</v>
      </c>
      <c r="C1408" t="str">
        <f>TEXT(Table3[[#This Row],[date]],"ddd")</f>
        <v>Thu</v>
      </c>
      <c r="D1408" s="2" t="s">
        <v>17</v>
      </c>
      <c r="E1408" s="2" t="s">
        <v>282</v>
      </c>
      <c r="F1408" s="2" t="s">
        <v>110</v>
      </c>
      <c r="G1408" s="2" t="s">
        <v>111</v>
      </c>
      <c r="H1408" s="2" t="s">
        <v>101</v>
      </c>
      <c r="I1408" s="3">
        <v>165.69</v>
      </c>
      <c r="J1408" s="5">
        <v>38</v>
      </c>
      <c r="K1408" s="3">
        <v>6296.22</v>
      </c>
      <c r="L1408" s="3">
        <v>5248.63</v>
      </c>
      <c r="M1408" s="3">
        <v>1047.5899999999999</v>
      </c>
      <c r="N1408" s="10">
        <f>Table3[[#This Row],[profit]]/Table3[[#This Row],[revenue]]</f>
        <v>0.16638395735854208</v>
      </c>
      <c r="O1408" s="2" t="s">
        <v>25</v>
      </c>
      <c r="P1408" s="2" t="str">
        <f>_xlfn.XLOOKUP(O1408,Sales_reps!A:A,Sales_reps!B:B)</f>
        <v>Rep 10</v>
      </c>
      <c r="Q1408" s="5">
        <f>_xlfn.XLOOKUP(F1408,Inventory!A:A,Inventory!E:E)</f>
        <v>306</v>
      </c>
      <c r="R1408" s="5">
        <f>_xlfn.XLOOKUP(F1408,Inventory!A:A,Inventory!F:F)</f>
        <v>197</v>
      </c>
      <c r="S1408" t="str">
        <f>IF(Table3[[#This Row],[Reorder_point]]&gt;=Table3[[#This Row],[Stock_on_hand]],"Reorder","Sufficient Stock")</f>
        <v>Sufficient Stock</v>
      </c>
      <c r="T1408" s="4">
        <f>_xlfn.XLOOKUP(F1408,Pivot!A:A,Pivot!C:C)</f>
        <v>2.298342541436464</v>
      </c>
      <c r="U1408" s="5">
        <f>Table3[[#This Row],[Stock_on_hand]]/Table3[[#This Row],[ADS_Rate]]</f>
        <v>133.13942307692309</v>
      </c>
      <c r="V1408" s="16">
        <f>_xlfn.XLOOKUP(F1408,Pivot!E:E,Pivot!H:H)</f>
        <v>144.58235576923079</v>
      </c>
      <c r="W1408" s="3">
        <f>IF(Table3[[#This Row],[Stock_on_hand]]&gt;Table3[[#This Row],[Reorder_point]],(Table3[[#This Row],[Stock_on_hand]]-Table3[[#This Row],[Reorder_point]])*Table3[[#This Row],[AverageCostPerUnit]],0)</f>
        <v>15759.476778846156</v>
      </c>
    </row>
    <row r="1409" spans="1:23" x14ac:dyDescent="0.3">
      <c r="A1409" s="1">
        <v>45827</v>
      </c>
      <c r="B1409" t="str">
        <f>TEXT(Table3[[#This Row],[date]],"mmm")</f>
        <v>Jun</v>
      </c>
      <c r="C1409" t="str">
        <f>TEXT(Table3[[#This Row],[date]],"ddd")</f>
        <v>Thu</v>
      </c>
      <c r="D1409" s="2" t="s">
        <v>24</v>
      </c>
      <c r="E1409" s="2" t="s">
        <v>277</v>
      </c>
      <c r="F1409" s="2" t="s">
        <v>204</v>
      </c>
      <c r="G1409" s="2" t="s">
        <v>205</v>
      </c>
      <c r="H1409" s="2" t="s">
        <v>101</v>
      </c>
      <c r="I1409" s="3">
        <v>183.97</v>
      </c>
      <c r="J1409" s="5">
        <v>7</v>
      </c>
      <c r="K1409" s="3">
        <v>1287.79</v>
      </c>
      <c r="L1409" s="3">
        <v>928.84</v>
      </c>
      <c r="M1409" s="3">
        <v>358.95</v>
      </c>
      <c r="N1409" s="10">
        <f>Table3[[#This Row],[profit]]/Table3[[#This Row],[revenue]]</f>
        <v>0.27873333385101606</v>
      </c>
      <c r="O1409" s="2" t="s">
        <v>22</v>
      </c>
      <c r="P1409" s="2" t="str">
        <f>_xlfn.XLOOKUP(O1409,Sales_reps!A:A,Sales_reps!B:B)</f>
        <v>Rep 9</v>
      </c>
      <c r="Q1409" s="5">
        <f>_xlfn.XLOOKUP(F1409,Inventory!A:A,Inventory!E:E)</f>
        <v>158</v>
      </c>
      <c r="R1409" s="5">
        <f>_xlfn.XLOOKUP(F1409,Inventory!A:A,Inventory!F:F)</f>
        <v>118</v>
      </c>
      <c r="S1409" t="str">
        <f>IF(Table3[[#This Row],[Reorder_point]]&gt;=Table3[[#This Row],[Stock_on_hand]],"Reorder","Sufficient Stock")</f>
        <v>Sufficient Stock</v>
      </c>
      <c r="T1409" s="4">
        <f>_xlfn.XLOOKUP(F1409,Pivot!A:A,Pivot!C:C)</f>
        <v>1.9447513812154695</v>
      </c>
      <c r="U1409" s="5">
        <f>Table3[[#This Row],[Stock_on_hand]]/Table3[[#This Row],[ADS_Rate]]</f>
        <v>81.244318181818187</v>
      </c>
      <c r="V1409" s="16">
        <f>_xlfn.XLOOKUP(F1409,Pivot!E:E,Pivot!H:H)</f>
        <v>164.3787784090909</v>
      </c>
      <c r="W1409" s="3">
        <f>IF(Table3[[#This Row],[Stock_on_hand]]&gt;Table3[[#This Row],[Reorder_point]],(Table3[[#This Row],[Stock_on_hand]]-Table3[[#This Row],[Reorder_point]])*Table3[[#This Row],[AverageCostPerUnit]],0)</f>
        <v>6575.1511363636364</v>
      </c>
    </row>
    <row r="1410" spans="1:23" x14ac:dyDescent="0.3">
      <c r="A1410" s="1">
        <v>45828</v>
      </c>
      <c r="B1410" t="str">
        <f>TEXT(Table3[[#This Row],[date]],"mmm")</f>
        <v>Jun</v>
      </c>
      <c r="C1410" t="str">
        <f>TEXT(Table3[[#This Row],[date]],"ddd")</f>
        <v>Fri</v>
      </c>
      <c r="D1410" s="2" t="s">
        <v>17</v>
      </c>
      <c r="E1410" s="2" t="s">
        <v>273</v>
      </c>
      <c r="F1410" s="2" t="s">
        <v>174</v>
      </c>
      <c r="G1410" s="2" t="s">
        <v>175</v>
      </c>
      <c r="H1410" s="2" t="s">
        <v>101</v>
      </c>
      <c r="I1410" s="3">
        <v>490.7</v>
      </c>
      <c r="J1410" s="5">
        <v>45</v>
      </c>
      <c r="K1410" s="3">
        <v>22081.5</v>
      </c>
      <c r="L1410" s="3">
        <v>14226.36</v>
      </c>
      <c r="M1410" s="3">
        <v>7855.14</v>
      </c>
      <c r="N1410" s="10">
        <f>Table3[[#This Row],[profit]]/Table3[[#This Row],[revenue]]</f>
        <v>0.3557339854629441</v>
      </c>
      <c r="O1410" s="2" t="s">
        <v>20</v>
      </c>
      <c r="P1410" s="2" t="str">
        <f>_xlfn.XLOOKUP(O1410,Sales_reps!A:A,Sales_reps!B:B)</f>
        <v>Rep 8</v>
      </c>
      <c r="Q1410" s="5">
        <f>_xlfn.XLOOKUP(F1410,Inventory!A:A,Inventory!E:E)</f>
        <v>455</v>
      </c>
      <c r="R1410" s="5">
        <f>_xlfn.XLOOKUP(F1410,Inventory!A:A,Inventory!F:F)</f>
        <v>66</v>
      </c>
      <c r="S1410" t="str">
        <f>IF(Table3[[#This Row],[Reorder_point]]&gt;=Table3[[#This Row],[Stock_on_hand]],"Reorder","Sufficient Stock")</f>
        <v>Sufficient Stock</v>
      </c>
      <c r="T1410" s="4">
        <f>_xlfn.XLOOKUP(F1410,Pivot!A:A,Pivot!C:C)</f>
        <v>1.9060773480662982</v>
      </c>
      <c r="U1410" s="5">
        <f>Table3[[#This Row],[Stock_on_hand]]/Table3[[#This Row],[ADS_Rate]]</f>
        <v>238.71014492753625</v>
      </c>
      <c r="V1410" s="16">
        <f>_xlfn.XLOOKUP(F1410,Pivot!E:E,Pivot!H:H)</f>
        <v>187.19002898550721</v>
      </c>
      <c r="W1410" s="3">
        <f>IF(Table3[[#This Row],[Stock_on_hand]]&gt;Table3[[#This Row],[Reorder_point]],(Table3[[#This Row],[Stock_on_hand]]-Table3[[#This Row],[Reorder_point]])*Table3[[#This Row],[AverageCostPerUnit]],0)</f>
        <v>72816.9212753623</v>
      </c>
    </row>
    <row r="1411" spans="1:23" x14ac:dyDescent="0.3">
      <c r="A1411" s="1">
        <v>45828</v>
      </c>
      <c r="B1411" t="str">
        <f>TEXT(Table3[[#This Row],[date]],"mmm")</f>
        <v>Jun</v>
      </c>
      <c r="C1411" t="str">
        <f>TEXT(Table3[[#This Row],[date]],"ddd")</f>
        <v>Fri</v>
      </c>
      <c r="D1411" s="2" t="s">
        <v>5</v>
      </c>
      <c r="E1411" s="2" t="s">
        <v>282</v>
      </c>
      <c r="F1411" s="2" t="s">
        <v>210</v>
      </c>
      <c r="G1411" s="2" t="s">
        <v>211</v>
      </c>
      <c r="H1411" s="2" t="s">
        <v>73</v>
      </c>
      <c r="I1411" s="3">
        <v>228.57</v>
      </c>
      <c r="J1411" s="5">
        <v>15</v>
      </c>
      <c r="K1411" s="3">
        <v>3428.55</v>
      </c>
      <c r="L1411" s="3">
        <v>2696.58</v>
      </c>
      <c r="M1411" s="3">
        <v>731.97</v>
      </c>
      <c r="N1411" s="10">
        <f>Table3[[#This Row],[profit]]/Table3[[#This Row],[revenue]]</f>
        <v>0.21349258432865206</v>
      </c>
      <c r="O1411" s="2" t="s">
        <v>22</v>
      </c>
      <c r="P1411" s="2" t="str">
        <f>_xlfn.XLOOKUP(O1411,Sales_reps!A:A,Sales_reps!B:B)</f>
        <v>Rep 9</v>
      </c>
      <c r="Q1411" s="5">
        <f>_xlfn.XLOOKUP(F1411,Inventory!A:A,Inventory!E:E)</f>
        <v>170</v>
      </c>
      <c r="R1411" s="5">
        <f>_xlfn.XLOOKUP(F1411,Inventory!A:A,Inventory!F:F)</f>
        <v>85</v>
      </c>
      <c r="S1411" t="str">
        <f>IF(Table3[[#This Row],[Reorder_point]]&gt;=Table3[[#This Row],[Stock_on_hand]],"Reorder","Sufficient Stock")</f>
        <v>Sufficient Stock</v>
      </c>
      <c r="T1411" s="4">
        <f>_xlfn.XLOOKUP(F1411,Pivot!A:A,Pivot!C:C)</f>
        <v>1.5966850828729282</v>
      </c>
      <c r="U1411" s="5">
        <f>Table3[[#This Row],[Stock_on_hand]]/Table3[[#This Row],[ADS_Rate]]</f>
        <v>106.47058823529412</v>
      </c>
      <c r="V1411" s="16">
        <f>_xlfn.XLOOKUP(F1411,Pivot!E:E,Pivot!H:H)</f>
        <v>206.92532871972318</v>
      </c>
      <c r="W1411" s="3">
        <f>IF(Table3[[#This Row],[Stock_on_hand]]&gt;Table3[[#This Row],[Reorder_point]],(Table3[[#This Row],[Stock_on_hand]]-Table3[[#This Row],[Reorder_point]])*Table3[[#This Row],[AverageCostPerUnit]],0)</f>
        <v>17588.652941176471</v>
      </c>
    </row>
    <row r="1412" spans="1:23" x14ac:dyDescent="0.3">
      <c r="A1412" s="1">
        <v>45828</v>
      </c>
      <c r="B1412" t="str">
        <f>TEXT(Table3[[#This Row],[date]],"mmm")</f>
        <v>Jun</v>
      </c>
      <c r="C1412" t="str">
        <f>TEXT(Table3[[#This Row],[date]],"ddd")</f>
        <v>Fri</v>
      </c>
      <c r="D1412" s="2" t="s">
        <v>12</v>
      </c>
      <c r="E1412" s="2" t="s">
        <v>272</v>
      </c>
      <c r="F1412" s="2" t="s">
        <v>87</v>
      </c>
      <c r="G1412" s="2" t="s">
        <v>88</v>
      </c>
      <c r="H1412" s="2" t="s">
        <v>60</v>
      </c>
      <c r="I1412" s="3">
        <v>29.49</v>
      </c>
      <c r="J1412" s="5">
        <v>9</v>
      </c>
      <c r="K1412" s="3">
        <v>265.41000000000003</v>
      </c>
      <c r="L1412" s="3">
        <v>141.41</v>
      </c>
      <c r="M1412" s="3">
        <v>124</v>
      </c>
      <c r="N1412" s="10">
        <f>Table3[[#This Row],[profit]]/Table3[[#This Row],[revenue]]</f>
        <v>0.46720168795448547</v>
      </c>
      <c r="O1412" s="2" t="s">
        <v>46</v>
      </c>
      <c r="P1412" s="2" t="str">
        <f>_xlfn.XLOOKUP(O1412,Sales_reps!A:A,Sales_reps!B:B)</f>
        <v>Rep 20</v>
      </c>
      <c r="Q1412" s="5">
        <f>_xlfn.XLOOKUP(F1412,Inventory!A:A,Inventory!E:E)</f>
        <v>364</v>
      </c>
      <c r="R1412" s="5">
        <f>_xlfn.XLOOKUP(F1412,Inventory!A:A,Inventory!F:F)</f>
        <v>148</v>
      </c>
      <c r="S1412" t="str">
        <f>IF(Table3[[#This Row],[Reorder_point]]&gt;=Table3[[#This Row],[Stock_on_hand]],"Reorder","Sufficient Stock")</f>
        <v>Sufficient Stock</v>
      </c>
      <c r="T1412" s="4">
        <f>_xlfn.XLOOKUP(F1412,Pivot!A:A,Pivot!C:C)</f>
        <v>2.4198895027624308</v>
      </c>
      <c r="U1412" s="5">
        <f>Table3[[#This Row],[Stock_on_hand]]/Table3[[#This Row],[ADS_Rate]]</f>
        <v>150.42009132420091</v>
      </c>
      <c r="V1412" s="16">
        <f>_xlfn.XLOOKUP(F1412,Pivot!E:E,Pivot!H:H)</f>
        <v>198.74710045662104</v>
      </c>
      <c r="W1412" s="3">
        <f>IF(Table3[[#This Row],[Stock_on_hand]]&gt;Table3[[#This Row],[Reorder_point]],(Table3[[#This Row],[Stock_on_hand]]-Table3[[#This Row],[Reorder_point]])*Table3[[#This Row],[AverageCostPerUnit]],0)</f>
        <v>42929.373698630145</v>
      </c>
    </row>
    <row r="1413" spans="1:23" x14ac:dyDescent="0.3">
      <c r="A1413" s="1">
        <v>45828</v>
      </c>
      <c r="B1413" t="str">
        <f>TEXT(Table3[[#This Row],[date]],"mmm")</f>
        <v>Jun</v>
      </c>
      <c r="C1413" t="str">
        <f>TEXT(Table3[[#This Row],[date]],"ddd")</f>
        <v>Fri</v>
      </c>
      <c r="D1413" s="2" t="s">
        <v>12</v>
      </c>
      <c r="E1413" s="2" t="s">
        <v>285</v>
      </c>
      <c r="F1413" s="2" t="s">
        <v>206</v>
      </c>
      <c r="G1413" s="2" t="s">
        <v>207</v>
      </c>
      <c r="H1413" s="2" t="s">
        <v>60</v>
      </c>
      <c r="I1413" s="3">
        <v>437.83</v>
      </c>
      <c r="J1413" s="5">
        <v>36</v>
      </c>
      <c r="K1413" s="3">
        <v>15761.88</v>
      </c>
      <c r="L1413" s="3">
        <v>8878.67</v>
      </c>
      <c r="M1413" s="3">
        <v>6883.21</v>
      </c>
      <c r="N1413" s="10">
        <f>Table3[[#This Row],[profit]]/Table3[[#This Row],[revenue]]</f>
        <v>0.43669980992115154</v>
      </c>
      <c r="O1413" s="2" t="s">
        <v>10</v>
      </c>
      <c r="P1413" s="2" t="str">
        <f>_xlfn.XLOOKUP(O1413,Sales_reps!A:A,Sales_reps!B:B)</f>
        <v>Rep 4</v>
      </c>
      <c r="Q1413" s="5">
        <f>_xlfn.XLOOKUP(F1413,Inventory!A:A,Inventory!E:E)</f>
        <v>234</v>
      </c>
      <c r="R1413" s="5">
        <f>_xlfn.XLOOKUP(F1413,Inventory!A:A,Inventory!F:F)</f>
        <v>135</v>
      </c>
      <c r="S1413" t="str">
        <f>IF(Table3[[#This Row],[Reorder_point]]&gt;=Table3[[#This Row],[Stock_on_hand]],"Reorder","Sufficient Stock")</f>
        <v>Sufficient Stock</v>
      </c>
      <c r="T1413" s="4">
        <f>_xlfn.XLOOKUP(F1413,Pivot!A:A,Pivot!C:C)</f>
        <v>2.1823204419889501</v>
      </c>
      <c r="U1413" s="5">
        <f>Table3[[#This Row],[Stock_on_hand]]/Table3[[#This Row],[ADS_Rate]]</f>
        <v>107.2253164556962</v>
      </c>
      <c r="V1413" s="16">
        <f>_xlfn.XLOOKUP(F1413,Pivot!E:E,Pivot!H:H)</f>
        <v>159.33501265822784</v>
      </c>
      <c r="W1413" s="3">
        <f>IF(Table3[[#This Row],[Stock_on_hand]]&gt;Table3[[#This Row],[Reorder_point]],(Table3[[#This Row],[Stock_on_hand]]-Table3[[#This Row],[Reorder_point]])*Table3[[#This Row],[AverageCostPerUnit]],0)</f>
        <v>15774.166253164556</v>
      </c>
    </row>
    <row r="1414" spans="1:23" x14ac:dyDescent="0.3">
      <c r="A1414" s="1">
        <v>45828</v>
      </c>
      <c r="B1414" t="str">
        <f>TEXT(Table3[[#This Row],[date]],"mmm")</f>
        <v>Jun</v>
      </c>
      <c r="C1414" t="str">
        <f>TEXT(Table3[[#This Row],[date]],"ddd")</f>
        <v>Fri</v>
      </c>
      <c r="D1414" s="2" t="s">
        <v>17</v>
      </c>
      <c r="E1414" s="2" t="s">
        <v>282</v>
      </c>
      <c r="F1414" s="2" t="s">
        <v>130</v>
      </c>
      <c r="G1414" s="2" t="s">
        <v>131</v>
      </c>
      <c r="H1414" s="2" t="s">
        <v>101</v>
      </c>
      <c r="I1414" s="3">
        <v>44.86</v>
      </c>
      <c r="J1414" s="5">
        <v>26</v>
      </c>
      <c r="K1414" s="3">
        <v>1166.3599999999999</v>
      </c>
      <c r="L1414" s="3">
        <v>649.21</v>
      </c>
      <c r="M1414" s="3">
        <v>517.15</v>
      </c>
      <c r="N1414" s="10">
        <f>Table3[[#This Row],[profit]]/Table3[[#This Row],[revenue]]</f>
        <v>0.4433879762680476</v>
      </c>
      <c r="O1414" s="2" t="s">
        <v>8</v>
      </c>
      <c r="P1414" s="2" t="str">
        <f>_xlfn.XLOOKUP(O1414,Sales_reps!A:A,Sales_reps!B:B)</f>
        <v>Rep 3</v>
      </c>
      <c r="Q1414" s="5">
        <f>_xlfn.XLOOKUP(F1414,Inventory!A:A,Inventory!E:E)</f>
        <v>397</v>
      </c>
      <c r="R1414" s="5">
        <f>_xlfn.XLOOKUP(F1414,Inventory!A:A,Inventory!F:F)</f>
        <v>183</v>
      </c>
      <c r="S1414" t="str">
        <f>IF(Table3[[#This Row],[Reorder_point]]&gt;=Table3[[#This Row],[Stock_on_hand]],"Reorder","Sufficient Stock")</f>
        <v>Sufficient Stock</v>
      </c>
      <c r="T1414" s="4">
        <f>_xlfn.XLOOKUP(F1414,Pivot!A:A,Pivot!C:C)</f>
        <v>2.9447513812154695</v>
      </c>
      <c r="U1414" s="5">
        <f>Table3[[#This Row],[Stock_on_hand]]/Table3[[#This Row],[ADS_Rate]]</f>
        <v>134.81613508442777</v>
      </c>
      <c r="V1414" s="16">
        <f>_xlfn.XLOOKUP(F1414,Pivot!E:E,Pivot!H:H)</f>
        <v>151.03679174484051</v>
      </c>
      <c r="W1414" s="3">
        <f>IF(Table3[[#This Row],[Stock_on_hand]]&gt;Table3[[#This Row],[Reorder_point]],(Table3[[#This Row],[Stock_on_hand]]-Table3[[#This Row],[Reorder_point]])*Table3[[#This Row],[AverageCostPerUnit]],0)</f>
        <v>32321.873433395871</v>
      </c>
    </row>
    <row r="1415" spans="1:23" x14ac:dyDescent="0.3">
      <c r="A1415" s="1">
        <v>45828</v>
      </c>
      <c r="B1415" t="str">
        <f>TEXT(Table3[[#This Row],[date]],"mmm")</f>
        <v>Jun</v>
      </c>
      <c r="C1415" t="str">
        <f>TEXT(Table3[[#This Row],[date]],"ddd")</f>
        <v>Fri</v>
      </c>
      <c r="D1415" s="2" t="s">
        <v>24</v>
      </c>
      <c r="E1415" s="2" t="s">
        <v>273</v>
      </c>
      <c r="F1415" s="2" t="s">
        <v>124</v>
      </c>
      <c r="G1415" s="2" t="s">
        <v>125</v>
      </c>
      <c r="H1415" s="2" t="s">
        <v>64</v>
      </c>
      <c r="I1415" s="3">
        <v>148.56</v>
      </c>
      <c r="J1415" s="5">
        <v>45</v>
      </c>
      <c r="K1415" s="3">
        <v>6685.2</v>
      </c>
      <c r="L1415" s="3">
        <v>3430.51</v>
      </c>
      <c r="M1415" s="3">
        <v>3254.69</v>
      </c>
      <c r="N1415" s="10">
        <f>Table3[[#This Row],[profit]]/Table3[[#This Row],[revenue]]</f>
        <v>0.4868500568419793</v>
      </c>
      <c r="O1415" s="2" t="s">
        <v>22</v>
      </c>
      <c r="P1415" s="2" t="str">
        <f>_xlfn.XLOOKUP(O1415,Sales_reps!A:A,Sales_reps!B:B)</f>
        <v>Rep 9</v>
      </c>
      <c r="Q1415" s="5">
        <f>_xlfn.XLOOKUP(F1415,Inventory!A:A,Inventory!E:E)</f>
        <v>7</v>
      </c>
      <c r="R1415" s="5">
        <f>_xlfn.XLOOKUP(F1415,Inventory!A:A,Inventory!F:F)</f>
        <v>182</v>
      </c>
      <c r="S1415" t="str">
        <f>IF(Table3[[#This Row],[Reorder_point]]&gt;=Table3[[#This Row],[Stock_on_hand]],"Reorder","Sufficient Stock")</f>
        <v>Reorder</v>
      </c>
      <c r="T1415" s="4">
        <f>_xlfn.XLOOKUP(F1415,Pivot!A:A,Pivot!C:C)</f>
        <v>1.8729281767955801</v>
      </c>
      <c r="U1415" s="5">
        <f>Table3[[#This Row],[Stock_on_hand]]/Table3[[#This Row],[ADS_Rate]]</f>
        <v>3.7374631268436578</v>
      </c>
      <c r="V1415" s="16">
        <f>_xlfn.XLOOKUP(F1415,Pivot!E:E,Pivot!H:H)</f>
        <v>201.74427728613568</v>
      </c>
      <c r="W1415" s="3">
        <f>IF(Table3[[#This Row],[Stock_on_hand]]&gt;Table3[[#This Row],[Reorder_point]],(Table3[[#This Row],[Stock_on_hand]]-Table3[[#This Row],[Reorder_point]])*Table3[[#This Row],[AverageCostPerUnit]],0)</f>
        <v>0</v>
      </c>
    </row>
    <row r="1416" spans="1:23" x14ac:dyDescent="0.3">
      <c r="A1416" s="1">
        <v>45828</v>
      </c>
      <c r="B1416" t="str">
        <f>TEXT(Table3[[#This Row],[date]],"mmm")</f>
        <v>Jun</v>
      </c>
      <c r="C1416" t="str">
        <f>TEXT(Table3[[#This Row],[date]],"ddd")</f>
        <v>Fri</v>
      </c>
      <c r="D1416" s="2" t="s">
        <v>17</v>
      </c>
      <c r="E1416" s="2" t="s">
        <v>279</v>
      </c>
      <c r="F1416" s="2" t="s">
        <v>170</v>
      </c>
      <c r="G1416" s="2" t="s">
        <v>171</v>
      </c>
      <c r="H1416" s="2" t="s">
        <v>60</v>
      </c>
      <c r="I1416" s="3">
        <v>394.78</v>
      </c>
      <c r="J1416" s="5">
        <v>41</v>
      </c>
      <c r="K1416" s="3">
        <v>16185.98</v>
      </c>
      <c r="L1416" s="3">
        <v>11986.57</v>
      </c>
      <c r="M1416" s="3">
        <v>4199.41</v>
      </c>
      <c r="N1416" s="10">
        <f>Table3[[#This Row],[profit]]/Table3[[#This Row],[revenue]]</f>
        <v>0.25944737359121905</v>
      </c>
      <c r="O1416" s="2" t="s">
        <v>6</v>
      </c>
      <c r="P1416" s="2" t="str">
        <f>_xlfn.XLOOKUP(O1416,Sales_reps!A:A,Sales_reps!B:B)</f>
        <v>Rep 2</v>
      </c>
      <c r="Q1416" s="5">
        <f>_xlfn.XLOOKUP(F1416,Inventory!A:A,Inventory!E:E)</f>
        <v>410</v>
      </c>
      <c r="R1416" s="5">
        <f>_xlfn.XLOOKUP(F1416,Inventory!A:A,Inventory!F:F)</f>
        <v>168</v>
      </c>
      <c r="S1416" t="str">
        <f>IF(Table3[[#This Row],[Reorder_point]]&gt;=Table3[[#This Row],[Stock_on_hand]],"Reorder","Sufficient Stock")</f>
        <v>Sufficient Stock</v>
      </c>
      <c r="T1416" s="4">
        <f>_xlfn.XLOOKUP(F1416,Pivot!A:A,Pivot!C:C)</f>
        <v>1.9834254143646408</v>
      </c>
      <c r="U1416" s="5">
        <f>Table3[[#This Row],[Stock_on_hand]]/Table3[[#This Row],[ADS_Rate]]</f>
        <v>206.71309192200559</v>
      </c>
      <c r="V1416" s="16">
        <f>_xlfn.XLOOKUP(F1416,Pivot!E:E,Pivot!H:H)</f>
        <v>222.89055710306405</v>
      </c>
      <c r="W1416" s="3">
        <f>IF(Table3[[#This Row],[Stock_on_hand]]&gt;Table3[[#This Row],[Reorder_point]],(Table3[[#This Row],[Stock_on_hand]]-Table3[[#This Row],[Reorder_point]])*Table3[[#This Row],[AverageCostPerUnit]],0)</f>
        <v>53939.514818941498</v>
      </c>
    </row>
    <row r="1417" spans="1:23" x14ac:dyDescent="0.3">
      <c r="A1417" s="1">
        <v>45829</v>
      </c>
      <c r="B1417" t="str">
        <f>TEXT(Table3[[#This Row],[date]],"mmm")</f>
        <v>Jun</v>
      </c>
      <c r="C1417" t="str">
        <f>TEXT(Table3[[#This Row],[date]],"ddd")</f>
        <v>Sat</v>
      </c>
      <c r="D1417" s="2" t="s">
        <v>27</v>
      </c>
      <c r="E1417" s="2" t="s">
        <v>283</v>
      </c>
      <c r="F1417" s="2" t="s">
        <v>246</v>
      </c>
      <c r="G1417" s="2" t="s">
        <v>247</v>
      </c>
      <c r="H1417" s="2" t="s">
        <v>101</v>
      </c>
      <c r="I1417" s="3">
        <v>320.94</v>
      </c>
      <c r="J1417" s="5">
        <v>39</v>
      </c>
      <c r="K1417" s="3">
        <v>12516.66</v>
      </c>
      <c r="L1417" s="3">
        <v>9137.02</v>
      </c>
      <c r="M1417" s="3">
        <v>3379.64</v>
      </c>
      <c r="N1417" s="10">
        <f>Table3[[#This Row],[profit]]/Table3[[#This Row],[revenue]]</f>
        <v>0.27001132890084095</v>
      </c>
      <c r="O1417" s="2" t="s">
        <v>13</v>
      </c>
      <c r="P1417" s="2" t="str">
        <f>_xlfn.XLOOKUP(O1417,Sales_reps!A:A,Sales_reps!B:B)</f>
        <v>Rep 5</v>
      </c>
      <c r="Q1417" s="5">
        <f>_xlfn.XLOOKUP(F1417,Inventory!A:A,Inventory!E:E)</f>
        <v>431</v>
      </c>
      <c r="R1417" s="5">
        <f>_xlfn.XLOOKUP(F1417,Inventory!A:A,Inventory!F:F)</f>
        <v>97</v>
      </c>
      <c r="S1417" t="str">
        <f>IF(Table3[[#This Row],[Reorder_point]]&gt;=Table3[[#This Row],[Stock_on_hand]],"Reorder","Sufficient Stock")</f>
        <v>Sufficient Stock</v>
      </c>
      <c r="T1417" s="4">
        <f>_xlfn.XLOOKUP(F1417,Pivot!A:A,Pivot!C:C)</f>
        <v>2.7127071823204418</v>
      </c>
      <c r="U1417" s="5">
        <f>Table3[[#This Row],[Stock_on_hand]]/Table3[[#This Row],[ADS_Rate]]</f>
        <v>158.88187372708759</v>
      </c>
      <c r="V1417" s="16">
        <f>_xlfn.XLOOKUP(F1417,Pivot!E:E,Pivot!H:H)</f>
        <v>146.11568228105907</v>
      </c>
      <c r="W1417" s="3">
        <f>IF(Table3[[#This Row],[Stock_on_hand]]&gt;Table3[[#This Row],[Reorder_point]],(Table3[[#This Row],[Stock_on_hand]]-Table3[[#This Row],[Reorder_point]])*Table3[[#This Row],[AverageCostPerUnit]],0)</f>
        <v>48802.637881873728</v>
      </c>
    </row>
    <row r="1418" spans="1:23" x14ac:dyDescent="0.3">
      <c r="A1418" s="1">
        <v>45829</v>
      </c>
      <c r="B1418" t="str">
        <f>TEXT(Table3[[#This Row],[date]],"mmm")</f>
        <v>Jun</v>
      </c>
      <c r="C1418" t="str">
        <f>TEXT(Table3[[#This Row],[date]],"ddd")</f>
        <v>Sat</v>
      </c>
      <c r="D1418" s="2" t="s">
        <v>17</v>
      </c>
      <c r="E1418" s="2" t="s">
        <v>274</v>
      </c>
      <c r="F1418" s="2" t="s">
        <v>66</v>
      </c>
      <c r="G1418" s="2" t="s">
        <v>67</v>
      </c>
      <c r="H1418" s="2" t="s">
        <v>60</v>
      </c>
      <c r="I1418" s="3">
        <v>223.54</v>
      </c>
      <c r="J1418" s="5">
        <v>49</v>
      </c>
      <c r="K1418" s="3">
        <v>10953.46</v>
      </c>
      <c r="L1418" s="3">
        <v>7646.04</v>
      </c>
      <c r="M1418" s="3">
        <v>3307.42</v>
      </c>
      <c r="N1418" s="10">
        <f>Table3[[#This Row],[profit]]/Table3[[#This Row],[revenue]]</f>
        <v>0.30195207724317252</v>
      </c>
      <c r="O1418" s="2" t="s">
        <v>40</v>
      </c>
      <c r="P1418" s="2" t="str">
        <f>_xlfn.XLOOKUP(O1418,Sales_reps!A:A,Sales_reps!B:B)</f>
        <v>Rep 17</v>
      </c>
      <c r="Q1418" s="5">
        <f>_xlfn.XLOOKUP(F1418,Inventory!A:A,Inventory!E:E)</f>
        <v>331</v>
      </c>
      <c r="R1418" s="5">
        <f>_xlfn.XLOOKUP(F1418,Inventory!A:A,Inventory!F:F)</f>
        <v>142</v>
      </c>
      <c r="S1418" t="str">
        <f>IF(Table3[[#This Row],[Reorder_point]]&gt;=Table3[[#This Row],[Stock_on_hand]],"Reorder","Sufficient Stock")</f>
        <v>Sufficient Stock</v>
      </c>
      <c r="T1418" s="4">
        <f>_xlfn.XLOOKUP(F1418,Pivot!A:A,Pivot!C:C)</f>
        <v>3.5745856353591159</v>
      </c>
      <c r="U1418" s="5">
        <f>Table3[[#This Row],[Stock_on_hand]]/Table3[[#This Row],[ADS_Rate]]</f>
        <v>92.59814528593509</v>
      </c>
      <c r="V1418" s="16">
        <f>_xlfn.XLOOKUP(F1418,Pivot!E:E,Pivot!H:H)</f>
        <v>209.60302936630598</v>
      </c>
      <c r="W1418" s="3">
        <f>IF(Table3[[#This Row],[Stock_on_hand]]&gt;Table3[[#This Row],[Reorder_point]],(Table3[[#This Row],[Stock_on_hand]]-Table3[[#This Row],[Reorder_point]])*Table3[[#This Row],[AverageCostPerUnit]],0)</f>
        <v>39614.972550231832</v>
      </c>
    </row>
    <row r="1419" spans="1:23" x14ac:dyDescent="0.3">
      <c r="A1419" s="1">
        <v>45829</v>
      </c>
      <c r="B1419" t="str">
        <f>TEXT(Table3[[#This Row],[date]],"mmm")</f>
        <v>Jun</v>
      </c>
      <c r="C1419" t="str">
        <f>TEXT(Table3[[#This Row],[date]],"ddd")</f>
        <v>Sat</v>
      </c>
      <c r="D1419" s="2" t="s">
        <v>12</v>
      </c>
      <c r="E1419" s="2" t="s">
        <v>278</v>
      </c>
      <c r="F1419" s="2" t="s">
        <v>54</v>
      </c>
      <c r="G1419" s="2" t="s">
        <v>55</v>
      </c>
      <c r="H1419" s="2" t="s">
        <v>56</v>
      </c>
      <c r="I1419" s="3">
        <v>111.65</v>
      </c>
      <c r="J1419" s="5">
        <v>10</v>
      </c>
      <c r="K1419" s="3">
        <v>1116.5</v>
      </c>
      <c r="L1419" s="3">
        <v>743.08</v>
      </c>
      <c r="M1419" s="3">
        <v>373.42</v>
      </c>
      <c r="N1419" s="10">
        <f>Table3[[#This Row],[profit]]/Table3[[#This Row],[revenue]]</f>
        <v>0.33445588893864758</v>
      </c>
      <c r="O1419" s="2" t="s">
        <v>8</v>
      </c>
      <c r="P1419" s="2" t="str">
        <f>_xlfn.XLOOKUP(O1419,Sales_reps!A:A,Sales_reps!B:B)</f>
        <v>Rep 3</v>
      </c>
      <c r="Q1419" s="5">
        <f>_xlfn.XLOOKUP(F1419,Inventory!A:A,Inventory!E:E)</f>
        <v>18</v>
      </c>
      <c r="R1419" s="5">
        <f>_xlfn.XLOOKUP(F1419,Inventory!A:A,Inventory!F:F)</f>
        <v>193</v>
      </c>
      <c r="S1419" t="str">
        <f>IF(Table3[[#This Row],[Reorder_point]]&gt;=Table3[[#This Row],[Stock_on_hand]],"Reorder","Sufficient Stock")</f>
        <v>Reorder</v>
      </c>
      <c r="T1419" s="4">
        <f>_xlfn.XLOOKUP(F1419,Pivot!A:A,Pivot!C:C)</f>
        <v>1.7127071823204421</v>
      </c>
      <c r="U1419" s="5">
        <f>Table3[[#This Row],[Stock_on_hand]]/Table3[[#This Row],[ADS_Rate]]</f>
        <v>10.509677419354839</v>
      </c>
      <c r="V1419" s="16">
        <f>_xlfn.XLOOKUP(F1419,Pivot!E:E,Pivot!H:H)</f>
        <v>171.93148387096775</v>
      </c>
      <c r="W1419" s="3">
        <f>IF(Table3[[#This Row],[Stock_on_hand]]&gt;Table3[[#This Row],[Reorder_point]],(Table3[[#This Row],[Stock_on_hand]]-Table3[[#This Row],[Reorder_point]])*Table3[[#This Row],[AverageCostPerUnit]],0)</f>
        <v>0</v>
      </c>
    </row>
    <row r="1420" spans="1:23" x14ac:dyDescent="0.3">
      <c r="A1420" s="1">
        <v>45829</v>
      </c>
      <c r="B1420" t="str">
        <f>TEXT(Table3[[#This Row],[date]],"mmm")</f>
        <v>Jun</v>
      </c>
      <c r="C1420" t="str">
        <f>TEXT(Table3[[#This Row],[date]],"ddd")</f>
        <v>Sat</v>
      </c>
      <c r="D1420" s="2" t="s">
        <v>24</v>
      </c>
      <c r="E1420" s="2" t="s">
        <v>284</v>
      </c>
      <c r="F1420" s="2" t="s">
        <v>130</v>
      </c>
      <c r="G1420" s="2" t="s">
        <v>131</v>
      </c>
      <c r="H1420" s="2" t="s">
        <v>101</v>
      </c>
      <c r="I1420" s="3">
        <v>306.93</v>
      </c>
      <c r="J1420" s="5">
        <v>18</v>
      </c>
      <c r="K1420" s="3">
        <v>5524.74</v>
      </c>
      <c r="L1420" s="3">
        <v>3578.41</v>
      </c>
      <c r="M1420" s="3">
        <v>1946.33</v>
      </c>
      <c r="N1420" s="10">
        <f>Table3[[#This Row],[profit]]/Table3[[#This Row],[revenue]]</f>
        <v>0.35229350159464518</v>
      </c>
      <c r="O1420" s="2" t="s">
        <v>18</v>
      </c>
      <c r="P1420" s="2" t="str">
        <f>_xlfn.XLOOKUP(O1420,Sales_reps!A:A,Sales_reps!B:B)</f>
        <v>Rep 7</v>
      </c>
      <c r="Q1420" s="5">
        <f>_xlfn.XLOOKUP(F1420,Inventory!A:A,Inventory!E:E)</f>
        <v>397</v>
      </c>
      <c r="R1420" s="5">
        <f>_xlfn.XLOOKUP(F1420,Inventory!A:A,Inventory!F:F)</f>
        <v>183</v>
      </c>
      <c r="S1420" t="str">
        <f>IF(Table3[[#This Row],[Reorder_point]]&gt;=Table3[[#This Row],[Stock_on_hand]],"Reorder","Sufficient Stock")</f>
        <v>Sufficient Stock</v>
      </c>
      <c r="T1420" s="4">
        <f>_xlfn.XLOOKUP(F1420,Pivot!A:A,Pivot!C:C)</f>
        <v>2.9447513812154695</v>
      </c>
      <c r="U1420" s="5">
        <f>Table3[[#This Row],[Stock_on_hand]]/Table3[[#This Row],[ADS_Rate]]</f>
        <v>134.81613508442777</v>
      </c>
      <c r="V1420" s="16">
        <f>_xlfn.XLOOKUP(F1420,Pivot!E:E,Pivot!H:H)</f>
        <v>151.03679174484051</v>
      </c>
      <c r="W1420" s="3">
        <f>IF(Table3[[#This Row],[Stock_on_hand]]&gt;Table3[[#This Row],[Reorder_point]],(Table3[[#This Row],[Stock_on_hand]]-Table3[[#This Row],[Reorder_point]])*Table3[[#This Row],[AverageCostPerUnit]],0)</f>
        <v>32321.873433395871</v>
      </c>
    </row>
    <row r="1421" spans="1:23" x14ac:dyDescent="0.3">
      <c r="A1421" s="1">
        <v>45829</v>
      </c>
      <c r="B1421" t="str">
        <f>TEXT(Table3[[#This Row],[date]],"mmm")</f>
        <v>Jun</v>
      </c>
      <c r="C1421" t="str">
        <f>TEXT(Table3[[#This Row],[date]],"ddd")</f>
        <v>Sat</v>
      </c>
      <c r="D1421" s="2" t="s">
        <v>27</v>
      </c>
      <c r="E1421" s="2" t="s">
        <v>274</v>
      </c>
      <c r="F1421" s="2" t="s">
        <v>156</v>
      </c>
      <c r="G1421" s="2" t="s">
        <v>157</v>
      </c>
      <c r="H1421" s="2" t="s">
        <v>73</v>
      </c>
      <c r="I1421" s="3">
        <v>346.39</v>
      </c>
      <c r="J1421" s="5">
        <v>27</v>
      </c>
      <c r="K1421" s="3">
        <v>9352.5300000000007</v>
      </c>
      <c r="L1421" s="3">
        <v>7422.53</v>
      </c>
      <c r="M1421" s="3">
        <v>1930</v>
      </c>
      <c r="N1421" s="10">
        <f>Table3[[#This Row],[profit]]/Table3[[#This Row],[revenue]]</f>
        <v>0.2063612733666719</v>
      </c>
      <c r="O1421" s="2" t="s">
        <v>44</v>
      </c>
      <c r="P1421" s="2" t="str">
        <f>_xlfn.XLOOKUP(O1421,Sales_reps!A:A,Sales_reps!B:B)</f>
        <v>Rep 19</v>
      </c>
      <c r="Q1421" s="5">
        <f>_xlfn.XLOOKUP(F1421,Inventory!A:A,Inventory!E:E)</f>
        <v>495</v>
      </c>
      <c r="R1421" s="5">
        <f>_xlfn.XLOOKUP(F1421,Inventory!A:A,Inventory!F:F)</f>
        <v>183</v>
      </c>
      <c r="S1421" t="str">
        <f>IF(Table3[[#This Row],[Reorder_point]]&gt;=Table3[[#This Row],[Stock_on_hand]],"Reorder","Sufficient Stock")</f>
        <v>Sufficient Stock</v>
      </c>
      <c r="T1421" s="4">
        <f>_xlfn.XLOOKUP(F1421,Pivot!A:A,Pivot!C:C)</f>
        <v>2.7237569060773481</v>
      </c>
      <c r="U1421" s="5">
        <f>Table3[[#This Row],[Stock_on_hand]]/Table3[[#This Row],[ADS_Rate]]</f>
        <v>181.7342799188641</v>
      </c>
      <c r="V1421" s="16">
        <f>_xlfn.XLOOKUP(F1421,Pivot!E:E,Pivot!H:H)</f>
        <v>142.07393509127789</v>
      </c>
      <c r="W1421" s="3">
        <f>IF(Table3[[#This Row],[Stock_on_hand]]&gt;Table3[[#This Row],[Reorder_point]],(Table3[[#This Row],[Stock_on_hand]]-Table3[[#This Row],[Reorder_point]])*Table3[[#This Row],[AverageCostPerUnit]],0)</f>
        <v>44327.067748478701</v>
      </c>
    </row>
    <row r="1422" spans="1:23" x14ac:dyDescent="0.3">
      <c r="A1422" s="1">
        <v>45829</v>
      </c>
      <c r="B1422" t="str">
        <f>TEXT(Table3[[#This Row],[date]],"mmm")</f>
        <v>Jun</v>
      </c>
      <c r="C1422" t="str">
        <f>TEXT(Table3[[#This Row],[date]],"ddd")</f>
        <v>Sat</v>
      </c>
      <c r="D1422" s="2" t="s">
        <v>17</v>
      </c>
      <c r="E1422" s="2" t="s">
        <v>277</v>
      </c>
      <c r="F1422" s="2" t="s">
        <v>246</v>
      </c>
      <c r="G1422" s="2" t="s">
        <v>247</v>
      </c>
      <c r="H1422" s="2" t="s">
        <v>101</v>
      </c>
      <c r="I1422" s="3">
        <v>281.52</v>
      </c>
      <c r="J1422" s="5">
        <v>47</v>
      </c>
      <c r="K1422" s="3">
        <v>13231.44</v>
      </c>
      <c r="L1422" s="3">
        <v>7242.33</v>
      </c>
      <c r="M1422" s="3">
        <v>5989.11</v>
      </c>
      <c r="N1422" s="10">
        <f>Table3[[#This Row],[profit]]/Table3[[#This Row],[revenue]]</f>
        <v>0.45264234278355187</v>
      </c>
      <c r="O1422" s="2" t="s">
        <v>25</v>
      </c>
      <c r="P1422" s="2" t="str">
        <f>_xlfn.XLOOKUP(O1422,Sales_reps!A:A,Sales_reps!B:B)</f>
        <v>Rep 10</v>
      </c>
      <c r="Q1422" s="5">
        <f>_xlfn.XLOOKUP(F1422,Inventory!A:A,Inventory!E:E)</f>
        <v>431</v>
      </c>
      <c r="R1422" s="5">
        <f>_xlfn.XLOOKUP(F1422,Inventory!A:A,Inventory!F:F)</f>
        <v>97</v>
      </c>
      <c r="S1422" t="str">
        <f>IF(Table3[[#This Row],[Reorder_point]]&gt;=Table3[[#This Row],[Stock_on_hand]],"Reorder","Sufficient Stock")</f>
        <v>Sufficient Stock</v>
      </c>
      <c r="T1422" s="4">
        <f>_xlfn.XLOOKUP(F1422,Pivot!A:A,Pivot!C:C)</f>
        <v>2.7127071823204418</v>
      </c>
      <c r="U1422" s="5">
        <f>Table3[[#This Row],[Stock_on_hand]]/Table3[[#This Row],[ADS_Rate]]</f>
        <v>158.88187372708759</v>
      </c>
      <c r="V1422" s="16">
        <f>_xlfn.XLOOKUP(F1422,Pivot!E:E,Pivot!H:H)</f>
        <v>146.11568228105907</v>
      </c>
      <c r="W1422" s="3">
        <f>IF(Table3[[#This Row],[Stock_on_hand]]&gt;Table3[[#This Row],[Reorder_point]],(Table3[[#This Row],[Stock_on_hand]]-Table3[[#This Row],[Reorder_point]])*Table3[[#This Row],[AverageCostPerUnit]],0)</f>
        <v>48802.637881873728</v>
      </c>
    </row>
    <row r="1423" spans="1:23" x14ac:dyDescent="0.3">
      <c r="A1423" s="1">
        <v>45829</v>
      </c>
      <c r="B1423" t="str">
        <f>TEXT(Table3[[#This Row],[date]],"mmm")</f>
        <v>Jun</v>
      </c>
      <c r="C1423" t="str">
        <f>TEXT(Table3[[#This Row],[date]],"ddd")</f>
        <v>Sat</v>
      </c>
      <c r="D1423" s="2" t="s">
        <v>27</v>
      </c>
      <c r="E1423" s="2" t="s">
        <v>275</v>
      </c>
      <c r="F1423" s="2" t="s">
        <v>158</v>
      </c>
      <c r="G1423" s="2" t="s">
        <v>159</v>
      </c>
      <c r="H1423" s="2" t="s">
        <v>60</v>
      </c>
      <c r="I1423" s="3">
        <v>284.88</v>
      </c>
      <c r="J1423" s="5">
        <v>10</v>
      </c>
      <c r="K1423" s="3">
        <v>2848.8</v>
      </c>
      <c r="L1423" s="3">
        <v>2376.09</v>
      </c>
      <c r="M1423" s="3">
        <v>472.71</v>
      </c>
      <c r="N1423" s="10">
        <f>Table3[[#This Row],[profit]]/Table3[[#This Row],[revenue]]</f>
        <v>0.1659330244313395</v>
      </c>
      <c r="O1423" s="2" t="s">
        <v>42</v>
      </c>
      <c r="P1423" s="2" t="str">
        <f>_xlfn.XLOOKUP(O1423,Sales_reps!A:A,Sales_reps!B:B)</f>
        <v>Rep 18</v>
      </c>
      <c r="Q1423" s="5">
        <f>_xlfn.XLOOKUP(F1423,Inventory!A:A,Inventory!E:E)</f>
        <v>315</v>
      </c>
      <c r="R1423" s="5">
        <f>_xlfn.XLOOKUP(F1423,Inventory!A:A,Inventory!F:F)</f>
        <v>149</v>
      </c>
      <c r="S1423" t="str">
        <f>IF(Table3[[#This Row],[Reorder_point]]&gt;=Table3[[#This Row],[Stock_on_hand]],"Reorder","Sufficient Stock")</f>
        <v>Sufficient Stock</v>
      </c>
      <c r="T1423" s="4">
        <f>_xlfn.XLOOKUP(F1423,Pivot!A:A,Pivot!C:C)</f>
        <v>2.5193370165745854</v>
      </c>
      <c r="U1423" s="5">
        <f>Table3[[#This Row],[Stock_on_hand]]/Table3[[#This Row],[ADS_Rate]]</f>
        <v>125.03289473684211</v>
      </c>
      <c r="V1423" s="16">
        <f>_xlfn.XLOOKUP(F1423,Pivot!E:E,Pivot!H:H)</f>
        <v>200.06271929824564</v>
      </c>
      <c r="W1423" s="3">
        <f>IF(Table3[[#This Row],[Stock_on_hand]]&gt;Table3[[#This Row],[Reorder_point]],(Table3[[#This Row],[Stock_on_hand]]-Table3[[#This Row],[Reorder_point]])*Table3[[#This Row],[AverageCostPerUnit]],0)</f>
        <v>33210.411403508777</v>
      </c>
    </row>
    <row r="1424" spans="1:23" x14ac:dyDescent="0.3">
      <c r="A1424" s="1">
        <v>45829</v>
      </c>
      <c r="B1424" t="str">
        <f>TEXT(Table3[[#This Row],[date]],"mmm")</f>
        <v>Jun</v>
      </c>
      <c r="C1424" t="str">
        <f>TEXT(Table3[[#This Row],[date]],"ddd")</f>
        <v>Sat</v>
      </c>
      <c r="D1424" s="2" t="s">
        <v>17</v>
      </c>
      <c r="E1424" s="2" t="s">
        <v>284</v>
      </c>
      <c r="F1424" s="2" t="s">
        <v>172</v>
      </c>
      <c r="G1424" s="2" t="s">
        <v>173</v>
      </c>
      <c r="H1424" s="2" t="s">
        <v>64</v>
      </c>
      <c r="I1424" s="3">
        <v>48.86</v>
      </c>
      <c r="J1424" s="5">
        <v>41</v>
      </c>
      <c r="K1424" s="3">
        <v>2003.26</v>
      </c>
      <c r="L1424" s="3">
        <v>1674.37</v>
      </c>
      <c r="M1424" s="3">
        <v>328.89</v>
      </c>
      <c r="N1424" s="10">
        <f>Table3[[#This Row],[profit]]/Table3[[#This Row],[revenue]]</f>
        <v>0.16417739085290975</v>
      </c>
      <c r="O1424" s="2" t="s">
        <v>15</v>
      </c>
      <c r="P1424" s="2" t="str">
        <f>_xlfn.XLOOKUP(O1424,Sales_reps!A:A,Sales_reps!B:B)</f>
        <v>Rep 6</v>
      </c>
      <c r="Q1424" s="5">
        <f>_xlfn.XLOOKUP(F1424,Inventory!A:A,Inventory!E:E)</f>
        <v>111</v>
      </c>
      <c r="R1424" s="5">
        <f>_xlfn.XLOOKUP(F1424,Inventory!A:A,Inventory!F:F)</f>
        <v>194</v>
      </c>
      <c r="S1424" t="str">
        <f>IF(Table3[[#This Row],[Reorder_point]]&gt;=Table3[[#This Row],[Stock_on_hand]],"Reorder","Sufficient Stock")</f>
        <v>Reorder</v>
      </c>
      <c r="T1424" s="4">
        <f>_xlfn.XLOOKUP(F1424,Pivot!A:A,Pivot!C:C)</f>
        <v>3.5635359116022101</v>
      </c>
      <c r="U1424" s="5">
        <f>Table3[[#This Row],[Stock_on_hand]]/Table3[[#This Row],[ADS_Rate]]</f>
        <v>31.148837209302325</v>
      </c>
      <c r="V1424" s="16">
        <f>_xlfn.XLOOKUP(F1424,Pivot!E:E,Pivot!H:H)</f>
        <v>147.48975193798449</v>
      </c>
      <c r="W1424" s="3">
        <f>IF(Table3[[#This Row],[Stock_on_hand]]&gt;Table3[[#This Row],[Reorder_point]],(Table3[[#This Row],[Stock_on_hand]]-Table3[[#This Row],[Reorder_point]])*Table3[[#This Row],[AverageCostPerUnit]],0)</f>
        <v>0</v>
      </c>
    </row>
    <row r="1425" spans="1:23" x14ac:dyDescent="0.3">
      <c r="A1425" s="1">
        <v>45829</v>
      </c>
      <c r="B1425" t="str">
        <f>TEXT(Table3[[#This Row],[date]],"mmm")</f>
        <v>Jun</v>
      </c>
      <c r="C1425" t="str">
        <f>TEXT(Table3[[#This Row],[date]],"ddd")</f>
        <v>Sat</v>
      </c>
      <c r="D1425" s="2" t="s">
        <v>27</v>
      </c>
      <c r="E1425" s="2" t="s">
        <v>281</v>
      </c>
      <c r="F1425" s="2" t="s">
        <v>164</v>
      </c>
      <c r="G1425" s="2" t="s">
        <v>165</v>
      </c>
      <c r="H1425" s="2" t="s">
        <v>56</v>
      </c>
      <c r="I1425" s="3">
        <v>163.09</v>
      </c>
      <c r="J1425" s="5">
        <v>18</v>
      </c>
      <c r="K1425" s="3">
        <v>2935.62</v>
      </c>
      <c r="L1425" s="3">
        <v>1723.37</v>
      </c>
      <c r="M1425" s="3">
        <v>1212.25</v>
      </c>
      <c r="N1425" s="10">
        <f>Table3[[#This Row],[profit]]/Table3[[#This Row],[revenue]]</f>
        <v>0.41294513595083832</v>
      </c>
      <c r="O1425" s="2" t="s">
        <v>28</v>
      </c>
      <c r="P1425" s="2" t="str">
        <f>_xlfn.XLOOKUP(O1425,Sales_reps!A:A,Sales_reps!B:B)</f>
        <v>Rep 11</v>
      </c>
      <c r="Q1425" s="5">
        <f>_xlfn.XLOOKUP(F1425,Inventory!A:A,Inventory!E:E)</f>
        <v>324</v>
      </c>
      <c r="R1425" s="5">
        <f>_xlfn.XLOOKUP(F1425,Inventory!A:A,Inventory!F:F)</f>
        <v>136</v>
      </c>
      <c r="S1425" t="str">
        <f>IF(Table3[[#This Row],[Reorder_point]]&gt;=Table3[[#This Row],[Stock_on_hand]],"Reorder","Sufficient Stock")</f>
        <v>Sufficient Stock</v>
      </c>
      <c r="T1425" s="4">
        <f>_xlfn.XLOOKUP(F1425,Pivot!A:A,Pivot!C:C)</f>
        <v>1.7348066298342542</v>
      </c>
      <c r="U1425" s="5">
        <f>Table3[[#This Row],[Stock_on_hand]]/Table3[[#This Row],[ADS_Rate]]</f>
        <v>186.76433121019107</v>
      </c>
      <c r="V1425" s="16">
        <f>_xlfn.XLOOKUP(F1425,Pivot!E:E,Pivot!H:H)</f>
        <v>151.90401273885354</v>
      </c>
      <c r="W1425" s="3">
        <f>IF(Table3[[#This Row],[Stock_on_hand]]&gt;Table3[[#This Row],[Reorder_point]],(Table3[[#This Row],[Stock_on_hand]]-Table3[[#This Row],[Reorder_point]])*Table3[[#This Row],[AverageCostPerUnit]],0)</f>
        <v>28557.954394904464</v>
      </c>
    </row>
    <row r="1426" spans="1:23" x14ac:dyDescent="0.3">
      <c r="A1426" s="1">
        <v>45829</v>
      </c>
      <c r="B1426" t="str">
        <f>TEXT(Table3[[#This Row],[date]],"mmm")</f>
        <v>Jun</v>
      </c>
      <c r="C1426" t="str">
        <f>TEXT(Table3[[#This Row],[date]],"ddd")</f>
        <v>Sat</v>
      </c>
      <c r="D1426" s="2" t="s">
        <v>27</v>
      </c>
      <c r="E1426" s="2" t="s">
        <v>277</v>
      </c>
      <c r="F1426" s="2" t="s">
        <v>180</v>
      </c>
      <c r="G1426" s="2" t="s">
        <v>181</v>
      </c>
      <c r="H1426" s="2" t="s">
        <v>56</v>
      </c>
      <c r="I1426" s="3">
        <v>275.98</v>
      </c>
      <c r="J1426" s="5">
        <v>9</v>
      </c>
      <c r="K1426" s="3">
        <v>2483.8200000000002</v>
      </c>
      <c r="L1426" s="3">
        <v>1473.21</v>
      </c>
      <c r="M1426" s="3">
        <v>1010.61</v>
      </c>
      <c r="N1426" s="10">
        <f>Table3[[#This Row],[profit]]/Table3[[#This Row],[revenue]]</f>
        <v>0.40687730994999638</v>
      </c>
      <c r="O1426" s="2" t="s">
        <v>10</v>
      </c>
      <c r="P1426" s="2" t="str">
        <f>_xlfn.XLOOKUP(O1426,Sales_reps!A:A,Sales_reps!B:B)</f>
        <v>Rep 4</v>
      </c>
      <c r="Q1426" s="5">
        <f>_xlfn.XLOOKUP(F1426,Inventory!A:A,Inventory!E:E)</f>
        <v>489</v>
      </c>
      <c r="R1426" s="5">
        <f>_xlfn.XLOOKUP(F1426,Inventory!A:A,Inventory!F:F)</f>
        <v>113</v>
      </c>
      <c r="S1426" t="str">
        <f>IF(Table3[[#This Row],[Reorder_point]]&gt;=Table3[[#This Row],[Stock_on_hand]],"Reorder","Sufficient Stock")</f>
        <v>Sufficient Stock</v>
      </c>
      <c r="T1426" s="4">
        <f>_xlfn.XLOOKUP(F1426,Pivot!A:A,Pivot!C:C)</f>
        <v>1.4861878453038675</v>
      </c>
      <c r="U1426" s="5">
        <f>Table3[[#This Row],[Stock_on_hand]]/Table3[[#This Row],[ADS_Rate]]</f>
        <v>329.02973977695166</v>
      </c>
      <c r="V1426" s="16">
        <f>_xlfn.XLOOKUP(F1426,Pivot!E:E,Pivot!H:H)</f>
        <v>191.13044609665431</v>
      </c>
      <c r="W1426" s="3">
        <f>IF(Table3[[#This Row],[Stock_on_hand]]&gt;Table3[[#This Row],[Reorder_point]],(Table3[[#This Row],[Stock_on_hand]]-Table3[[#This Row],[Reorder_point]])*Table3[[#This Row],[AverageCostPerUnit]],0)</f>
        <v>71865.04773234202</v>
      </c>
    </row>
    <row r="1427" spans="1:23" x14ac:dyDescent="0.3">
      <c r="A1427" s="1">
        <v>45829</v>
      </c>
      <c r="B1427" t="str">
        <f>TEXT(Table3[[#This Row],[date]],"mmm")</f>
        <v>Jun</v>
      </c>
      <c r="C1427" t="str">
        <f>TEXT(Table3[[#This Row],[date]],"ddd")</f>
        <v>Sat</v>
      </c>
      <c r="D1427" s="2" t="s">
        <v>24</v>
      </c>
      <c r="E1427" s="2" t="s">
        <v>285</v>
      </c>
      <c r="F1427" s="2" t="s">
        <v>87</v>
      </c>
      <c r="G1427" s="2" t="s">
        <v>88</v>
      </c>
      <c r="H1427" s="2" t="s">
        <v>60</v>
      </c>
      <c r="I1427" s="3">
        <v>155.97999999999999</v>
      </c>
      <c r="J1427" s="5">
        <v>32</v>
      </c>
      <c r="K1427" s="3">
        <v>4991.3599999999997</v>
      </c>
      <c r="L1427" s="3">
        <v>3481.06</v>
      </c>
      <c r="M1427" s="3">
        <v>1510.3</v>
      </c>
      <c r="N1427" s="10">
        <f>Table3[[#This Row],[profit]]/Table3[[#This Row],[revenue]]</f>
        <v>0.30258286318758815</v>
      </c>
      <c r="O1427" s="2" t="s">
        <v>25</v>
      </c>
      <c r="P1427" s="2" t="str">
        <f>_xlfn.XLOOKUP(O1427,Sales_reps!A:A,Sales_reps!B:B)</f>
        <v>Rep 10</v>
      </c>
      <c r="Q1427" s="5">
        <f>_xlfn.XLOOKUP(F1427,Inventory!A:A,Inventory!E:E)</f>
        <v>364</v>
      </c>
      <c r="R1427" s="5">
        <f>_xlfn.XLOOKUP(F1427,Inventory!A:A,Inventory!F:F)</f>
        <v>148</v>
      </c>
      <c r="S1427" t="str">
        <f>IF(Table3[[#This Row],[Reorder_point]]&gt;=Table3[[#This Row],[Stock_on_hand]],"Reorder","Sufficient Stock")</f>
        <v>Sufficient Stock</v>
      </c>
      <c r="T1427" s="4">
        <f>_xlfn.XLOOKUP(F1427,Pivot!A:A,Pivot!C:C)</f>
        <v>2.4198895027624308</v>
      </c>
      <c r="U1427" s="5">
        <f>Table3[[#This Row],[Stock_on_hand]]/Table3[[#This Row],[ADS_Rate]]</f>
        <v>150.42009132420091</v>
      </c>
      <c r="V1427" s="16">
        <f>_xlfn.XLOOKUP(F1427,Pivot!E:E,Pivot!H:H)</f>
        <v>198.74710045662104</v>
      </c>
      <c r="W1427" s="3">
        <f>IF(Table3[[#This Row],[Stock_on_hand]]&gt;Table3[[#This Row],[Reorder_point]],(Table3[[#This Row],[Stock_on_hand]]-Table3[[#This Row],[Reorder_point]])*Table3[[#This Row],[AverageCostPerUnit]],0)</f>
        <v>42929.373698630145</v>
      </c>
    </row>
    <row r="1428" spans="1:23" x14ac:dyDescent="0.3">
      <c r="A1428" s="1">
        <v>45829</v>
      </c>
      <c r="B1428" t="str">
        <f>TEXT(Table3[[#This Row],[date]],"mmm")</f>
        <v>Jun</v>
      </c>
      <c r="C1428" t="str">
        <f>TEXT(Table3[[#This Row],[date]],"ddd")</f>
        <v>Sat</v>
      </c>
      <c r="D1428" s="2" t="s">
        <v>17</v>
      </c>
      <c r="E1428" s="2" t="s">
        <v>283</v>
      </c>
      <c r="F1428" s="2" t="s">
        <v>108</v>
      </c>
      <c r="G1428" s="2" t="s">
        <v>109</v>
      </c>
      <c r="H1428" s="2" t="s">
        <v>56</v>
      </c>
      <c r="I1428" s="3">
        <v>190.5</v>
      </c>
      <c r="J1428" s="5">
        <v>39</v>
      </c>
      <c r="K1428" s="3">
        <v>7429.5</v>
      </c>
      <c r="L1428" s="3">
        <v>5825.49</v>
      </c>
      <c r="M1428" s="3">
        <v>1604.01</v>
      </c>
      <c r="N1428" s="10">
        <f>Table3[[#This Row],[profit]]/Table3[[#This Row],[revenue]]</f>
        <v>0.2158974358974359</v>
      </c>
      <c r="O1428" s="2" t="s">
        <v>30</v>
      </c>
      <c r="P1428" s="2" t="str">
        <f>_xlfn.XLOOKUP(O1428,Sales_reps!A:A,Sales_reps!B:B)</f>
        <v>Rep 12</v>
      </c>
      <c r="Q1428" s="5">
        <f>_xlfn.XLOOKUP(F1428,Inventory!A:A,Inventory!E:E)</f>
        <v>188</v>
      </c>
      <c r="R1428" s="5">
        <f>_xlfn.XLOOKUP(F1428,Inventory!A:A,Inventory!F:F)</f>
        <v>173</v>
      </c>
      <c r="S1428" t="str">
        <f>IF(Table3[[#This Row],[Reorder_point]]&gt;=Table3[[#This Row],[Stock_on_hand]],"Reorder","Sufficient Stock")</f>
        <v>Sufficient Stock</v>
      </c>
      <c r="T1428" s="4">
        <f>_xlfn.XLOOKUP(F1428,Pivot!A:A,Pivot!C:C)</f>
        <v>2.1491712707182322</v>
      </c>
      <c r="U1428" s="5">
        <f>Table3[[#This Row],[Stock_on_hand]]/Table3[[#This Row],[ADS_Rate]]</f>
        <v>87.47557840616966</v>
      </c>
      <c r="V1428" s="16">
        <f>_xlfn.XLOOKUP(F1428,Pivot!E:E,Pivot!H:H)</f>
        <v>187.86791773778924</v>
      </c>
      <c r="W1428" s="3">
        <f>IF(Table3[[#This Row],[Stock_on_hand]]&gt;Table3[[#This Row],[Reorder_point]],(Table3[[#This Row],[Stock_on_hand]]-Table3[[#This Row],[Reorder_point]])*Table3[[#This Row],[AverageCostPerUnit]],0)</f>
        <v>2818.0187660668385</v>
      </c>
    </row>
    <row r="1429" spans="1:23" x14ac:dyDescent="0.3">
      <c r="A1429" s="1">
        <v>45830</v>
      </c>
      <c r="B1429" t="str">
        <f>TEXT(Table3[[#This Row],[date]],"mmm")</f>
        <v>Jun</v>
      </c>
      <c r="C1429" t="str">
        <f>TEXT(Table3[[#This Row],[date]],"ddd")</f>
        <v>Sun</v>
      </c>
      <c r="D1429" s="2" t="s">
        <v>24</v>
      </c>
      <c r="E1429" s="2" t="s">
        <v>278</v>
      </c>
      <c r="F1429" s="2" t="s">
        <v>104</v>
      </c>
      <c r="G1429" s="2" t="s">
        <v>105</v>
      </c>
      <c r="H1429" s="2" t="s">
        <v>73</v>
      </c>
      <c r="I1429" s="3">
        <v>461.32</v>
      </c>
      <c r="J1429" s="5">
        <v>1</v>
      </c>
      <c r="K1429" s="3">
        <v>461.32</v>
      </c>
      <c r="L1429" s="3">
        <v>232.92</v>
      </c>
      <c r="M1429" s="3">
        <v>228.4</v>
      </c>
      <c r="N1429" s="10">
        <f>Table3[[#This Row],[profit]]/Table3[[#This Row],[revenue]]</f>
        <v>0.49510101448018728</v>
      </c>
      <c r="O1429" s="2" t="s">
        <v>8</v>
      </c>
      <c r="P1429" s="2" t="str">
        <f>_xlfn.XLOOKUP(O1429,Sales_reps!A:A,Sales_reps!B:B)</f>
        <v>Rep 3</v>
      </c>
      <c r="Q1429" s="5">
        <f>_xlfn.XLOOKUP(F1429,Inventory!A:A,Inventory!E:E)</f>
        <v>239</v>
      </c>
      <c r="R1429" s="5">
        <f>_xlfn.XLOOKUP(F1429,Inventory!A:A,Inventory!F:F)</f>
        <v>143</v>
      </c>
      <c r="S1429" t="str">
        <f>IF(Table3[[#This Row],[Reorder_point]]&gt;=Table3[[#This Row],[Stock_on_hand]],"Reorder","Sufficient Stock")</f>
        <v>Sufficient Stock</v>
      </c>
      <c r="T1429" s="4">
        <f>_xlfn.XLOOKUP(F1429,Pivot!A:A,Pivot!C:C)</f>
        <v>1.7071823204419889</v>
      </c>
      <c r="U1429" s="5">
        <f>Table3[[#This Row],[Stock_on_hand]]/Table3[[#This Row],[ADS_Rate]]</f>
        <v>139.9967637540453</v>
      </c>
      <c r="V1429" s="16">
        <f>_xlfn.XLOOKUP(F1429,Pivot!E:E,Pivot!H:H)</f>
        <v>194.15064724919091</v>
      </c>
      <c r="W1429" s="3">
        <f>IF(Table3[[#This Row],[Stock_on_hand]]&gt;Table3[[#This Row],[Reorder_point]],(Table3[[#This Row],[Stock_on_hand]]-Table3[[#This Row],[Reorder_point]])*Table3[[#This Row],[AverageCostPerUnit]],0)</f>
        <v>18638.462135922327</v>
      </c>
    </row>
    <row r="1430" spans="1:23" x14ac:dyDescent="0.3">
      <c r="A1430" s="1">
        <v>45830</v>
      </c>
      <c r="B1430" t="str">
        <f>TEXT(Table3[[#This Row],[date]],"mmm")</f>
        <v>Jun</v>
      </c>
      <c r="C1430" t="str">
        <f>TEXT(Table3[[#This Row],[date]],"ddd")</f>
        <v>Sun</v>
      </c>
      <c r="D1430" s="2" t="s">
        <v>27</v>
      </c>
      <c r="E1430" s="2" t="s">
        <v>278</v>
      </c>
      <c r="F1430" s="2" t="s">
        <v>148</v>
      </c>
      <c r="G1430" s="2" t="s">
        <v>149</v>
      </c>
      <c r="H1430" s="2" t="s">
        <v>56</v>
      </c>
      <c r="I1430" s="3">
        <v>418.76</v>
      </c>
      <c r="J1430" s="5">
        <v>31</v>
      </c>
      <c r="K1430" s="3">
        <v>12981.56</v>
      </c>
      <c r="L1430" s="3">
        <v>10019.81</v>
      </c>
      <c r="M1430" s="3">
        <v>2961.75</v>
      </c>
      <c r="N1430" s="10">
        <f>Table3[[#This Row],[profit]]/Table3[[#This Row],[revenue]]</f>
        <v>0.22815054585119202</v>
      </c>
      <c r="O1430" s="2" t="s">
        <v>40</v>
      </c>
      <c r="P1430" s="2" t="str">
        <f>_xlfn.XLOOKUP(O1430,Sales_reps!A:A,Sales_reps!B:B)</f>
        <v>Rep 17</v>
      </c>
      <c r="Q1430" s="5">
        <f>_xlfn.XLOOKUP(F1430,Inventory!A:A,Inventory!E:E)</f>
        <v>333</v>
      </c>
      <c r="R1430" s="5">
        <f>_xlfn.XLOOKUP(F1430,Inventory!A:A,Inventory!F:F)</f>
        <v>160</v>
      </c>
      <c r="S1430" t="str">
        <f>IF(Table3[[#This Row],[Reorder_point]]&gt;=Table3[[#This Row],[Stock_on_hand]],"Reorder","Sufficient Stock")</f>
        <v>Sufficient Stock</v>
      </c>
      <c r="T1430" s="4">
        <f>_xlfn.XLOOKUP(F1430,Pivot!A:A,Pivot!C:C)</f>
        <v>1.2928176795580111</v>
      </c>
      <c r="U1430" s="5">
        <f>Table3[[#This Row],[Stock_on_hand]]/Table3[[#This Row],[ADS_Rate]]</f>
        <v>257.57692307692309</v>
      </c>
      <c r="V1430" s="16">
        <f>_xlfn.XLOOKUP(F1430,Pivot!E:E,Pivot!H:H)</f>
        <v>189.53205128205127</v>
      </c>
      <c r="W1430" s="3">
        <f>IF(Table3[[#This Row],[Stock_on_hand]]&gt;Table3[[#This Row],[Reorder_point]],(Table3[[#This Row],[Stock_on_hand]]-Table3[[#This Row],[Reorder_point]])*Table3[[#This Row],[AverageCostPerUnit]],0)</f>
        <v>32789.044871794868</v>
      </c>
    </row>
    <row r="1431" spans="1:23" x14ac:dyDescent="0.3">
      <c r="A1431" s="1">
        <v>45830</v>
      </c>
      <c r="B1431" t="str">
        <f>TEXT(Table3[[#This Row],[date]],"mmm")</f>
        <v>Jun</v>
      </c>
      <c r="C1431" t="str">
        <f>TEXT(Table3[[#This Row],[date]],"ddd")</f>
        <v>Sun</v>
      </c>
      <c r="D1431" s="2" t="s">
        <v>24</v>
      </c>
      <c r="E1431" s="2" t="s">
        <v>279</v>
      </c>
      <c r="F1431" s="2" t="s">
        <v>74</v>
      </c>
      <c r="G1431" s="2" t="s">
        <v>75</v>
      </c>
      <c r="H1431" s="2" t="s">
        <v>64</v>
      </c>
      <c r="I1431" s="3">
        <v>465</v>
      </c>
      <c r="J1431" s="5">
        <v>25</v>
      </c>
      <c r="K1431" s="3">
        <v>11625</v>
      </c>
      <c r="L1431" s="3">
        <v>6023.76</v>
      </c>
      <c r="M1431" s="3">
        <v>5601.24</v>
      </c>
      <c r="N1431" s="10">
        <f>Table3[[#This Row],[profit]]/Table3[[#This Row],[revenue]]</f>
        <v>0.48182709677419355</v>
      </c>
      <c r="O1431" s="2" t="s">
        <v>42</v>
      </c>
      <c r="P1431" s="2" t="str">
        <f>_xlfn.XLOOKUP(O1431,Sales_reps!A:A,Sales_reps!B:B)</f>
        <v>Rep 18</v>
      </c>
      <c r="Q1431" s="5">
        <f>_xlfn.XLOOKUP(F1431,Inventory!A:A,Inventory!E:E)</f>
        <v>415</v>
      </c>
      <c r="R1431" s="5">
        <f>_xlfn.XLOOKUP(F1431,Inventory!A:A,Inventory!F:F)</f>
        <v>67</v>
      </c>
      <c r="S1431" t="str">
        <f>IF(Table3[[#This Row],[Reorder_point]]&gt;=Table3[[#This Row],[Stock_on_hand]],"Reorder","Sufficient Stock")</f>
        <v>Sufficient Stock</v>
      </c>
      <c r="T1431" s="4">
        <f>_xlfn.XLOOKUP(F1431,Pivot!A:A,Pivot!C:C)</f>
        <v>3.3093922651933703</v>
      </c>
      <c r="U1431" s="5">
        <f>Table3[[#This Row],[Stock_on_hand]]/Table3[[#This Row],[ADS_Rate]]</f>
        <v>125.40066777963271</v>
      </c>
      <c r="V1431" s="16">
        <f>_xlfn.XLOOKUP(F1431,Pivot!E:E,Pivot!H:H)</f>
        <v>142.83464106844738</v>
      </c>
      <c r="W1431" s="3">
        <f>IF(Table3[[#This Row],[Stock_on_hand]]&gt;Table3[[#This Row],[Reorder_point]],(Table3[[#This Row],[Stock_on_hand]]-Table3[[#This Row],[Reorder_point]])*Table3[[#This Row],[AverageCostPerUnit]],0)</f>
        <v>49706.455091819691</v>
      </c>
    </row>
    <row r="1432" spans="1:23" x14ac:dyDescent="0.3">
      <c r="A1432" s="1">
        <v>45830</v>
      </c>
      <c r="B1432" t="str">
        <f>TEXT(Table3[[#This Row],[date]],"mmm")</f>
        <v>Jun</v>
      </c>
      <c r="C1432" t="str">
        <f>TEXT(Table3[[#This Row],[date]],"ddd")</f>
        <v>Sun</v>
      </c>
      <c r="D1432" s="2" t="s">
        <v>12</v>
      </c>
      <c r="E1432" s="2" t="s">
        <v>276</v>
      </c>
      <c r="F1432" s="2" t="s">
        <v>95</v>
      </c>
      <c r="G1432" s="2" t="s">
        <v>96</v>
      </c>
      <c r="H1432" s="2" t="s">
        <v>56</v>
      </c>
      <c r="I1432" s="3">
        <v>213.27</v>
      </c>
      <c r="J1432" s="5">
        <v>15</v>
      </c>
      <c r="K1432" s="3">
        <v>3199.05</v>
      </c>
      <c r="L1432" s="3">
        <v>2537.77</v>
      </c>
      <c r="M1432" s="3">
        <v>661.28</v>
      </c>
      <c r="N1432" s="10">
        <f>Table3[[#This Row],[profit]]/Table3[[#This Row],[revenue]]</f>
        <v>0.20671136743720789</v>
      </c>
      <c r="O1432" s="2" t="s">
        <v>8</v>
      </c>
      <c r="P1432" s="2" t="str">
        <f>_xlfn.XLOOKUP(O1432,Sales_reps!A:A,Sales_reps!B:B)</f>
        <v>Rep 3</v>
      </c>
      <c r="Q1432" s="5">
        <f>_xlfn.XLOOKUP(F1432,Inventory!A:A,Inventory!E:E)</f>
        <v>101</v>
      </c>
      <c r="R1432" s="5">
        <f>_xlfn.XLOOKUP(F1432,Inventory!A:A,Inventory!F:F)</f>
        <v>179</v>
      </c>
      <c r="S1432" t="str">
        <f>IF(Table3[[#This Row],[Reorder_point]]&gt;=Table3[[#This Row],[Stock_on_hand]],"Reorder","Sufficient Stock")</f>
        <v>Reorder</v>
      </c>
      <c r="T1432" s="4">
        <f>_xlfn.XLOOKUP(F1432,Pivot!A:A,Pivot!C:C)</f>
        <v>3.9834254143646408</v>
      </c>
      <c r="U1432" s="5">
        <f>Table3[[#This Row],[Stock_on_hand]]/Table3[[#This Row],[ADS_Rate]]</f>
        <v>25.35506241331484</v>
      </c>
      <c r="V1432" s="16">
        <f>_xlfn.XLOOKUP(F1432,Pivot!E:E,Pivot!H:H)</f>
        <v>171.84160887656034</v>
      </c>
      <c r="W1432" s="3">
        <f>IF(Table3[[#This Row],[Stock_on_hand]]&gt;Table3[[#This Row],[Reorder_point]],(Table3[[#This Row],[Stock_on_hand]]-Table3[[#This Row],[Reorder_point]])*Table3[[#This Row],[AverageCostPerUnit]],0)</f>
        <v>0</v>
      </c>
    </row>
    <row r="1433" spans="1:23" x14ac:dyDescent="0.3">
      <c r="A1433" s="1">
        <v>45830</v>
      </c>
      <c r="B1433" t="str">
        <f>TEXT(Table3[[#This Row],[date]],"mmm")</f>
        <v>Jun</v>
      </c>
      <c r="C1433" t="str">
        <f>TEXT(Table3[[#This Row],[date]],"ddd")</f>
        <v>Sun</v>
      </c>
      <c r="D1433" s="2" t="s">
        <v>24</v>
      </c>
      <c r="E1433" s="2" t="s">
        <v>283</v>
      </c>
      <c r="F1433" s="2" t="s">
        <v>102</v>
      </c>
      <c r="G1433" s="2" t="s">
        <v>103</v>
      </c>
      <c r="H1433" s="2" t="s">
        <v>56</v>
      </c>
      <c r="I1433" s="3">
        <v>467.86</v>
      </c>
      <c r="J1433" s="5">
        <v>13</v>
      </c>
      <c r="K1433" s="3">
        <v>6082.18</v>
      </c>
      <c r="L1433" s="3">
        <v>3628.51</v>
      </c>
      <c r="M1433" s="3">
        <v>2453.67</v>
      </c>
      <c r="N1433" s="10">
        <f>Table3[[#This Row],[profit]]/Table3[[#This Row],[revenue]]</f>
        <v>0.4034194976143422</v>
      </c>
      <c r="O1433" s="2" t="s">
        <v>34</v>
      </c>
      <c r="P1433" s="2" t="str">
        <f>_xlfn.XLOOKUP(O1433,Sales_reps!A:A,Sales_reps!B:B)</f>
        <v>Rep 14</v>
      </c>
      <c r="Q1433" s="5">
        <f>_xlfn.XLOOKUP(F1433,Inventory!A:A,Inventory!E:E)</f>
        <v>258</v>
      </c>
      <c r="R1433" s="5">
        <f>_xlfn.XLOOKUP(F1433,Inventory!A:A,Inventory!F:F)</f>
        <v>155</v>
      </c>
      <c r="S1433" t="str">
        <f>IF(Table3[[#This Row],[Reorder_point]]&gt;=Table3[[#This Row],[Stock_on_hand]],"Reorder","Sufficient Stock")</f>
        <v>Sufficient Stock</v>
      </c>
      <c r="T1433" s="4">
        <f>_xlfn.XLOOKUP(F1433,Pivot!A:A,Pivot!C:C)</f>
        <v>1.3646408839779005</v>
      </c>
      <c r="U1433" s="5">
        <f>Table3[[#This Row],[Stock_on_hand]]/Table3[[#This Row],[ADS_Rate]]</f>
        <v>189.06072874493927</v>
      </c>
      <c r="V1433" s="16">
        <f>_xlfn.XLOOKUP(F1433,Pivot!E:E,Pivot!H:H)</f>
        <v>226.45655870445347</v>
      </c>
      <c r="W1433" s="3">
        <f>IF(Table3[[#This Row],[Stock_on_hand]]&gt;Table3[[#This Row],[Reorder_point]],(Table3[[#This Row],[Stock_on_hand]]-Table3[[#This Row],[Reorder_point]])*Table3[[#This Row],[AverageCostPerUnit]],0)</f>
        <v>23325.025546558707</v>
      </c>
    </row>
    <row r="1434" spans="1:23" x14ac:dyDescent="0.3">
      <c r="A1434" s="1">
        <v>45830</v>
      </c>
      <c r="B1434" t="str">
        <f>TEXT(Table3[[#This Row],[date]],"mmm")</f>
        <v>Jun</v>
      </c>
      <c r="C1434" t="str">
        <f>TEXT(Table3[[#This Row],[date]],"ddd")</f>
        <v>Sun</v>
      </c>
      <c r="D1434" s="2" t="s">
        <v>24</v>
      </c>
      <c r="E1434" s="2" t="s">
        <v>279</v>
      </c>
      <c r="F1434" s="2" t="s">
        <v>138</v>
      </c>
      <c r="G1434" s="2" t="s">
        <v>139</v>
      </c>
      <c r="H1434" s="2" t="s">
        <v>60</v>
      </c>
      <c r="I1434" s="3">
        <v>179.13</v>
      </c>
      <c r="J1434" s="5">
        <v>41</v>
      </c>
      <c r="K1434" s="3">
        <v>7344.33</v>
      </c>
      <c r="L1434" s="3">
        <v>4292.59</v>
      </c>
      <c r="M1434" s="3">
        <v>3051.74</v>
      </c>
      <c r="N1434" s="10">
        <f>Table3[[#This Row],[profit]]/Table3[[#This Row],[revenue]]</f>
        <v>0.41552326760916242</v>
      </c>
      <c r="O1434" s="2" t="s">
        <v>8</v>
      </c>
      <c r="P1434" s="2" t="str">
        <f>_xlfn.XLOOKUP(O1434,Sales_reps!A:A,Sales_reps!B:B)</f>
        <v>Rep 3</v>
      </c>
      <c r="Q1434" s="5">
        <f>_xlfn.XLOOKUP(F1434,Inventory!A:A,Inventory!E:E)</f>
        <v>78</v>
      </c>
      <c r="R1434" s="5">
        <f>_xlfn.XLOOKUP(F1434,Inventory!A:A,Inventory!F:F)</f>
        <v>150</v>
      </c>
      <c r="S1434" t="str">
        <f>IF(Table3[[#This Row],[Reorder_point]]&gt;=Table3[[#This Row],[Stock_on_hand]],"Reorder","Sufficient Stock")</f>
        <v>Reorder</v>
      </c>
      <c r="T1434" s="4">
        <f>_xlfn.XLOOKUP(F1434,Pivot!A:A,Pivot!C:C)</f>
        <v>2.596685082872928</v>
      </c>
      <c r="U1434" s="5">
        <f>Table3[[#This Row],[Stock_on_hand]]/Table3[[#This Row],[ADS_Rate]]</f>
        <v>30.038297872340429</v>
      </c>
      <c r="V1434" s="16">
        <f>_xlfn.XLOOKUP(F1434,Pivot!E:E,Pivot!H:H)</f>
        <v>177.40974468085105</v>
      </c>
      <c r="W1434" s="3">
        <f>IF(Table3[[#This Row],[Stock_on_hand]]&gt;Table3[[#This Row],[Reorder_point]],(Table3[[#This Row],[Stock_on_hand]]-Table3[[#This Row],[Reorder_point]])*Table3[[#This Row],[AverageCostPerUnit]],0)</f>
        <v>0</v>
      </c>
    </row>
    <row r="1435" spans="1:23" x14ac:dyDescent="0.3">
      <c r="A1435" s="1">
        <v>45830</v>
      </c>
      <c r="B1435" t="str">
        <f>TEXT(Table3[[#This Row],[date]],"mmm")</f>
        <v>Jun</v>
      </c>
      <c r="C1435" t="str">
        <f>TEXT(Table3[[#This Row],[date]],"ddd")</f>
        <v>Sun</v>
      </c>
      <c r="D1435" s="2" t="s">
        <v>27</v>
      </c>
      <c r="E1435" s="2" t="s">
        <v>279</v>
      </c>
      <c r="F1435" s="2" t="s">
        <v>254</v>
      </c>
      <c r="G1435" s="2" t="s">
        <v>255</v>
      </c>
      <c r="H1435" s="2" t="s">
        <v>64</v>
      </c>
      <c r="I1435" s="3">
        <v>214.47</v>
      </c>
      <c r="J1435" s="5">
        <v>37</v>
      </c>
      <c r="K1435" s="3">
        <v>7935.39</v>
      </c>
      <c r="L1435" s="3">
        <v>4543.8900000000003</v>
      </c>
      <c r="M1435" s="3">
        <v>3391.5</v>
      </c>
      <c r="N1435" s="10">
        <f>Table3[[#This Row],[profit]]/Table3[[#This Row],[revenue]]</f>
        <v>0.42738920204299974</v>
      </c>
      <c r="O1435" s="2" t="s">
        <v>22</v>
      </c>
      <c r="P1435" s="2" t="str">
        <f>_xlfn.XLOOKUP(O1435,Sales_reps!A:A,Sales_reps!B:B)</f>
        <v>Rep 9</v>
      </c>
      <c r="Q1435" s="5">
        <f>_xlfn.XLOOKUP(F1435,Inventory!A:A,Inventory!E:E)</f>
        <v>228</v>
      </c>
      <c r="R1435" s="5">
        <f>_xlfn.XLOOKUP(F1435,Inventory!A:A,Inventory!F:F)</f>
        <v>179</v>
      </c>
      <c r="S1435" t="str">
        <f>IF(Table3[[#This Row],[Reorder_point]]&gt;=Table3[[#This Row],[Stock_on_hand]],"Reorder","Sufficient Stock")</f>
        <v>Sufficient Stock</v>
      </c>
      <c r="T1435" s="4">
        <f>_xlfn.XLOOKUP(F1435,Pivot!A:A,Pivot!C:C)</f>
        <v>3.6353591160220993</v>
      </c>
      <c r="U1435" s="5">
        <f>Table3[[#This Row],[Stock_on_hand]]/Table3[[#This Row],[ADS_Rate]]</f>
        <v>62.717325227963528</v>
      </c>
      <c r="V1435" s="16">
        <f>_xlfn.XLOOKUP(F1435,Pivot!E:E,Pivot!H:H)</f>
        <v>194.48913373860182</v>
      </c>
      <c r="W1435" s="3">
        <f>IF(Table3[[#This Row],[Stock_on_hand]]&gt;Table3[[#This Row],[Reorder_point]],(Table3[[#This Row],[Stock_on_hand]]-Table3[[#This Row],[Reorder_point]])*Table3[[#This Row],[AverageCostPerUnit]],0)</f>
        <v>9529.9675531914891</v>
      </c>
    </row>
    <row r="1436" spans="1:23" x14ac:dyDescent="0.3">
      <c r="A1436" s="1">
        <v>45830</v>
      </c>
      <c r="B1436" t="str">
        <f>TEXT(Table3[[#This Row],[date]],"mmm")</f>
        <v>Jun</v>
      </c>
      <c r="C1436" t="str">
        <f>TEXT(Table3[[#This Row],[date]],"ddd")</f>
        <v>Sun</v>
      </c>
      <c r="D1436" s="2" t="s">
        <v>17</v>
      </c>
      <c r="E1436" s="2" t="s">
        <v>279</v>
      </c>
      <c r="F1436" s="2" t="s">
        <v>236</v>
      </c>
      <c r="G1436" s="2" t="s">
        <v>237</v>
      </c>
      <c r="H1436" s="2" t="s">
        <v>101</v>
      </c>
      <c r="I1436" s="3">
        <v>362.76</v>
      </c>
      <c r="J1436" s="5">
        <v>7</v>
      </c>
      <c r="K1436" s="3">
        <v>2539.3200000000002</v>
      </c>
      <c r="L1436" s="3">
        <v>1629.56</v>
      </c>
      <c r="M1436" s="3">
        <v>909.76</v>
      </c>
      <c r="N1436" s="10">
        <f>Table3[[#This Row],[profit]]/Table3[[#This Row],[revenue]]</f>
        <v>0.35826914292015183</v>
      </c>
      <c r="O1436" s="2" t="s">
        <v>40</v>
      </c>
      <c r="P1436" s="2" t="str">
        <f>_xlfn.XLOOKUP(O1436,Sales_reps!A:A,Sales_reps!B:B)</f>
        <v>Rep 17</v>
      </c>
      <c r="Q1436" s="5">
        <f>_xlfn.XLOOKUP(F1436,Inventory!A:A,Inventory!E:E)</f>
        <v>32</v>
      </c>
      <c r="R1436" s="5">
        <f>_xlfn.XLOOKUP(F1436,Inventory!A:A,Inventory!F:F)</f>
        <v>194</v>
      </c>
      <c r="S1436" t="str">
        <f>IF(Table3[[#This Row],[Reorder_point]]&gt;=Table3[[#This Row],[Stock_on_hand]],"Reorder","Sufficient Stock")</f>
        <v>Reorder</v>
      </c>
      <c r="T1436" s="4">
        <f>_xlfn.XLOOKUP(F1436,Pivot!A:A,Pivot!C:C)</f>
        <v>2.0220994475138121</v>
      </c>
      <c r="U1436" s="5">
        <f>Table3[[#This Row],[Stock_on_hand]]/Table3[[#This Row],[ADS_Rate]]</f>
        <v>15.825136612021858</v>
      </c>
      <c r="V1436" s="16">
        <f>_xlfn.XLOOKUP(F1436,Pivot!E:E,Pivot!H:H)</f>
        <v>188.49956284153004</v>
      </c>
      <c r="W1436" s="3">
        <f>IF(Table3[[#This Row],[Stock_on_hand]]&gt;Table3[[#This Row],[Reorder_point]],(Table3[[#This Row],[Stock_on_hand]]-Table3[[#This Row],[Reorder_point]])*Table3[[#This Row],[AverageCostPerUnit]],0)</f>
        <v>0</v>
      </c>
    </row>
    <row r="1437" spans="1:23" x14ac:dyDescent="0.3">
      <c r="A1437" s="1">
        <v>45831</v>
      </c>
      <c r="B1437" t="str">
        <f>TEXT(Table3[[#This Row],[date]],"mmm")</f>
        <v>Jun</v>
      </c>
      <c r="C1437" t="str">
        <f>TEXT(Table3[[#This Row],[date]],"ddd")</f>
        <v>Mon</v>
      </c>
      <c r="D1437" s="2" t="s">
        <v>17</v>
      </c>
      <c r="E1437" s="2" t="s">
        <v>274</v>
      </c>
      <c r="F1437" s="2" t="s">
        <v>218</v>
      </c>
      <c r="G1437" s="2" t="s">
        <v>219</v>
      </c>
      <c r="H1437" s="2" t="s">
        <v>56</v>
      </c>
      <c r="I1437" s="3">
        <v>23</v>
      </c>
      <c r="J1437" s="5">
        <v>23</v>
      </c>
      <c r="K1437" s="3">
        <v>529</v>
      </c>
      <c r="L1437" s="3">
        <v>378.63</v>
      </c>
      <c r="M1437" s="3">
        <v>150.37</v>
      </c>
      <c r="N1437" s="10">
        <f>Table3[[#This Row],[profit]]/Table3[[#This Row],[revenue]]</f>
        <v>0.28425330812854444</v>
      </c>
      <c r="O1437" s="2" t="s">
        <v>36</v>
      </c>
      <c r="P1437" s="2" t="str">
        <f>_xlfn.XLOOKUP(O1437,Sales_reps!A:A,Sales_reps!B:B)</f>
        <v>Rep 15</v>
      </c>
      <c r="Q1437" s="5">
        <f>_xlfn.XLOOKUP(F1437,Inventory!A:A,Inventory!E:E)</f>
        <v>45</v>
      </c>
      <c r="R1437" s="5">
        <f>_xlfn.XLOOKUP(F1437,Inventory!A:A,Inventory!F:F)</f>
        <v>143</v>
      </c>
      <c r="S1437" t="str">
        <f>IF(Table3[[#This Row],[Reorder_point]]&gt;=Table3[[#This Row],[Stock_on_hand]],"Reorder","Sufficient Stock")</f>
        <v>Reorder</v>
      </c>
      <c r="T1437" s="4">
        <f>_xlfn.XLOOKUP(F1437,Pivot!A:A,Pivot!C:C)</f>
        <v>1.3314917127071824</v>
      </c>
      <c r="U1437" s="5">
        <f>Table3[[#This Row],[Stock_on_hand]]/Table3[[#This Row],[ADS_Rate]]</f>
        <v>33.796680497925308</v>
      </c>
      <c r="V1437" s="16">
        <f>_xlfn.XLOOKUP(F1437,Pivot!E:E,Pivot!H:H)</f>
        <v>160.20572614107883</v>
      </c>
      <c r="W1437" s="3">
        <f>IF(Table3[[#This Row],[Stock_on_hand]]&gt;Table3[[#This Row],[Reorder_point]],(Table3[[#This Row],[Stock_on_hand]]-Table3[[#This Row],[Reorder_point]])*Table3[[#This Row],[AverageCostPerUnit]],0)</f>
        <v>0</v>
      </c>
    </row>
    <row r="1438" spans="1:23" x14ac:dyDescent="0.3">
      <c r="A1438" s="1">
        <v>45831</v>
      </c>
      <c r="B1438" t="str">
        <f>TEXT(Table3[[#This Row],[date]],"mmm")</f>
        <v>Jun</v>
      </c>
      <c r="C1438" t="str">
        <f>TEXT(Table3[[#This Row],[date]],"ddd")</f>
        <v>Mon</v>
      </c>
      <c r="D1438" s="2" t="s">
        <v>12</v>
      </c>
      <c r="E1438" s="2" t="s">
        <v>283</v>
      </c>
      <c r="F1438" s="2" t="s">
        <v>78</v>
      </c>
      <c r="G1438" s="2" t="s">
        <v>79</v>
      </c>
      <c r="H1438" s="2" t="s">
        <v>64</v>
      </c>
      <c r="I1438" s="3">
        <v>97.12</v>
      </c>
      <c r="J1438" s="5">
        <v>20</v>
      </c>
      <c r="K1438" s="3">
        <v>1942.4</v>
      </c>
      <c r="L1438" s="3">
        <v>1115.73</v>
      </c>
      <c r="M1438" s="3">
        <v>826.67</v>
      </c>
      <c r="N1438" s="10">
        <f>Table3[[#This Row],[profit]]/Table3[[#This Row],[revenue]]</f>
        <v>0.42559205107084014</v>
      </c>
      <c r="O1438" s="2" t="s">
        <v>15</v>
      </c>
      <c r="P1438" s="2" t="str">
        <f>_xlfn.XLOOKUP(O1438,Sales_reps!A:A,Sales_reps!B:B)</f>
        <v>Rep 6</v>
      </c>
      <c r="Q1438" s="5">
        <f>_xlfn.XLOOKUP(F1438,Inventory!A:A,Inventory!E:E)</f>
        <v>486</v>
      </c>
      <c r="R1438" s="5">
        <f>_xlfn.XLOOKUP(F1438,Inventory!A:A,Inventory!F:F)</f>
        <v>119</v>
      </c>
      <c r="S1438" t="str">
        <f>IF(Table3[[#This Row],[Reorder_point]]&gt;=Table3[[#This Row],[Stock_on_hand]],"Reorder","Sufficient Stock")</f>
        <v>Sufficient Stock</v>
      </c>
      <c r="T1438" s="4">
        <f>_xlfn.XLOOKUP(F1438,Pivot!A:A,Pivot!C:C)</f>
        <v>2.3204419889502761</v>
      </c>
      <c r="U1438" s="5">
        <f>Table3[[#This Row],[Stock_on_hand]]/Table3[[#This Row],[ADS_Rate]]</f>
        <v>209.44285714285715</v>
      </c>
      <c r="V1438" s="16">
        <f>_xlfn.XLOOKUP(F1438,Pivot!E:E,Pivot!H:H)</f>
        <v>196.53238095238089</v>
      </c>
      <c r="W1438" s="3">
        <f>IF(Table3[[#This Row],[Stock_on_hand]]&gt;Table3[[#This Row],[Reorder_point]],(Table3[[#This Row],[Stock_on_hand]]-Table3[[#This Row],[Reorder_point]])*Table3[[#This Row],[AverageCostPerUnit]],0)</f>
        <v>72127.383809523788</v>
      </c>
    </row>
    <row r="1439" spans="1:23" x14ac:dyDescent="0.3">
      <c r="A1439" s="1">
        <v>45831</v>
      </c>
      <c r="B1439" t="str">
        <f>TEXT(Table3[[#This Row],[date]],"mmm")</f>
        <v>Jun</v>
      </c>
      <c r="C1439" t="str">
        <f>TEXT(Table3[[#This Row],[date]],"ddd")</f>
        <v>Mon</v>
      </c>
      <c r="D1439" s="2" t="s">
        <v>27</v>
      </c>
      <c r="E1439" s="2" t="s">
        <v>280</v>
      </c>
      <c r="F1439" s="2" t="s">
        <v>118</v>
      </c>
      <c r="G1439" s="2" t="s">
        <v>119</v>
      </c>
      <c r="H1439" s="2" t="s">
        <v>73</v>
      </c>
      <c r="I1439" s="3">
        <v>19.39</v>
      </c>
      <c r="J1439" s="5">
        <v>46</v>
      </c>
      <c r="K1439" s="3">
        <v>891.94</v>
      </c>
      <c r="L1439" s="3">
        <v>556.95000000000005</v>
      </c>
      <c r="M1439" s="3">
        <v>334.99</v>
      </c>
      <c r="N1439" s="10">
        <f>Table3[[#This Row],[profit]]/Table3[[#This Row],[revenue]]</f>
        <v>0.37557459021907302</v>
      </c>
      <c r="O1439" s="2" t="s">
        <v>32</v>
      </c>
      <c r="P1439" s="2" t="str">
        <f>_xlfn.XLOOKUP(O1439,Sales_reps!A:A,Sales_reps!B:B)</f>
        <v>Rep 13</v>
      </c>
      <c r="Q1439" s="5">
        <f>_xlfn.XLOOKUP(F1439,Inventory!A:A,Inventory!E:E)</f>
        <v>365</v>
      </c>
      <c r="R1439" s="5">
        <f>_xlfn.XLOOKUP(F1439,Inventory!A:A,Inventory!F:F)</f>
        <v>53</v>
      </c>
      <c r="S1439" t="str">
        <f>IF(Table3[[#This Row],[Reorder_point]]&gt;=Table3[[#This Row],[Stock_on_hand]],"Reorder","Sufficient Stock")</f>
        <v>Sufficient Stock</v>
      </c>
      <c r="T1439" s="4">
        <f>_xlfn.XLOOKUP(F1439,Pivot!A:A,Pivot!C:C)</f>
        <v>1.3922651933701657</v>
      </c>
      <c r="U1439" s="5">
        <f>Table3[[#This Row],[Stock_on_hand]]/Table3[[#This Row],[ADS_Rate]]</f>
        <v>262.16269841269843</v>
      </c>
      <c r="V1439" s="16">
        <f>_xlfn.XLOOKUP(F1439,Pivot!E:E,Pivot!H:H)</f>
        <v>124.21837301587303</v>
      </c>
      <c r="W1439" s="3">
        <f>IF(Table3[[#This Row],[Stock_on_hand]]&gt;Table3[[#This Row],[Reorder_point]],(Table3[[#This Row],[Stock_on_hand]]-Table3[[#This Row],[Reorder_point]])*Table3[[#This Row],[AverageCostPerUnit]],0)</f>
        <v>38756.132380952382</v>
      </c>
    </row>
    <row r="1440" spans="1:23" x14ac:dyDescent="0.3">
      <c r="A1440" s="1">
        <v>45831</v>
      </c>
      <c r="B1440" t="str">
        <f>TEXT(Table3[[#This Row],[date]],"mmm")</f>
        <v>Jun</v>
      </c>
      <c r="C1440" t="str">
        <f>TEXT(Table3[[#This Row],[date]],"ddd")</f>
        <v>Mon</v>
      </c>
      <c r="D1440" s="2" t="s">
        <v>5</v>
      </c>
      <c r="E1440" s="2" t="s">
        <v>279</v>
      </c>
      <c r="F1440" s="2" t="s">
        <v>93</v>
      </c>
      <c r="G1440" s="2" t="s">
        <v>94</v>
      </c>
      <c r="H1440" s="2" t="s">
        <v>73</v>
      </c>
      <c r="I1440" s="3">
        <v>42.34</v>
      </c>
      <c r="J1440" s="5">
        <v>34</v>
      </c>
      <c r="K1440" s="3">
        <v>1439.56</v>
      </c>
      <c r="L1440" s="3">
        <v>1191.8800000000001</v>
      </c>
      <c r="M1440" s="3">
        <v>247.68</v>
      </c>
      <c r="N1440" s="10">
        <f>Table3[[#This Row],[profit]]/Table3[[#This Row],[revenue]]</f>
        <v>0.17205257161910584</v>
      </c>
      <c r="O1440" s="2" t="s">
        <v>25</v>
      </c>
      <c r="P1440" s="2" t="str">
        <f>_xlfn.XLOOKUP(O1440,Sales_reps!A:A,Sales_reps!B:B)</f>
        <v>Rep 10</v>
      </c>
      <c r="Q1440" s="5">
        <f>_xlfn.XLOOKUP(F1440,Inventory!A:A,Inventory!E:E)</f>
        <v>472</v>
      </c>
      <c r="R1440" s="5">
        <f>_xlfn.XLOOKUP(F1440,Inventory!A:A,Inventory!F:F)</f>
        <v>64</v>
      </c>
      <c r="S1440" t="str">
        <f>IF(Table3[[#This Row],[Reorder_point]]&gt;=Table3[[#This Row],[Stock_on_hand]],"Reorder","Sufficient Stock")</f>
        <v>Sufficient Stock</v>
      </c>
      <c r="T1440" s="4">
        <f>_xlfn.XLOOKUP(F1440,Pivot!A:A,Pivot!C:C)</f>
        <v>2.1381215469613259</v>
      </c>
      <c r="U1440" s="5">
        <f>Table3[[#This Row],[Stock_on_hand]]/Table3[[#This Row],[ADS_Rate]]</f>
        <v>220.75452196382429</v>
      </c>
      <c r="V1440" s="16">
        <f>_xlfn.XLOOKUP(F1440,Pivot!E:E,Pivot!H:H)</f>
        <v>200.95503875968993</v>
      </c>
      <c r="W1440" s="3">
        <f>IF(Table3[[#This Row],[Stock_on_hand]]&gt;Table3[[#This Row],[Reorder_point]],(Table3[[#This Row],[Stock_on_hand]]-Table3[[#This Row],[Reorder_point]])*Table3[[#This Row],[AverageCostPerUnit]],0)</f>
        <v>81989.65581395349</v>
      </c>
    </row>
    <row r="1441" spans="1:23" x14ac:dyDescent="0.3">
      <c r="A1441" s="1">
        <v>45831</v>
      </c>
      <c r="B1441" t="str">
        <f>TEXT(Table3[[#This Row],[date]],"mmm")</f>
        <v>Jun</v>
      </c>
      <c r="C1441" t="str">
        <f>TEXT(Table3[[#This Row],[date]],"ddd")</f>
        <v>Mon</v>
      </c>
      <c r="D1441" s="2" t="s">
        <v>27</v>
      </c>
      <c r="E1441" s="2" t="s">
        <v>285</v>
      </c>
      <c r="F1441" s="2" t="s">
        <v>250</v>
      </c>
      <c r="G1441" s="2" t="s">
        <v>251</v>
      </c>
      <c r="H1441" s="2" t="s">
        <v>64</v>
      </c>
      <c r="I1441" s="3">
        <v>161.76</v>
      </c>
      <c r="J1441" s="5">
        <v>35</v>
      </c>
      <c r="K1441" s="3">
        <v>5661.6</v>
      </c>
      <c r="L1441" s="3">
        <v>3642.42</v>
      </c>
      <c r="M1441" s="3">
        <v>2019.18</v>
      </c>
      <c r="N1441" s="10">
        <f>Table3[[#This Row],[profit]]/Table3[[#This Row],[revenue]]</f>
        <v>0.35664476473081813</v>
      </c>
      <c r="O1441" s="2" t="s">
        <v>46</v>
      </c>
      <c r="P1441" s="2" t="str">
        <f>_xlfn.XLOOKUP(O1441,Sales_reps!A:A,Sales_reps!B:B)</f>
        <v>Rep 20</v>
      </c>
      <c r="Q1441" s="5">
        <f>_xlfn.XLOOKUP(F1441,Inventory!A:A,Inventory!E:E)</f>
        <v>85</v>
      </c>
      <c r="R1441" s="5">
        <f>_xlfn.XLOOKUP(F1441,Inventory!A:A,Inventory!F:F)</f>
        <v>188</v>
      </c>
      <c r="S1441" t="str">
        <f>IF(Table3[[#This Row],[Reorder_point]]&gt;=Table3[[#This Row],[Stock_on_hand]],"Reorder","Sufficient Stock")</f>
        <v>Reorder</v>
      </c>
      <c r="T1441" s="4">
        <f>_xlfn.XLOOKUP(F1441,Pivot!A:A,Pivot!C:C)</f>
        <v>2.6077348066298343</v>
      </c>
      <c r="U1441" s="5">
        <f>Table3[[#This Row],[Stock_on_hand]]/Table3[[#This Row],[ADS_Rate]]</f>
        <v>32.595338983050844</v>
      </c>
      <c r="V1441" s="16">
        <f>_xlfn.XLOOKUP(F1441,Pivot!E:E,Pivot!H:H)</f>
        <v>158.14478813559322</v>
      </c>
      <c r="W1441" s="3">
        <f>IF(Table3[[#This Row],[Stock_on_hand]]&gt;Table3[[#This Row],[Reorder_point]],(Table3[[#This Row],[Stock_on_hand]]-Table3[[#This Row],[Reorder_point]])*Table3[[#This Row],[AverageCostPerUnit]],0)</f>
        <v>0</v>
      </c>
    </row>
    <row r="1442" spans="1:23" x14ac:dyDescent="0.3">
      <c r="A1442" s="1">
        <v>45831</v>
      </c>
      <c r="B1442" t="str">
        <f>TEXT(Table3[[#This Row],[date]],"mmm")</f>
        <v>Jun</v>
      </c>
      <c r="C1442" t="str">
        <f>TEXT(Table3[[#This Row],[date]],"ddd")</f>
        <v>Mon</v>
      </c>
      <c r="D1442" s="2" t="s">
        <v>12</v>
      </c>
      <c r="E1442" s="2" t="s">
        <v>279</v>
      </c>
      <c r="F1442" s="2" t="s">
        <v>188</v>
      </c>
      <c r="G1442" s="2" t="s">
        <v>189</v>
      </c>
      <c r="H1442" s="2" t="s">
        <v>60</v>
      </c>
      <c r="I1442" s="3">
        <v>36.659999999999997</v>
      </c>
      <c r="J1442" s="5">
        <v>5</v>
      </c>
      <c r="K1442" s="3">
        <v>183.3</v>
      </c>
      <c r="L1442" s="3">
        <v>125.83</v>
      </c>
      <c r="M1442" s="3">
        <v>57.47</v>
      </c>
      <c r="N1442" s="10">
        <f>Table3[[#This Row],[profit]]/Table3[[#This Row],[revenue]]</f>
        <v>0.31352973267866885</v>
      </c>
      <c r="O1442" s="2" t="s">
        <v>22</v>
      </c>
      <c r="P1442" s="2" t="str">
        <f>_xlfn.XLOOKUP(O1442,Sales_reps!A:A,Sales_reps!B:B)</f>
        <v>Rep 9</v>
      </c>
      <c r="Q1442" s="5">
        <f>_xlfn.XLOOKUP(F1442,Inventory!A:A,Inventory!E:E)</f>
        <v>232</v>
      </c>
      <c r="R1442" s="5">
        <f>_xlfn.XLOOKUP(F1442,Inventory!A:A,Inventory!F:F)</f>
        <v>63</v>
      </c>
      <c r="S1442" t="str">
        <f>IF(Table3[[#This Row],[Reorder_point]]&gt;=Table3[[#This Row],[Stock_on_hand]],"Reorder","Sufficient Stock")</f>
        <v>Sufficient Stock</v>
      </c>
      <c r="T1442" s="4">
        <f>_xlfn.XLOOKUP(F1442,Pivot!A:A,Pivot!C:C)</f>
        <v>2.4917127071823204</v>
      </c>
      <c r="U1442" s="5">
        <f>Table3[[#This Row],[Stock_on_hand]]/Table3[[#This Row],[ADS_Rate]]</f>
        <v>93.108647450110865</v>
      </c>
      <c r="V1442" s="16">
        <f>_xlfn.XLOOKUP(F1442,Pivot!E:E,Pivot!H:H)</f>
        <v>147.25665188470066</v>
      </c>
      <c r="W1442" s="3">
        <f>IF(Table3[[#This Row],[Stock_on_hand]]&gt;Table3[[#This Row],[Reorder_point]],(Table3[[#This Row],[Stock_on_hand]]-Table3[[#This Row],[Reorder_point]])*Table3[[#This Row],[AverageCostPerUnit]],0)</f>
        <v>24886.374168514412</v>
      </c>
    </row>
    <row r="1443" spans="1:23" x14ac:dyDescent="0.3">
      <c r="A1443" s="1">
        <v>45831</v>
      </c>
      <c r="B1443" t="str">
        <f>TEXT(Table3[[#This Row],[date]],"mmm")</f>
        <v>Jun</v>
      </c>
      <c r="C1443" t="str">
        <f>TEXT(Table3[[#This Row],[date]],"ddd")</f>
        <v>Mon</v>
      </c>
      <c r="D1443" s="2" t="s">
        <v>24</v>
      </c>
      <c r="E1443" s="2" t="s">
        <v>279</v>
      </c>
      <c r="F1443" s="2" t="s">
        <v>66</v>
      </c>
      <c r="G1443" s="2" t="s">
        <v>67</v>
      </c>
      <c r="H1443" s="2" t="s">
        <v>60</v>
      </c>
      <c r="I1443" s="3">
        <v>169.85</v>
      </c>
      <c r="J1443" s="5">
        <v>33</v>
      </c>
      <c r="K1443" s="3">
        <v>5605.05</v>
      </c>
      <c r="L1443" s="3">
        <v>3707.87</v>
      </c>
      <c r="M1443" s="3">
        <v>1897.18</v>
      </c>
      <c r="N1443" s="10">
        <f>Table3[[#This Row],[profit]]/Table3[[#This Row],[revenue]]</f>
        <v>0.33847690921579648</v>
      </c>
      <c r="O1443" s="2" t="s">
        <v>32</v>
      </c>
      <c r="P1443" s="2" t="str">
        <f>_xlfn.XLOOKUP(O1443,Sales_reps!A:A,Sales_reps!B:B)</f>
        <v>Rep 13</v>
      </c>
      <c r="Q1443" s="5">
        <f>_xlfn.XLOOKUP(F1443,Inventory!A:A,Inventory!E:E)</f>
        <v>331</v>
      </c>
      <c r="R1443" s="5">
        <f>_xlfn.XLOOKUP(F1443,Inventory!A:A,Inventory!F:F)</f>
        <v>142</v>
      </c>
      <c r="S1443" t="str">
        <f>IF(Table3[[#This Row],[Reorder_point]]&gt;=Table3[[#This Row],[Stock_on_hand]],"Reorder","Sufficient Stock")</f>
        <v>Sufficient Stock</v>
      </c>
      <c r="T1443" s="4">
        <f>_xlfn.XLOOKUP(F1443,Pivot!A:A,Pivot!C:C)</f>
        <v>3.5745856353591159</v>
      </c>
      <c r="U1443" s="5">
        <f>Table3[[#This Row],[Stock_on_hand]]/Table3[[#This Row],[ADS_Rate]]</f>
        <v>92.59814528593509</v>
      </c>
      <c r="V1443" s="16">
        <f>_xlfn.XLOOKUP(F1443,Pivot!E:E,Pivot!H:H)</f>
        <v>209.60302936630598</v>
      </c>
      <c r="W1443" s="3">
        <f>IF(Table3[[#This Row],[Stock_on_hand]]&gt;Table3[[#This Row],[Reorder_point]],(Table3[[#This Row],[Stock_on_hand]]-Table3[[#This Row],[Reorder_point]])*Table3[[#This Row],[AverageCostPerUnit]],0)</f>
        <v>39614.972550231832</v>
      </c>
    </row>
    <row r="1444" spans="1:23" x14ac:dyDescent="0.3">
      <c r="A1444" s="1">
        <v>45831</v>
      </c>
      <c r="B1444" t="str">
        <f>TEXT(Table3[[#This Row],[date]],"mmm")</f>
        <v>Jun</v>
      </c>
      <c r="C1444" t="str">
        <f>TEXT(Table3[[#This Row],[date]],"ddd")</f>
        <v>Mon</v>
      </c>
      <c r="D1444" s="2" t="s">
        <v>27</v>
      </c>
      <c r="E1444" s="2" t="s">
        <v>277</v>
      </c>
      <c r="F1444" s="2" t="s">
        <v>182</v>
      </c>
      <c r="G1444" s="2" t="s">
        <v>183</v>
      </c>
      <c r="H1444" s="2" t="s">
        <v>73</v>
      </c>
      <c r="I1444" s="3">
        <v>138.74</v>
      </c>
      <c r="J1444" s="5">
        <v>23</v>
      </c>
      <c r="K1444" s="3">
        <v>3191.02</v>
      </c>
      <c r="L1444" s="3">
        <v>1886.66</v>
      </c>
      <c r="M1444" s="3">
        <v>1304.3599999999999</v>
      </c>
      <c r="N1444" s="10">
        <f>Table3[[#This Row],[profit]]/Table3[[#This Row],[revenue]]</f>
        <v>0.40875958157579706</v>
      </c>
      <c r="O1444" s="2" t="s">
        <v>46</v>
      </c>
      <c r="P1444" s="2" t="str">
        <f>_xlfn.XLOOKUP(O1444,Sales_reps!A:A,Sales_reps!B:B)</f>
        <v>Rep 20</v>
      </c>
      <c r="Q1444" s="5">
        <f>_xlfn.XLOOKUP(F1444,Inventory!A:A,Inventory!E:E)</f>
        <v>280</v>
      </c>
      <c r="R1444" s="5">
        <f>_xlfn.XLOOKUP(F1444,Inventory!A:A,Inventory!F:F)</f>
        <v>97</v>
      </c>
      <c r="S1444" t="str">
        <f>IF(Table3[[#This Row],[Reorder_point]]&gt;=Table3[[#This Row],[Stock_on_hand]],"Reorder","Sufficient Stock")</f>
        <v>Sufficient Stock</v>
      </c>
      <c r="T1444" s="4">
        <f>_xlfn.XLOOKUP(F1444,Pivot!A:A,Pivot!C:C)</f>
        <v>1.1381215469613259</v>
      </c>
      <c r="U1444" s="5">
        <f>Table3[[#This Row],[Stock_on_hand]]/Table3[[#This Row],[ADS_Rate]]</f>
        <v>246.01941747572815</v>
      </c>
      <c r="V1444" s="16">
        <f>_xlfn.XLOOKUP(F1444,Pivot!E:E,Pivot!H:H)</f>
        <v>123.11640776699031</v>
      </c>
      <c r="W1444" s="3">
        <f>IF(Table3[[#This Row],[Stock_on_hand]]&gt;Table3[[#This Row],[Reorder_point]],(Table3[[#This Row],[Stock_on_hand]]-Table3[[#This Row],[Reorder_point]])*Table3[[#This Row],[AverageCostPerUnit]],0)</f>
        <v>22530.302621359227</v>
      </c>
    </row>
    <row r="1445" spans="1:23" x14ac:dyDescent="0.3">
      <c r="A1445" s="1">
        <v>45831</v>
      </c>
      <c r="B1445" t="str">
        <f>TEXT(Table3[[#This Row],[date]],"mmm")</f>
        <v>Jun</v>
      </c>
      <c r="C1445" t="str">
        <f>TEXT(Table3[[#This Row],[date]],"ddd")</f>
        <v>Mon</v>
      </c>
      <c r="D1445" s="2" t="s">
        <v>27</v>
      </c>
      <c r="E1445" s="2" t="s">
        <v>283</v>
      </c>
      <c r="F1445" s="2" t="s">
        <v>220</v>
      </c>
      <c r="G1445" s="2" t="s">
        <v>221</v>
      </c>
      <c r="H1445" s="2" t="s">
        <v>56</v>
      </c>
      <c r="I1445" s="3">
        <v>259.68</v>
      </c>
      <c r="J1445" s="5">
        <v>48</v>
      </c>
      <c r="K1445" s="3">
        <v>12464.64</v>
      </c>
      <c r="L1445" s="3">
        <v>6720.45</v>
      </c>
      <c r="M1445" s="3">
        <v>5744.19</v>
      </c>
      <c r="N1445" s="10">
        <f>Table3[[#This Row],[profit]]/Table3[[#This Row],[revenue]]</f>
        <v>0.46083882085643868</v>
      </c>
      <c r="O1445" s="2" t="s">
        <v>18</v>
      </c>
      <c r="P1445" s="2" t="str">
        <f>_xlfn.XLOOKUP(O1445,Sales_reps!A:A,Sales_reps!B:B)</f>
        <v>Rep 7</v>
      </c>
      <c r="Q1445" s="5">
        <f>_xlfn.XLOOKUP(F1445,Inventory!A:A,Inventory!E:E)</f>
        <v>285</v>
      </c>
      <c r="R1445" s="5">
        <f>_xlfn.XLOOKUP(F1445,Inventory!A:A,Inventory!F:F)</f>
        <v>130</v>
      </c>
      <c r="S1445" t="str">
        <f>IF(Table3[[#This Row],[Reorder_point]]&gt;=Table3[[#This Row],[Stock_on_hand]],"Reorder","Sufficient Stock")</f>
        <v>Sufficient Stock</v>
      </c>
      <c r="T1445" s="4">
        <f>_xlfn.XLOOKUP(F1445,Pivot!A:A,Pivot!C:C)</f>
        <v>1.6464088397790055</v>
      </c>
      <c r="U1445" s="5">
        <f>Table3[[#This Row],[Stock_on_hand]]/Table3[[#This Row],[ADS_Rate]]</f>
        <v>173.10402684563758</v>
      </c>
      <c r="V1445" s="16">
        <f>_xlfn.XLOOKUP(F1445,Pivot!E:E,Pivot!H:H)</f>
        <v>196.83761744966441</v>
      </c>
      <c r="W1445" s="3">
        <f>IF(Table3[[#This Row],[Stock_on_hand]]&gt;Table3[[#This Row],[Reorder_point]],(Table3[[#This Row],[Stock_on_hand]]-Table3[[#This Row],[Reorder_point]])*Table3[[#This Row],[AverageCostPerUnit]],0)</f>
        <v>30509.830704697983</v>
      </c>
    </row>
    <row r="1446" spans="1:23" x14ac:dyDescent="0.3">
      <c r="A1446" s="1">
        <v>45831</v>
      </c>
      <c r="B1446" t="str">
        <f>TEXT(Table3[[#This Row],[date]],"mmm")</f>
        <v>Jun</v>
      </c>
      <c r="C1446" t="str">
        <f>TEXT(Table3[[#This Row],[date]],"ddd")</f>
        <v>Mon</v>
      </c>
      <c r="D1446" s="2" t="s">
        <v>17</v>
      </c>
      <c r="E1446" s="2" t="s">
        <v>281</v>
      </c>
      <c r="F1446" s="2" t="s">
        <v>230</v>
      </c>
      <c r="G1446" s="2" t="s">
        <v>231</v>
      </c>
      <c r="H1446" s="2" t="s">
        <v>60</v>
      </c>
      <c r="I1446" s="3">
        <v>428.41</v>
      </c>
      <c r="J1446" s="5">
        <v>12</v>
      </c>
      <c r="K1446" s="3">
        <v>5140.92</v>
      </c>
      <c r="L1446" s="3">
        <v>3376.49</v>
      </c>
      <c r="M1446" s="3">
        <v>1764.43</v>
      </c>
      <c r="N1446" s="10">
        <f>Table3[[#This Row],[profit]]/Table3[[#This Row],[revenue]]</f>
        <v>0.34321288796557814</v>
      </c>
      <c r="O1446" s="2" t="s">
        <v>20</v>
      </c>
      <c r="P1446" s="2" t="str">
        <f>_xlfn.XLOOKUP(O1446,Sales_reps!A:A,Sales_reps!B:B)</f>
        <v>Rep 8</v>
      </c>
      <c r="Q1446" s="5">
        <f>_xlfn.XLOOKUP(F1446,Inventory!A:A,Inventory!E:E)</f>
        <v>12</v>
      </c>
      <c r="R1446" s="5">
        <f>_xlfn.XLOOKUP(F1446,Inventory!A:A,Inventory!F:F)</f>
        <v>166</v>
      </c>
      <c r="S1446" t="str">
        <f>IF(Table3[[#This Row],[Reorder_point]]&gt;=Table3[[#This Row],[Stock_on_hand]],"Reorder","Sufficient Stock")</f>
        <v>Reorder</v>
      </c>
      <c r="T1446" s="4">
        <f>_xlfn.XLOOKUP(F1446,Pivot!A:A,Pivot!C:C)</f>
        <v>2.0386740331491713</v>
      </c>
      <c r="U1446" s="5">
        <f>Table3[[#This Row],[Stock_on_hand]]/Table3[[#This Row],[ADS_Rate]]</f>
        <v>5.8861788617886175</v>
      </c>
      <c r="V1446" s="16">
        <f>_xlfn.XLOOKUP(F1446,Pivot!E:E,Pivot!H:H)</f>
        <v>205.93330623306232</v>
      </c>
      <c r="W1446" s="3">
        <f>IF(Table3[[#This Row],[Stock_on_hand]]&gt;Table3[[#This Row],[Reorder_point]],(Table3[[#This Row],[Stock_on_hand]]-Table3[[#This Row],[Reorder_point]])*Table3[[#This Row],[AverageCostPerUnit]],0)</f>
        <v>0</v>
      </c>
    </row>
    <row r="1447" spans="1:23" x14ac:dyDescent="0.3">
      <c r="A1447" s="1">
        <v>45831</v>
      </c>
      <c r="B1447" t="str">
        <f>TEXT(Table3[[#This Row],[date]],"mmm")</f>
        <v>Jun</v>
      </c>
      <c r="C1447" t="str">
        <f>TEXT(Table3[[#This Row],[date]],"ddd")</f>
        <v>Mon</v>
      </c>
      <c r="D1447" s="2" t="s">
        <v>27</v>
      </c>
      <c r="E1447" s="2" t="s">
        <v>282</v>
      </c>
      <c r="F1447" s="2" t="s">
        <v>256</v>
      </c>
      <c r="G1447" s="2" t="s">
        <v>257</v>
      </c>
      <c r="H1447" s="2" t="s">
        <v>60</v>
      </c>
      <c r="I1447" s="3">
        <v>49.47</v>
      </c>
      <c r="J1447" s="5">
        <v>21</v>
      </c>
      <c r="K1447" s="3">
        <v>1038.8699999999999</v>
      </c>
      <c r="L1447" s="3">
        <v>634</v>
      </c>
      <c r="M1447" s="3">
        <v>404.87</v>
      </c>
      <c r="N1447" s="10">
        <f>Table3[[#This Row],[profit]]/Table3[[#This Row],[revenue]]</f>
        <v>0.3897215243485711</v>
      </c>
      <c r="O1447" s="2" t="s">
        <v>36</v>
      </c>
      <c r="P1447" s="2" t="str">
        <f>_xlfn.XLOOKUP(O1447,Sales_reps!A:A,Sales_reps!B:B)</f>
        <v>Rep 15</v>
      </c>
      <c r="Q1447" s="5">
        <f>_xlfn.XLOOKUP(F1447,Inventory!A:A,Inventory!E:E)</f>
        <v>214</v>
      </c>
      <c r="R1447" s="5">
        <f>_xlfn.XLOOKUP(F1447,Inventory!A:A,Inventory!F:F)</f>
        <v>83</v>
      </c>
      <c r="S1447" t="str">
        <f>IF(Table3[[#This Row],[Reorder_point]]&gt;=Table3[[#This Row],[Stock_on_hand]],"Reorder","Sufficient Stock")</f>
        <v>Sufficient Stock</v>
      </c>
      <c r="T1447" s="4">
        <f>_xlfn.XLOOKUP(F1447,Pivot!A:A,Pivot!C:C)</f>
        <v>2.2872928176795582</v>
      </c>
      <c r="U1447" s="5">
        <f>Table3[[#This Row],[Stock_on_hand]]/Table3[[#This Row],[ADS_Rate]]</f>
        <v>93.560386473429944</v>
      </c>
      <c r="V1447" s="16">
        <f>_xlfn.XLOOKUP(F1447,Pivot!E:E,Pivot!H:H)</f>
        <v>128.51939613526571</v>
      </c>
      <c r="W1447" s="3">
        <f>IF(Table3[[#This Row],[Stock_on_hand]]&gt;Table3[[#This Row],[Reorder_point]],(Table3[[#This Row],[Stock_on_hand]]-Table3[[#This Row],[Reorder_point]])*Table3[[#This Row],[AverageCostPerUnit]],0)</f>
        <v>16836.040893719808</v>
      </c>
    </row>
    <row r="1448" spans="1:23" x14ac:dyDescent="0.3">
      <c r="A1448" s="1">
        <v>45832</v>
      </c>
      <c r="B1448" t="str">
        <f>TEXT(Table3[[#This Row],[date]],"mmm")</f>
        <v>Jun</v>
      </c>
      <c r="C1448" t="str">
        <f>TEXT(Table3[[#This Row],[date]],"ddd")</f>
        <v>Tue</v>
      </c>
      <c r="D1448" s="2" t="s">
        <v>12</v>
      </c>
      <c r="E1448" s="2" t="s">
        <v>285</v>
      </c>
      <c r="F1448" s="2" t="s">
        <v>128</v>
      </c>
      <c r="G1448" s="2" t="s">
        <v>129</v>
      </c>
      <c r="H1448" s="2" t="s">
        <v>56</v>
      </c>
      <c r="I1448" s="3">
        <v>165.08</v>
      </c>
      <c r="J1448" s="5">
        <v>31</v>
      </c>
      <c r="K1448" s="3">
        <v>5117.4799999999996</v>
      </c>
      <c r="L1448" s="3">
        <v>3410.97</v>
      </c>
      <c r="M1448" s="3">
        <v>1706.51</v>
      </c>
      <c r="N1448" s="10">
        <f>Table3[[#This Row],[profit]]/Table3[[#This Row],[revenue]]</f>
        <v>0.33346686259643421</v>
      </c>
      <c r="O1448" s="2" t="s">
        <v>40</v>
      </c>
      <c r="P1448" s="2" t="str">
        <f>_xlfn.XLOOKUP(O1448,Sales_reps!A:A,Sales_reps!B:B)</f>
        <v>Rep 17</v>
      </c>
      <c r="Q1448" s="5">
        <f>_xlfn.XLOOKUP(F1448,Inventory!A:A,Inventory!E:E)</f>
        <v>89</v>
      </c>
      <c r="R1448" s="5">
        <f>_xlfn.XLOOKUP(F1448,Inventory!A:A,Inventory!F:F)</f>
        <v>126</v>
      </c>
      <c r="S1448" t="str">
        <f>IF(Table3[[#This Row],[Reorder_point]]&gt;=Table3[[#This Row],[Stock_on_hand]],"Reorder","Sufficient Stock")</f>
        <v>Reorder</v>
      </c>
      <c r="T1448" s="4">
        <f>_xlfn.XLOOKUP(F1448,Pivot!A:A,Pivot!C:C)</f>
        <v>2.6187845303867405</v>
      </c>
      <c r="U1448" s="5">
        <f>Table3[[#This Row],[Stock_on_hand]]/Table3[[#This Row],[ADS_Rate]]</f>
        <v>33.985232067510545</v>
      </c>
      <c r="V1448" s="16">
        <f>_xlfn.XLOOKUP(F1448,Pivot!E:E,Pivot!H:H)</f>
        <v>184.72071729957807</v>
      </c>
      <c r="W1448" s="3">
        <f>IF(Table3[[#This Row],[Stock_on_hand]]&gt;Table3[[#This Row],[Reorder_point]],(Table3[[#This Row],[Stock_on_hand]]-Table3[[#This Row],[Reorder_point]])*Table3[[#This Row],[AverageCostPerUnit]],0)</f>
        <v>0</v>
      </c>
    </row>
    <row r="1449" spans="1:23" x14ac:dyDescent="0.3">
      <c r="A1449" s="1">
        <v>45832</v>
      </c>
      <c r="B1449" t="str">
        <f>TEXT(Table3[[#This Row],[date]],"mmm")</f>
        <v>Jun</v>
      </c>
      <c r="C1449" t="str">
        <f>TEXT(Table3[[#This Row],[date]],"ddd")</f>
        <v>Tue</v>
      </c>
      <c r="D1449" s="2" t="s">
        <v>27</v>
      </c>
      <c r="E1449" s="2" t="s">
        <v>284</v>
      </c>
      <c r="F1449" s="2" t="s">
        <v>168</v>
      </c>
      <c r="G1449" s="2" t="s">
        <v>169</v>
      </c>
      <c r="H1449" s="2" t="s">
        <v>56</v>
      </c>
      <c r="I1449" s="3">
        <v>478.88</v>
      </c>
      <c r="J1449" s="5">
        <v>1</v>
      </c>
      <c r="K1449" s="3">
        <v>478.88</v>
      </c>
      <c r="L1449" s="3">
        <v>293.45999999999998</v>
      </c>
      <c r="M1449" s="3">
        <v>185.42</v>
      </c>
      <c r="N1449" s="10">
        <f>Table3[[#This Row],[profit]]/Table3[[#This Row],[revenue]]</f>
        <v>0.38719512195121947</v>
      </c>
      <c r="O1449" s="2" t="s">
        <v>10</v>
      </c>
      <c r="P1449" s="2" t="str">
        <f>_xlfn.XLOOKUP(O1449,Sales_reps!A:A,Sales_reps!B:B)</f>
        <v>Rep 4</v>
      </c>
      <c r="Q1449" s="5">
        <f>_xlfn.XLOOKUP(F1449,Inventory!A:A,Inventory!E:E)</f>
        <v>433</v>
      </c>
      <c r="R1449" s="5">
        <f>_xlfn.XLOOKUP(F1449,Inventory!A:A,Inventory!F:F)</f>
        <v>151</v>
      </c>
      <c r="S1449" t="str">
        <f>IF(Table3[[#This Row],[Reorder_point]]&gt;=Table3[[#This Row],[Stock_on_hand]],"Reorder","Sufficient Stock")</f>
        <v>Sufficient Stock</v>
      </c>
      <c r="T1449" s="4">
        <f>_xlfn.XLOOKUP(F1449,Pivot!A:A,Pivot!C:C)</f>
        <v>2.0718232044198897</v>
      </c>
      <c r="U1449" s="5">
        <f>Table3[[#This Row],[Stock_on_hand]]/Table3[[#This Row],[ADS_Rate]]</f>
        <v>208.99466666666666</v>
      </c>
      <c r="V1449" s="16">
        <f>_xlfn.XLOOKUP(F1449,Pivot!E:E,Pivot!H:H)</f>
        <v>166.13485333333333</v>
      </c>
      <c r="W1449" s="3">
        <f>IF(Table3[[#This Row],[Stock_on_hand]]&gt;Table3[[#This Row],[Reorder_point]],(Table3[[#This Row],[Stock_on_hand]]-Table3[[#This Row],[Reorder_point]])*Table3[[#This Row],[AverageCostPerUnit]],0)</f>
        <v>46850.028639999997</v>
      </c>
    </row>
    <row r="1450" spans="1:23" x14ac:dyDescent="0.3">
      <c r="A1450" s="1">
        <v>45832</v>
      </c>
      <c r="B1450" t="str">
        <f>TEXT(Table3[[#This Row],[date]],"mmm")</f>
        <v>Jun</v>
      </c>
      <c r="C1450" t="str">
        <f>TEXT(Table3[[#This Row],[date]],"ddd")</f>
        <v>Tue</v>
      </c>
      <c r="D1450" s="2" t="s">
        <v>5</v>
      </c>
      <c r="E1450" s="2" t="s">
        <v>274</v>
      </c>
      <c r="F1450" s="2" t="s">
        <v>240</v>
      </c>
      <c r="G1450" s="2" t="s">
        <v>241</v>
      </c>
      <c r="H1450" s="2" t="s">
        <v>56</v>
      </c>
      <c r="I1450" s="3">
        <v>445.94</v>
      </c>
      <c r="J1450" s="5">
        <v>1</v>
      </c>
      <c r="K1450" s="3">
        <v>445.94</v>
      </c>
      <c r="L1450" s="3">
        <v>351.38</v>
      </c>
      <c r="M1450" s="3">
        <v>94.56</v>
      </c>
      <c r="N1450" s="10">
        <f>Table3[[#This Row],[profit]]/Table3[[#This Row],[revenue]]</f>
        <v>0.21204646364981836</v>
      </c>
      <c r="O1450" s="2" t="s">
        <v>22</v>
      </c>
      <c r="P1450" s="2" t="str">
        <f>_xlfn.XLOOKUP(O1450,Sales_reps!A:A,Sales_reps!B:B)</f>
        <v>Rep 9</v>
      </c>
      <c r="Q1450" s="5">
        <f>_xlfn.XLOOKUP(F1450,Inventory!A:A,Inventory!E:E)</f>
        <v>132</v>
      </c>
      <c r="R1450" s="5">
        <f>_xlfn.XLOOKUP(F1450,Inventory!A:A,Inventory!F:F)</f>
        <v>82</v>
      </c>
      <c r="S1450" t="str">
        <f>IF(Table3[[#This Row],[Reorder_point]]&gt;=Table3[[#This Row],[Stock_on_hand]],"Reorder","Sufficient Stock")</f>
        <v>Sufficient Stock</v>
      </c>
      <c r="T1450" s="4">
        <f>_xlfn.XLOOKUP(F1450,Pivot!A:A,Pivot!C:C)</f>
        <v>1.3149171270718232</v>
      </c>
      <c r="U1450" s="5">
        <f>Table3[[#This Row],[Stock_on_hand]]/Table3[[#This Row],[ADS_Rate]]</f>
        <v>100.38655462184875</v>
      </c>
      <c r="V1450" s="16">
        <f>_xlfn.XLOOKUP(F1450,Pivot!E:E,Pivot!H:H)</f>
        <v>148.74588235294115</v>
      </c>
      <c r="W1450" s="3">
        <f>IF(Table3[[#This Row],[Stock_on_hand]]&gt;Table3[[#This Row],[Reorder_point]],(Table3[[#This Row],[Stock_on_hand]]-Table3[[#This Row],[Reorder_point]])*Table3[[#This Row],[AverageCostPerUnit]],0)</f>
        <v>7437.2941176470576</v>
      </c>
    </row>
    <row r="1451" spans="1:23" x14ac:dyDescent="0.3">
      <c r="A1451" s="1">
        <v>45832</v>
      </c>
      <c r="B1451" t="str">
        <f>TEXT(Table3[[#This Row],[date]],"mmm")</f>
        <v>Jun</v>
      </c>
      <c r="C1451" t="str">
        <f>TEXT(Table3[[#This Row],[date]],"ddd")</f>
        <v>Tue</v>
      </c>
      <c r="D1451" s="2" t="s">
        <v>27</v>
      </c>
      <c r="E1451" s="2" t="s">
        <v>274</v>
      </c>
      <c r="F1451" s="2" t="s">
        <v>194</v>
      </c>
      <c r="G1451" s="2" t="s">
        <v>195</v>
      </c>
      <c r="H1451" s="2" t="s">
        <v>56</v>
      </c>
      <c r="I1451" s="3">
        <v>184.94</v>
      </c>
      <c r="J1451" s="5">
        <v>2</v>
      </c>
      <c r="K1451" s="3">
        <v>369.88</v>
      </c>
      <c r="L1451" s="3">
        <v>201.72</v>
      </c>
      <c r="M1451" s="3">
        <v>168.16</v>
      </c>
      <c r="N1451" s="10">
        <f>Table3[[#This Row],[profit]]/Table3[[#This Row],[revenue]]</f>
        <v>0.45463393533037744</v>
      </c>
      <c r="O1451" s="2" t="s">
        <v>20</v>
      </c>
      <c r="P1451" s="2" t="str">
        <f>_xlfn.XLOOKUP(O1451,Sales_reps!A:A,Sales_reps!B:B)</f>
        <v>Rep 8</v>
      </c>
      <c r="Q1451" s="5">
        <f>_xlfn.XLOOKUP(F1451,Inventory!A:A,Inventory!E:E)</f>
        <v>125</v>
      </c>
      <c r="R1451" s="5">
        <f>_xlfn.XLOOKUP(F1451,Inventory!A:A,Inventory!F:F)</f>
        <v>181</v>
      </c>
      <c r="S1451" t="str">
        <f>IF(Table3[[#This Row],[Reorder_point]]&gt;=Table3[[#This Row],[Stock_on_hand]],"Reorder","Sufficient Stock")</f>
        <v>Reorder</v>
      </c>
      <c r="T1451" s="4">
        <f>_xlfn.XLOOKUP(F1451,Pivot!A:A,Pivot!C:C)</f>
        <v>1.8729281767955801</v>
      </c>
      <c r="U1451" s="5">
        <f>Table3[[#This Row],[Stock_on_hand]]/Table3[[#This Row],[ADS_Rate]]</f>
        <v>66.740412979351035</v>
      </c>
      <c r="V1451" s="16">
        <f>_xlfn.XLOOKUP(F1451,Pivot!E:E,Pivot!H:H)</f>
        <v>142.94654867256637</v>
      </c>
      <c r="W1451" s="3">
        <f>IF(Table3[[#This Row],[Stock_on_hand]]&gt;Table3[[#This Row],[Reorder_point]],(Table3[[#This Row],[Stock_on_hand]]-Table3[[#This Row],[Reorder_point]])*Table3[[#This Row],[AverageCostPerUnit]],0)</f>
        <v>0</v>
      </c>
    </row>
    <row r="1452" spans="1:23" x14ac:dyDescent="0.3">
      <c r="A1452" s="1">
        <v>45832</v>
      </c>
      <c r="B1452" t="str">
        <f>TEXT(Table3[[#This Row],[date]],"mmm")</f>
        <v>Jun</v>
      </c>
      <c r="C1452" t="str">
        <f>TEXT(Table3[[#This Row],[date]],"ddd")</f>
        <v>Tue</v>
      </c>
      <c r="D1452" s="2" t="s">
        <v>12</v>
      </c>
      <c r="E1452" s="2" t="s">
        <v>283</v>
      </c>
      <c r="F1452" s="2" t="s">
        <v>206</v>
      </c>
      <c r="G1452" s="2" t="s">
        <v>207</v>
      </c>
      <c r="H1452" s="2" t="s">
        <v>60</v>
      </c>
      <c r="I1452" s="3">
        <v>64.39</v>
      </c>
      <c r="J1452" s="5">
        <v>26</v>
      </c>
      <c r="K1452" s="3">
        <v>1674.14</v>
      </c>
      <c r="L1452" s="3">
        <v>1190.3499999999999</v>
      </c>
      <c r="M1452" s="3">
        <v>483.79</v>
      </c>
      <c r="N1452" s="10">
        <f>Table3[[#This Row],[profit]]/Table3[[#This Row],[revenue]]</f>
        <v>0.28897822165410297</v>
      </c>
      <c r="O1452" s="2" t="s">
        <v>3</v>
      </c>
      <c r="P1452" s="2" t="str">
        <f>_xlfn.XLOOKUP(O1452,Sales_reps!A:A,Sales_reps!B:B)</f>
        <v>Rep 1</v>
      </c>
      <c r="Q1452" s="5">
        <f>_xlfn.XLOOKUP(F1452,Inventory!A:A,Inventory!E:E)</f>
        <v>234</v>
      </c>
      <c r="R1452" s="5">
        <f>_xlfn.XLOOKUP(F1452,Inventory!A:A,Inventory!F:F)</f>
        <v>135</v>
      </c>
      <c r="S1452" t="str">
        <f>IF(Table3[[#This Row],[Reorder_point]]&gt;=Table3[[#This Row],[Stock_on_hand]],"Reorder","Sufficient Stock")</f>
        <v>Sufficient Stock</v>
      </c>
      <c r="T1452" s="4">
        <f>_xlfn.XLOOKUP(F1452,Pivot!A:A,Pivot!C:C)</f>
        <v>2.1823204419889501</v>
      </c>
      <c r="U1452" s="5">
        <f>Table3[[#This Row],[Stock_on_hand]]/Table3[[#This Row],[ADS_Rate]]</f>
        <v>107.2253164556962</v>
      </c>
      <c r="V1452" s="16">
        <f>_xlfn.XLOOKUP(F1452,Pivot!E:E,Pivot!H:H)</f>
        <v>159.33501265822784</v>
      </c>
      <c r="W1452" s="3">
        <f>IF(Table3[[#This Row],[Stock_on_hand]]&gt;Table3[[#This Row],[Reorder_point]],(Table3[[#This Row],[Stock_on_hand]]-Table3[[#This Row],[Reorder_point]])*Table3[[#This Row],[AverageCostPerUnit]],0)</f>
        <v>15774.166253164556</v>
      </c>
    </row>
    <row r="1453" spans="1:23" x14ac:dyDescent="0.3">
      <c r="A1453" s="1">
        <v>45832</v>
      </c>
      <c r="B1453" t="str">
        <f>TEXT(Table3[[#This Row],[date]],"mmm")</f>
        <v>Jun</v>
      </c>
      <c r="C1453" t="str">
        <f>TEXT(Table3[[#This Row],[date]],"ddd")</f>
        <v>Tue</v>
      </c>
      <c r="D1453" s="2" t="s">
        <v>27</v>
      </c>
      <c r="E1453" s="2" t="s">
        <v>276</v>
      </c>
      <c r="F1453" s="2" t="s">
        <v>95</v>
      </c>
      <c r="G1453" s="2" t="s">
        <v>96</v>
      </c>
      <c r="H1453" s="2" t="s">
        <v>56</v>
      </c>
      <c r="I1453" s="3">
        <v>19.97</v>
      </c>
      <c r="J1453" s="5">
        <v>12</v>
      </c>
      <c r="K1453" s="3">
        <v>239.64</v>
      </c>
      <c r="L1453" s="3">
        <v>124.55</v>
      </c>
      <c r="M1453" s="3">
        <v>115.09</v>
      </c>
      <c r="N1453" s="10">
        <f>Table3[[#This Row],[profit]]/Table3[[#This Row],[revenue]]</f>
        <v>0.48026205975630115</v>
      </c>
      <c r="O1453" s="2" t="s">
        <v>20</v>
      </c>
      <c r="P1453" s="2" t="str">
        <f>_xlfn.XLOOKUP(O1453,Sales_reps!A:A,Sales_reps!B:B)</f>
        <v>Rep 8</v>
      </c>
      <c r="Q1453" s="5">
        <f>_xlfn.XLOOKUP(F1453,Inventory!A:A,Inventory!E:E)</f>
        <v>101</v>
      </c>
      <c r="R1453" s="5">
        <f>_xlfn.XLOOKUP(F1453,Inventory!A:A,Inventory!F:F)</f>
        <v>179</v>
      </c>
      <c r="S1453" t="str">
        <f>IF(Table3[[#This Row],[Reorder_point]]&gt;=Table3[[#This Row],[Stock_on_hand]],"Reorder","Sufficient Stock")</f>
        <v>Reorder</v>
      </c>
      <c r="T1453" s="4">
        <f>_xlfn.XLOOKUP(F1453,Pivot!A:A,Pivot!C:C)</f>
        <v>3.9834254143646408</v>
      </c>
      <c r="U1453" s="5">
        <f>Table3[[#This Row],[Stock_on_hand]]/Table3[[#This Row],[ADS_Rate]]</f>
        <v>25.35506241331484</v>
      </c>
      <c r="V1453" s="16">
        <f>_xlfn.XLOOKUP(F1453,Pivot!E:E,Pivot!H:H)</f>
        <v>171.84160887656034</v>
      </c>
      <c r="W1453" s="3">
        <f>IF(Table3[[#This Row],[Stock_on_hand]]&gt;Table3[[#This Row],[Reorder_point]],(Table3[[#This Row],[Stock_on_hand]]-Table3[[#This Row],[Reorder_point]])*Table3[[#This Row],[AverageCostPerUnit]],0)</f>
        <v>0</v>
      </c>
    </row>
    <row r="1454" spans="1:23" x14ac:dyDescent="0.3">
      <c r="A1454" s="1">
        <v>45833</v>
      </c>
      <c r="B1454" t="str">
        <f>TEXT(Table3[[#This Row],[date]],"mmm")</f>
        <v>Jun</v>
      </c>
      <c r="C1454" t="str">
        <f>TEXT(Table3[[#This Row],[date]],"ddd")</f>
        <v>Wed</v>
      </c>
      <c r="D1454" s="2" t="s">
        <v>5</v>
      </c>
      <c r="E1454" s="2" t="s">
        <v>282</v>
      </c>
      <c r="F1454" s="2" t="s">
        <v>124</v>
      </c>
      <c r="G1454" s="2" t="s">
        <v>125</v>
      </c>
      <c r="H1454" s="2" t="s">
        <v>64</v>
      </c>
      <c r="I1454" s="3">
        <v>463.8</v>
      </c>
      <c r="J1454" s="5">
        <v>3</v>
      </c>
      <c r="K1454" s="3">
        <v>1391.4</v>
      </c>
      <c r="L1454" s="3">
        <v>933.22</v>
      </c>
      <c r="M1454" s="3">
        <v>458.18</v>
      </c>
      <c r="N1454" s="10">
        <f>Table3[[#This Row],[profit]]/Table3[[#This Row],[revenue]]</f>
        <v>0.3292942360212735</v>
      </c>
      <c r="O1454" s="2" t="s">
        <v>30</v>
      </c>
      <c r="P1454" s="2" t="str">
        <f>_xlfn.XLOOKUP(O1454,Sales_reps!A:A,Sales_reps!B:B)</f>
        <v>Rep 12</v>
      </c>
      <c r="Q1454" s="5">
        <f>_xlfn.XLOOKUP(F1454,Inventory!A:A,Inventory!E:E)</f>
        <v>7</v>
      </c>
      <c r="R1454" s="5">
        <f>_xlfn.XLOOKUP(F1454,Inventory!A:A,Inventory!F:F)</f>
        <v>182</v>
      </c>
      <c r="S1454" t="str">
        <f>IF(Table3[[#This Row],[Reorder_point]]&gt;=Table3[[#This Row],[Stock_on_hand]],"Reorder","Sufficient Stock")</f>
        <v>Reorder</v>
      </c>
      <c r="T1454" s="4">
        <f>_xlfn.XLOOKUP(F1454,Pivot!A:A,Pivot!C:C)</f>
        <v>1.8729281767955801</v>
      </c>
      <c r="U1454" s="5">
        <f>Table3[[#This Row],[Stock_on_hand]]/Table3[[#This Row],[ADS_Rate]]</f>
        <v>3.7374631268436578</v>
      </c>
      <c r="V1454" s="16">
        <f>_xlfn.XLOOKUP(F1454,Pivot!E:E,Pivot!H:H)</f>
        <v>201.74427728613568</v>
      </c>
      <c r="W1454" s="3">
        <f>IF(Table3[[#This Row],[Stock_on_hand]]&gt;Table3[[#This Row],[Reorder_point]],(Table3[[#This Row],[Stock_on_hand]]-Table3[[#This Row],[Reorder_point]])*Table3[[#This Row],[AverageCostPerUnit]],0)</f>
        <v>0</v>
      </c>
    </row>
    <row r="1455" spans="1:23" x14ac:dyDescent="0.3">
      <c r="A1455" s="1">
        <v>45833</v>
      </c>
      <c r="B1455" t="str">
        <f>TEXT(Table3[[#This Row],[date]],"mmm")</f>
        <v>Jun</v>
      </c>
      <c r="C1455" t="str">
        <f>TEXT(Table3[[#This Row],[date]],"ddd")</f>
        <v>Wed</v>
      </c>
      <c r="D1455" s="2" t="s">
        <v>27</v>
      </c>
      <c r="E1455" s="2" t="s">
        <v>275</v>
      </c>
      <c r="F1455" s="2" t="s">
        <v>136</v>
      </c>
      <c r="G1455" s="2" t="s">
        <v>137</v>
      </c>
      <c r="H1455" s="2" t="s">
        <v>64</v>
      </c>
      <c r="I1455" s="3">
        <v>294.89999999999998</v>
      </c>
      <c r="J1455" s="5">
        <v>11</v>
      </c>
      <c r="K1455" s="3">
        <v>3243.9</v>
      </c>
      <c r="L1455" s="3">
        <v>1679.12</v>
      </c>
      <c r="M1455" s="3">
        <v>1564.78</v>
      </c>
      <c r="N1455" s="10">
        <f>Table3[[#This Row],[profit]]/Table3[[#This Row],[revenue]]</f>
        <v>0.48237615216252039</v>
      </c>
      <c r="O1455" s="2" t="s">
        <v>20</v>
      </c>
      <c r="P1455" s="2" t="str">
        <f>_xlfn.XLOOKUP(O1455,Sales_reps!A:A,Sales_reps!B:B)</f>
        <v>Rep 8</v>
      </c>
      <c r="Q1455" s="5">
        <f>_xlfn.XLOOKUP(F1455,Inventory!A:A,Inventory!E:E)</f>
        <v>6</v>
      </c>
      <c r="R1455" s="5">
        <f>_xlfn.XLOOKUP(F1455,Inventory!A:A,Inventory!F:F)</f>
        <v>81</v>
      </c>
      <c r="S1455" t="str">
        <f>IF(Table3[[#This Row],[Reorder_point]]&gt;=Table3[[#This Row],[Stock_on_hand]],"Reorder","Sufficient Stock")</f>
        <v>Reorder</v>
      </c>
      <c r="T1455" s="4">
        <f>_xlfn.XLOOKUP(F1455,Pivot!A:A,Pivot!C:C)</f>
        <v>2.3204419889502761</v>
      </c>
      <c r="U1455" s="5">
        <f>Table3[[#This Row],[Stock_on_hand]]/Table3[[#This Row],[ADS_Rate]]</f>
        <v>2.5857142857142859</v>
      </c>
      <c r="V1455" s="16">
        <f>_xlfn.XLOOKUP(F1455,Pivot!E:E,Pivot!H:H)</f>
        <v>171.29180952380952</v>
      </c>
      <c r="W1455" s="3">
        <f>IF(Table3[[#This Row],[Stock_on_hand]]&gt;Table3[[#This Row],[Reorder_point]],(Table3[[#This Row],[Stock_on_hand]]-Table3[[#This Row],[Reorder_point]])*Table3[[#This Row],[AverageCostPerUnit]],0)</f>
        <v>0</v>
      </c>
    </row>
    <row r="1456" spans="1:23" x14ac:dyDescent="0.3">
      <c r="A1456" s="1">
        <v>45833</v>
      </c>
      <c r="B1456" t="str">
        <f>TEXT(Table3[[#This Row],[date]],"mmm")</f>
        <v>Jun</v>
      </c>
      <c r="C1456" t="str">
        <f>TEXT(Table3[[#This Row],[date]],"ddd")</f>
        <v>Wed</v>
      </c>
      <c r="D1456" s="2" t="s">
        <v>5</v>
      </c>
      <c r="E1456" s="2" t="s">
        <v>273</v>
      </c>
      <c r="F1456" s="2" t="s">
        <v>244</v>
      </c>
      <c r="G1456" s="2" t="s">
        <v>245</v>
      </c>
      <c r="H1456" s="2" t="s">
        <v>64</v>
      </c>
      <c r="I1456" s="3">
        <v>474.73</v>
      </c>
      <c r="J1456" s="5">
        <v>10</v>
      </c>
      <c r="K1456" s="3">
        <v>4747.3</v>
      </c>
      <c r="L1456" s="3">
        <v>2539.62</v>
      </c>
      <c r="M1456" s="3">
        <v>2207.6799999999998</v>
      </c>
      <c r="N1456" s="10">
        <f>Table3[[#This Row],[profit]]/Table3[[#This Row],[revenue]]</f>
        <v>0.46503907484254203</v>
      </c>
      <c r="O1456" s="2" t="s">
        <v>46</v>
      </c>
      <c r="P1456" s="2" t="str">
        <f>_xlfn.XLOOKUP(O1456,Sales_reps!A:A,Sales_reps!B:B)</f>
        <v>Rep 20</v>
      </c>
      <c r="Q1456" s="5">
        <f>_xlfn.XLOOKUP(F1456,Inventory!A:A,Inventory!E:E)</f>
        <v>350</v>
      </c>
      <c r="R1456" s="5">
        <f>_xlfn.XLOOKUP(F1456,Inventory!A:A,Inventory!F:F)</f>
        <v>174</v>
      </c>
      <c r="S1456" t="str">
        <f>IF(Table3[[#This Row],[Reorder_point]]&gt;=Table3[[#This Row],[Stock_on_hand]],"Reorder","Sufficient Stock")</f>
        <v>Sufficient Stock</v>
      </c>
      <c r="T1456" s="4">
        <f>_xlfn.XLOOKUP(F1456,Pivot!A:A,Pivot!C:C)</f>
        <v>2.8232044198895028</v>
      </c>
      <c r="U1456" s="5">
        <f>Table3[[#This Row],[Stock_on_hand]]/Table3[[#This Row],[ADS_Rate]]</f>
        <v>123.97260273972603</v>
      </c>
      <c r="V1456" s="16">
        <f>_xlfn.XLOOKUP(F1456,Pivot!E:E,Pivot!H:H)</f>
        <v>176.50516634050879</v>
      </c>
      <c r="W1456" s="3">
        <f>IF(Table3[[#This Row],[Stock_on_hand]]&gt;Table3[[#This Row],[Reorder_point]],(Table3[[#This Row],[Stock_on_hand]]-Table3[[#This Row],[Reorder_point]])*Table3[[#This Row],[AverageCostPerUnit]],0)</f>
        <v>31064.909275929549</v>
      </c>
    </row>
    <row r="1457" spans="1:23" x14ac:dyDescent="0.3">
      <c r="A1457" s="1">
        <v>45833</v>
      </c>
      <c r="B1457" t="str">
        <f>TEXT(Table3[[#This Row],[date]],"mmm")</f>
        <v>Jun</v>
      </c>
      <c r="C1457" t="str">
        <f>TEXT(Table3[[#This Row],[date]],"ddd")</f>
        <v>Wed</v>
      </c>
      <c r="D1457" s="2" t="s">
        <v>24</v>
      </c>
      <c r="E1457" s="2" t="s">
        <v>272</v>
      </c>
      <c r="F1457" s="2" t="s">
        <v>166</v>
      </c>
      <c r="G1457" s="2" t="s">
        <v>167</v>
      </c>
      <c r="H1457" s="2" t="s">
        <v>56</v>
      </c>
      <c r="I1457" s="3">
        <v>49.94</v>
      </c>
      <c r="J1457" s="5">
        <v>7</v>
      </c>
      <c r="K1457" s="3">
        <v>349.58</v>
      </c>
      <c r="L1457" s="3">
        <v>225.51</v>
      </c>
      <c r="M1457" s="3">
        <v>124.07</v>
      </c>
      <c r="N1457" s="10">
        <f>Table3[[#This Row],[profit]]/Table3[[#This Row],[revenue]]</f>
        <v>0.35491160821557299</v>
      </c>
      <c r="O1457" s="2" t="s">
        <v>34</v>
      </c>
      <c r="P1457" s="2" t="str">
        <f>_xlfn.XLOOKUP(O1457,Sales_reps!A:A,Sales_reps!B:B)</f>
        <v>Rep 14</v>
      </c>
      <c r="Q1457" s="5">
        <f>_xlfn.XLOOKUP(F1457,Inventory!A:A,Inventory!E:E)</f>
        <v>359</v>
      </c>
      <c r="R1457" s="5">
        <f>_xlfn.XLOOKUP(F1457,Inventory!A:A,Inventory!F:F)</f>
        <v>83</v>
      </c>
      <c r="S1457" t="str">
        <f>IF(Table3[[#This Row],[Reorder_point]]&gt;=Table3[[#This Row],[Stock_on_hand]],"Reorder","Sufficient Stock")</f>
        <v>Sufficient Stock</v>
      </c>
      <c r="T1457" s="4">
        <f>_xlfn.XLOOKUP(F1457,Pivot!A:A,Pivot!C:C)</f>
        <v>2.4198895027624308</v>
      </c>
      <c r="U1457" s="5">
        <f>Table3[[#This Row],[Stock_on_hand]]/Table3[[#This Row],[ADS_Rate]]</f>
        <v>148.35388127853884</v>
      </c>
      <c r="V1457" s="16">
        <f>_xlfn.XLOOKUP(F1457,Pivot!E:E,Pivot!H:H)</f>
        <v>157.05917808219178</v>
      </c>
      <c r="W1457" s="3">
        <f>IF(Table3[[#This Row],[Stock_on_hand]]&gt;Table3[[#This Row],[Reorder_point]],(Table3[[#This Row],[Stock_on_hand]]-Table3[[#This Row],[Reorder_point]])*Table3[[#This Row],[AverageCostPerUnit]],0)</f>
        <v>43348.333150684928</v>
      </c>
    </row>
    <row r="1458" spans="1:23" x14ac:dyDescent="0.3">
      <c r="A1458" s="1">
        <v>45833</v>
      </c>
      <c r="B1458" t="str">
        <f>TEXT(Table3[[#This Row],[date]],"mmm")</f>
        <v>Jun</v>
      </c>
      <c r="C1458" t="str">
        <f>TEXT(Table3[[#This Row],[date]],"ddd")</f>
        <v>Wed</v>
      </c>
      <c r="D1458" s="2" t="s">
        <v>17</v>
      </c>
      <c r="E1458" s="2" t="s">
        <v>284</v>
      </c>
      <c r="F1458" s="2" t="s">
        <v>262</v>
      </c>
      <c r="G1458" s="2" t="s">
        <v>263</v>
      </c>
      <c r="H1458" s="2" t="s">
        <v>101</v>
      </c>
      <c r="I1458" s="3">
        <v>372.9</v>
      </c>
      <c r="J1458" s="5">
        <v>49</v>
      </c>
      <c r="K1458" s="3">
        <v>18272.099999999999</v>
      </c>
      <c r="L1458" s="3">
        <v>10068.64</v>
      </c>
      <c r="M1458" s="3">
        <v>8203.4599999999991</v>
      </c>
      <c r="N1458" s="10">
        <f>Table3[[#This Row],[profit]]/Table3[[#This Row],[revenue]]</f>
        <v>0.44896098423279207</v>
      </c>
      <c r="O1458" s="2" t="s">
        <v>38</v>
      </c>
      <c r="P1458" s="2" t="str">
        <f>_xlfn.XLOOKUP(O1458,Sales_reps!A:A,Sales_reps!B:B)</f>
        <v>Rep 16</v>
      </c>
      <c r="Q1458" s="5">
        <f>_xlfn.XLOOKUP(F1458,Inventory!A:A,Inventory!E:E)</f>
        <v>69</v>
      </c>
      <c r="R1458" s="5">
        <f>_xlfn.XLOOKUP(F1458,Inventory!A:A,Inventory!F:F)</f>
        <v>189</v>
      </c>
      <c r="S1458" t="str">
        <f>IF(Table3[[#This Row],[Reorder_point]]&gt;=Table3[[#This Row],[Stock_on_hand]],"Reorder","Sufficient Stock")</f>
        <v>Reorder</v>
      </c>
      <c r="T1458" s="4">
        <f>_xlfn.XLOOKUP(F1458,Pivot!A:A,Pivot!C:C)</f>
        <v>1.9337016574585635</v>
      </c>
      <c r="U1458" s="5">
        <f>Table3[[#This Row],[Stock_on_hand]]/Table3[[#This Row],[ADS_Rate]]</f>
        <v>35.682857142857145</v>
      </c>
      <c r="V1458" s="16">
        <f>_xlfn.XLOOKUP(F1458,Pivot!E:E,Pivot!H:H)</f>
        <v>151.44962857142858</v>
      </c>
      <c r="W1458" s="3">
        <f>IF(Table3[[#This Row],[Stock_on_hand]]&gt;Table3[[#This Row],[Reorder_point]],(Table3[[#This Row],[Stock_on_hand]]-Table3[[#This Row],[Reorder_point]])*Table3[[#This Row],[AverageCostPerUnit]],0)</f>
        <v>0</v>
      </c>
    </row>
    <row r="1459" spans="1:23" x14ac:dyDescent="0.3">
      <c r="A1459" s="1">
        <v>45833</v>
      </c>
      <c r="B1459" t="str">
        <f>TEXT(Table3[[#This Row],[date]],"mmm")</f>
        <v>Jun</v>
      </c>
      <c r="C1459" t="str">
        <f>TEXT(Table3[[#This Row],[date]],"ddd")</f>
        <v>Wed</v>
      </c>
      <c r="D1459" s="2" t="s">
        <v>24</v>
      </c>
      <c r="E1459" s="2" t="s">
        <v>277</v>
      </c>
      <c r="F1459" s="2" t="s">
        <v>234</v>
      </c>
      <c r="G1459" s="2" t="s">
        <v>235</v>
      </c>
      <c r="H1459" s="2" t="s">
        <v>101</v>
      </c>
      <c r="I1459" s="3">
        <v>359.53</v>
      </c>
      <c r="J1459" s="5">
        <v>7</v>
      </c>
      <c r="K1459" s="3">
        <v>2516.71</v>
      </c>
      <c r="L1459" s="3">
        <v>1279.97</v>
      </c>
      <c r="M1459" s="3">
        <v>1236.74</v>
      </c>
      <c r="N1459" s="10">
        <f>Table3[[#This Row],[profit]]/Table3[[#This Row],[revenue]]</f>
        <v>0.49141140616121842</v>
      </c>
      <c r="O1459" s="2" t="s">
        <v>15</v>
      </c>
      <c r="P1459" s="2" t="str">
        <f>_xlfn.XLOOKUP(O1459,Sales_reps!A:A,Sales_reps!B:B)</f>
        <v>Rep 6</v>
      </c>
      <c r="Q1459" s="5">
        <f>_xlfn.XLOOKUP(F1459,Inventory!A:A,Inventory!E:E)</f>
        <v>438</v>
      </c>
      <c r="R1459" s="5">
        <f>_xlfn.XLOOKUP(F1459,Inventory!A:A,Inventory!F:F)</f>
        <v>119</v>
      </c>
      <c r="S1459" t="str">
        <f>IF(Table3[[#This Row],[Reorder_point]]&gt;=Table3[[#This Row],[Stock_on_hand]],"Reorder","Sufficient Stock")</f>
        <v>Sufficient Stock</v>
      </c>
      <c r="T1459" s="4">
        <f>_xlfn.XLOOKUP(F1459,Pivot!A:A,Pivot!C:C)</f>
        <v>2.3370165745856353</v>
      </c>
      <c r="U1459" s="5">
        <f>Table3[[#This Row],[Stock_on_hand]]/Table3[[#This Row],[ADS_Rate]]</f>
        <v>187.41843971631207</v>
      </c>
      <c r="V1459" s="16">
        <f>_xlfn.XLOOKUP(F1459,Pivot!E:E,Pivot!H:H)</f>
        <v>151.53120567375885</v>
      </c>
      <c r="W1459" s="3">
        <f>IF(Table3[[#This Row],[Stock_on_hand]]&gt;Table3[[#This Row],[Reorder_point]],(Table3[[#This Row],[Stock_on_hand]]-Table3[[#This Row],[Reorder_point]])*Table3[[#This Row],[AverageCostPerUnit]],0)</f>
        <v>48338.454609929075</v>
      </c>
    </row>
    <row r="1460" spans="1:23" x14ac:dyDescent="0.3">
      <c r="A1460" s="1">
        <v>45833</v>
      </c>
      <c r="B1460" t="str">
        <f>TEXT(Table3[[#This Row],[date]],"mmm")</f>
        <v>Jun</v>
      </c>
      <c r="C1460" t="str">
        <f>TEXT(Table3[[#This Row],[date]],"ddd")</f>
        <v>Wed</v>
      </c>
      <c r="D1460" s="2" t="s">
        <v>12</v>
      </c>
      <c r="E1460" s="2" t="s">
        <v>271</v>
      </c>
      <c r="F1460" s="2" t="s">
        <v>78</v>
      </c>
      <c r="G1460" s="2" t="s">
        <v>79</v>
      </c>
      <c r="H1460" s="2" t="s">
        <v>64</v>
      </c>
      <c r="I1460" s="3">
        <v>435.45</v>
      </c>
      <c r="J1460" s="5">
        <v>32</v>
      </c>
      <c r="K1460" s="3">
        <v>13934.4</v>
      </c>
      <c r="L1460" s="3">
        <v>9681.26</v>
      </c>
      <c r="M1460" s="3">
        <v>4253.1400000000003</v>
      </c>
      <c r="N1460" s="10">
        <f>Table3[[#This Row],[profit]]/Table3[[#This Row],[revenue]]</f>
        <v>0.3052259157193708</v>
      </c>
      <c r="O1460" s="2" t="s">
        <v>40</v>
      </c>
      <c r="P1460" s="2" t="str">
        <f>_xlfn.XLOOKUP(O1460,Sales_reps!A:A,Sales_reps!B:B)</f>
        <v>Rep 17</v>
      </c>
      <c r="Q1460" s="5">
        <f>_xlfn.XLOOKUP(F1460,Inventory!A:A,Inventory!E:E)</f>
        <v>486</v>
      </c>
      <c r="R1460" s="5">
        <f>_xlfn.XLOOKUP(F1460,Inventory!A:A,Inventory!F:F)</f>
        <v>119</v>
      </c>
      <c r="S1460" t="str">
        <f>IF(Table3[[#This Row],[Reorder_point]]&gt;=Table3[[#This Row],[Stock_on_hand]],"Reorder","Sufficient Stock")</f>
        <v>Sufficient Stock</v>
      </c>
      <c r="T1460" s="4">
        <f>_xlfn.XLOOKUP(F1460,Pivot!A:A,Pivot!C:C)</f>
        <v>2.3204419889502761</v>
      </c>
      <c r="U1460" s="5">
        <f>Table3[[#This Row],[Stock_on_hand]]/Table3[[#This Row],[ADS_Rate]]</f>
        <v>209.44285714285715</v>
      </c>
      <c r="V1460" s="16">
        <f>_xlfn.XLOOKUP(F1460,Pivot!E:E,Pivot!H:H)</f>
        <v>196.53238095238089</v>
      </c>
      <c r="W1460" s="3">
        <f>IF(Table3[[#This Row],[Stock_on_hand]]&gt;Table3[[#This Row],[Reorder_point]],(Table3[[#This Row],[Stock_on_hand]]-Table3[[#This Row],[Reorder_point]])*Table3[[#This Row],[AverageCostPerUnit]],0)</f>
        <v>72127.383809523788</v>
      </c>
    </row>
    <row r="1461" spans="1:23" x14ac:dyDescent="0.3">
      <c r="A1461" s="1">
        <v>45833</v>
      </c>
      <c r="B1461" t="str">
        <f>TEXT(Table3[[#This Row],[date]],"mmm")</f>
        <v>Jun</v>
      </c>
      <c r="C1461" t="str">
        <f>TEXT(Table3[[#This Row],[date]],"ddd")</f>
        <v>Wed</v>
      </c>
      <c r="D1461" s="2" t="s">
        <v>24</v>
      </c>
      <c r="E1461" s="2" t="s">
        <v>282</v>
      </c>
      <c r="F1461" s="2" t="s">
        <v>256</v>
      </c>
      <c r="G1461" s="2" t="s">
        <v>257</v>
      </c>
      <c r="H1461" s="2" t="s">
        <v>60</v>
      </c>
      <c r="I1461" s="3">
        <v>54.35</v>
      </c>
      <c r="J1461" s="5">
        <v>46</v>
      </c>
      <c r="K1461" s="3">
        <v>2500.1</v>
      </c>
      <c r="L1461" s="3">
        <v>1887.25</v>
      </c>
      <c r="M1461" s="3">
        <v>612.85</v>
      </c>
      <c r="N1461" s="10">
        <f>Table3[[#This Row],[profit]]/Table3[[#This Row],[revenue]]</f>
        <v>0.24513019479220832</v>
      </c>
      <c r="O1461" s="2" t="s">
        <v>15</v>
      </c>
      <c r="P1461" s="2" t="str">
        <f>_xlfn.XLOOKUP(O1461,Sales_reps!A:A,Sales_reps!B:B)</f>
        <v>Rep 6</v>
      </c>
      <c r="Q1461" s="5">
        <f>_xlfn.XLOOKUP(F1461,Inventory!A:A,Inventory!E:E)</f>
        <v>214</v>
      </c>
      <c r="R1461" s="5">
        <f>_xlfn.XLOOKUP(F1461,Inventory!A:A,Inventory!F:F)</f>
        <v>83</v>
      </c>
      <c r="S1461" t="str">
        <f>IF(Table3[[#This Row],[Reorder_point]]&gt;=Table3[[#This Row],[Stock_on_hand]],"Reorder","Sufficient Stock")</f>
        <v>Sufficient Stock</v>
      </c>
      <c r="T1461" s="4">
        <f>_xlfn.XLOOKUP(F1461,Pivot!A:A,Pivot!C:C)</f>
        <v>2.2872928176795582</v>
      </c>
      <c r="U1461" s="5">
        <f>Table3[[#This Row],[Stock_on_hand]]/Table3[[#This Row],[ADS_Rate]]</f>
        <v>93.560386473429944</v>
      </c>
      <c r="V1461" s="16">
        <f>_xlfn.XLOOKUP(F1461,Pivot!E:E,Pivot!H:H)</f>
        <v>128.51939613526571</v>
      </c>
      <c r="W1461" s="3">
        <f>IF(Table3[[#This Row],[Stock_on_hand]]&gt;Table3[[#This Row],[Reorder_point]],(Table3[[#This Row],[Stock_on_hand]]-Table3[[#This Row],[Reorder_point]])*Table3[[#This Row],[AverageCostPerUnit]],0)</f>
        <v>16836.040893719808</v>
      </c>
    </row>
    <row r="1462" spans="1:23" x14ac:dyDescent="0.3">
      <c r="A1462" s="1">
        <v>45834</v>
      </c>
      <c r="B1462" t="str">
        <f>TEXT(Table3[[#This Row],[date]],"mmm")</f>
        <v>Jun</v>
      </c>
      <c r="C1462" t="str">
        <f>TEXT(Table3[[#This Row],[date]],"ddd")</f>
        <v>Thu</v>
      </c>
      <c r="D1462" s="2" t="s">
        <v>5</v>
      </c>
      <c r="E1462" s="2" t="s">
        <v>277</v>
      </c>
      <c r="F1462" s="2" t="s">
        <v>166</v>
      </c>
      <c r="G1462" s="2" t="s">
        <v>167</v>
      </c>
      <c r="H1462" s="2" t="s">
        <v>56</v>
      </c>
      <c r="I1462" s="3">
        <v>463.7</v>
      </c>
      <c r="J1462" s="5">
        <v>19</v>
      </c>
      <c r="K1462" s="3">
        <v>8810.2999999999993</v>
      </c>
      <c r="L1462" s="3">
        <v>7150.67</v>
      </c>
      <c r="M1462" s="3">
        <v>1659.63</v>
      </c>
      <c r="N1462" s="10">
        <f>Table3[[#This Row],[profit]]/Table3[[#This Row],[revenue]]</f>
        <v>0.18837383517019854</v>
      </c>
      <c r="O1462" s="2" t="s">
        <v>28</v>
      </c>
      <c r="P1462" s="2" t="str">
        <f>_xlfn.XLOOKUP(O1462,Sales_reps!A:A,Sales_reps!B:B)</f>
        <v>Rep 11</v>
      </c>
      <c r="Q1462" s="5">
        <f>_xlfn.XLOOKUP(F1462,Inventory!A:A,Inventory!E:E)</f>
        <v>359</v>
      </c>
      <c r="R1462" s="5">
        <f>_xlfn.XLOOKUP(F1462,Inventory!A:A,Inventory!F:F)</f>
        <v>83</v>
      </c>
      <c r="S1462" t="str">
        <f>IF(Table3[[#This Row],[Reorder_point]]&gt;=Table3[[#This Row],[Stock_on_hand]],"Reorder","Sufficient Stock")</f>
        <v>Sufficient Stock</v>
      </c>
      <c r="T1462" s="4">
        <f>_xlfn.XLOOKUP(F1462,Pivot!A:A,Pivot!C:C)</f>
        <v>2.4198895027624308</v>
      </c>
      <c r="U1462" s="5">
        <f>Table3[[#This Row],[Stock_on_hand]]/Table3[[#This Row],[ADS_Rate]]</f>
        <v>148.35388127853884</v>
      </c>
      <c r="V1462" s="16">
        <f>_xlfn.XLOOKUP(F1462,Pivot!E:E,Pivot!H:H)</f>
        <v>157.05917808219178</v>
      </c>
      <c r="W1462" s="3">
        <f>IF(Table3[[#This Row],[Stock_on_hand]]&gt;Table3[[#This Row],[Reorder_point]],(Table3[[#This Row],[Stock_on_hand]]-Table3[[#This Row],[Reorder_point]])*Table3[[#This Row],[AverageCostPerUnit]],0)</f>
        <v>43348.333150684928</v>
      </c>
    </row>
    <row r="1463" spans="1:23" x14ac:dyDescent="0.3">
      <c r="A1463" s="1">
        <v>45834</v>
      </c>
      <c r="B1463" t="str">
        <f>TEXT(Table3[[#This Row],[date]],"mmm")</f>
        <v>Jun</v>
      </c>
      <c r="C1463" t="str">
        <f>TEXT(Table3[[#This Row],[date]],"ddd")</f>
        <v>Thu</v>
      </c>
      <c r="D1463" s="2" t="s">
        <v>27</v>
      </c>
      <c r="E1463" s="2" t="s">
        <v>275</v>
      </c>
      <c r="F1463" s="2" t="s">
        <v>182</v>
      </c>
      <c r="G1463" s="2" t="s">
        <v>183</v>
      </c>
      <c r="H1463" s="2" t="s">
        <v>73</v>
      </c>
      <c r="I1463" s="3">
        <v>107.96</v>
      </c>
      <c r="J1463" s="5">
        <v>4</v>
      </c>
      <c r="K1463" s="3">
        <v>431.84</v>
      </c>
      <c r="L1463" s="3">
        <v>349.73</v>
      </c>
      <c r="M1463" s="3">
        <v>82.11</v>
      </c>
      <c r="N1463" s="10">
        <f>Table3[[#This Row],[profit]]/Table3[[#This Row],[revenue]]</f>
        <v>0.19013986661726567</v>
      </c>
      <c r="O1463" s="2" t="s">
        <v>28</v>
      </c>
      <c r="P1463" s="2" t="str">
        <f>_xlfn.XLOOKUP(O1463,Sales_reps!A:A,Sales_reps!B:B)</f>
        <v>Rep 11</v>
      </c>
      <c r="Q1463" s="5">
        <f>_xlfn.XLOOKUP(F1463,Inventory!A:A,Inventory!E:E)</f>
        <v>280</v>
      </c>
      <c r="R1463" s="5">
        <f>_xlfn.XLOOKUP(F1463,Inventory!A:A,Inventory!F:F)</f>
        <v>97</v>
      </c>
      <c r="S1463" t="str">
        <f>IF(Table3[[#This Row],[Reorder_point]]&gt;=Table3[[#This Row],[Stock_on_hand]],"Reorder","Sufficient Stock")</f>
        <v>Sufficient Stock</v>
      </c>
      <c r="T1463" s="4">
        <f>_xlfn.XLOOKUP(F1463,Pivot!A:A,Pivot!C:C)</f>
        <v>1.1381215469613259</v>
      </c>
      <c r="U1463" s="5">
        <f>Table3[[#This Row],[Stock_on_hand]]/Table3[[#This Row],[ADS_Rate]]</f>
        <v>246.01941747572815</v>
      </c>
      <c r="V1463" s="16">
        <f>_xlfn.XLOOKUP(F1463,Pivot!E:E,Pivot!H:H)</f>
        <v>123.11640776699031</v>
      </c>
      <c r="W1463" s="3">
        <f>IF(Table3[[#This Row],[Stock_on_hand]]&gt;Table3[[#This Row],[Reorder_point]],(Table3[[#This Row],[Stock_on_hand]]-Table3[[#This Row],[Reorder_point]])*Table3[[#This Row],[AverageCostPerUnit]],0)</f>
        <v>22530.302621359227</v>
      </c>
    </row>
    <row r="1464" spans="1:23" x14ac:dyDescent="0.3">
      <c r="A1464" s="1">
        <v>45834</v>
      </c>
      <c r="B1464" t="str">
        <f>TEXT(Table3[[#This Row],[date]],"mmm")</f>
        <v>Jun</v>
      </c>
      <c r="C1464" t="str">
        <f>TEXT(Table3[[#This Row],[date]],"ddd")</f>
        <v>Thu</v>
      </c>
      <c r="D1464" s="2" t="s">
        <v>27</v>
      </c>
      <c r="E1464" s="2" t="s">
        <v>277</v>
      </c>
      <c r="F1464" s="2" t="s">
        <v>118</v>
      </c>
      <c r="G1464" s="2" t="s">
        <v>119</v>
      </c>
      <c r="H1464" s="2" t="s">
        <v>73</v>
      </c>
      <c r="I1464" s="3">
        <v>336.62</v>
      </c>
      <c r="J1464" s="5">
        <v>6</v>
      </c>
      <c r="K1464" s="3">
        <v>2019.72</v>
      </c>
      <c r="L1464" s="3">
        <v>1362.87</v>
      </c>
      <c r="M1464" s="3">
        <v>656.85</v>
      </c>
      <c r="N1464" s="10">
        <f>Table3[[#This Row],[profit]]/Table3[[#This Row],[revenue]]</f>
        <v>0.32521834709761749</v>
      </c>
      <c r="O1464" s="2" t="s">
        <v>46</v>
      </c>
      <c r="P1464" s="2" t="str">
        <f>_xlfn.XLOOKUP(O1464,Sales_reps!A:A,Sales_reps!B:B)</f>
        <v>Rep 20</v>
      </c>
      <c r="Q1464" s="5">
        <f>_xlfn.XLOOKUP(F1464,Inventory!A:A,Inventory!E:E)</f>
        <v>365</v>
      </c>
      <c r="R1464" s="5">
        <f>_xlfn.XLOOKUP(F1464,Inventory!A:A,Inventory!F:F)</f>
        <v>53</v>
      </c>
      <c r="S1464" t="str">
        <f>IF(Table3[[#This Row],[Reorder_point]]&gt;=Table3[[#This Row],[Stock_on_hand]],"Reorder","Sufficient Stock")</f>
        <v>Sufficient Stock</v>
      </c>
      <c r="T1464" s="4">
        <f>_xlfn.XLOOKUP(F1464,Pivot!A:A,Pivot!C:C)</f>
        <v>1.3922651933701657</v>
      </c>
      <c r="U1464" s="5">
        <f>Table3[[#This Row],[Stock_on_hand]]/Table3[[#This Row],[ADS_Rate]]</f>
        <v>262.16269841269843</v>
      </c>
      <c r="V1464" s="16">
        <f>_xlfn.XLOOKUP(F1464,Pivot!E:E,Pivot!H:H)</f>
        <v>124.21837301587303</v>
      </c>
      <c r="W1464" s="3">
        <f>IF(Table3[[#This Row],[Stock_on_hand]]&gt;Table3[[#This Row],[Reorder_point]],(Table3[[#This Row],[Stock_on_hand]]-Table3[[#This Row],[Reorder_point]])*Table3[[#This Row],[AverageCostPerUnit]],0)</f>
        <v>38756.132380952382</v>
      </c>
    </row>
    <row r="1465" spans="1:23" x14ac:dyDescent="0.3">
      <c r="A1465" s="1">
        <v>45834</v>
      </c>
      <c r="B1465" t="str">
        <f>TEXT(Table3[[#This Row],[date]],"mmm")</f>
        <v>Jun</v>
      </c>
      <c r="C1465" t="str">
        <f>TEXT(Table3[[#This Row],[date]],"ddd")</f>
        <v>Thu</v>
      </c>
      <c r="D1465" s="2" t="s">
        <v>17</v>
      </c>
      <c r="E1465" s="2" t="s">
        <v>272</v>
      </c>
      <c r="F1465" s="2" t="s">
        <v>192</v>
      </c>
      <c r="G1465" s="2" t="s">
        <v>193</v>
      </c>
      <c r="H1465" s="2" t="s">
        <v>73</v>
      </c>
      <c r="I1465" s="3">
        <v>420.08</v>
      </c>
      <c r="J1465" s="5">
        <v>37</v>
      </c>
      <c r="K1465" s="3">
        <v>15542.96</v>
      </c>
      <c r="L1465" s="3">
        <v>13072.25</v>
      </c>
      <c r="M1465" s="3">
        <v>2470.71</v>
      </c>
      <c r="N1465" s="10">
        <f>Table3[[#This Row],[profit]]/Table3[[#This Row],[revenue]]</f>
        <v>0.1589600693818938</v>
      </c>
      <c r="O1465" s="2" t="s">
        <v>34</v>
      </c>
      <c r="P1465" s="2" t="str">
        <f>_xlfn.XLOOKUP(O1465,Sales_reps!A:A,Sales_reps!B:B)</f>
        <v>Rep 14</v>
      </c>
      <c r="Q1465" s="5">
        <f>_xlfn.XLOOKUP(F1465,Inventory!A:A,Inventory!E:E)</f>
        <v>321</v>
      </c>
      <c r="R1465" s="5">
        <f>_xlfn.XLOOKUP(F1465,Inventory!A:A,Inventory!F:F)</f>
        <v>186</v>
      </c>
      <c r="S1465" t="str">
        <f>IF(Table3[[#This Row],[Reorder_point]]&gt;=Table3[[#This Row],[Stock_on_hand]],"Reorder","Sufficient Stock")</f>
        <v>Sufficient Stock</v>
      </c>
      <c r="T1465" s="4">
        <f>_xlfn.XLOOKUP(F1465,Pivot!A:A,Pivot!C:C)</f>
        <v>2.2541436464088398</v>
      </c>
      <c r="U1465" s="5">
        <f>Table3[[#This Row],[Stock_on_hand]]/Table3[[#This Row],[ADS_Rate]]</f>
        <v>142.40441176470588</v>
      </c>
      <c r="V1465" s="16">
        <f>_xlfn.XLOOKUP(F1465,Pivot!E:E,Pivot!H:H)</f>
        <v>218.83095588235298</v>
      </c>
      <c r="W1465" s="3">
        <f>IF(Table3[[#This Row],[Stock_on_hand]]&gt;Table3[[#This Row],[Reorder_point]],(Table3[[#This Row],[Stock_on_hand]]-Table3[[#This Row],[Reorder_point]])*Table3[[#This Row],[AverageCostPerUnit]],0)</f>
        <v>29542.179044117653</v>
      </c>
    </row>
    <row r="1466" spans="1:23" x14ac:dyDescent="0.3">
      <c r="A1466" s="1">
        <v>45834</v>
      </c>
      <c r="B1466" t="str">
        <f>TEXT(Table3[[#This Row],[date]],"mmm")</f>
        <v>Jun</v>
      </c>
      <c r="C1466" t="str">
        <f>TEXT(Table3[[#This Row],[date]],"ddd")</f>
        <v>Thu</v>
      </c>
      <c r="D1466" s="2" t="s">
        <v>17</v>
      </c>
      <c r="E1466" s="2" t="s">
        <v>285</v>
      </c>
      <c r="F1466" s="2" t="s">
        <v>122</v>
      </c>
      <c r="G1466" s="2" t="s">
        <v>123</v>
      </c>
      <c r="H1466" s="2" t="s">
        <v>56</v>
      </c>
      <c r="I1466" s="3">
        <v>351.45</v>
      </c>
      <c r="J1466" s="5">
        <v>44</v>
      </c>
      <c r="K1466" s="3">
        <v>15463.8</v>
      </c>
      <c r="L1466" s="3">
        <v>10517.96</v>
      </c>
      <c r="M1466" s="3">
        <v>4945.84</v>
      </c>
      <c r="N1466" s="10">
        <f>Table3[[#This Row],[profit]]/Table3[[#This Row],[revenue]]</f>
        <v>0.31983341740063892</v>
      </c>
      <c r="O1466" s="2" t="s">
        <v>13</v>
      </c>
      <c r="P1466" s="2" t="str">
        <f>_xlfn.XLOOKUP(O1466,Sales_reps!A:A,Sales_reps!B:B)</f>
        <v>Rep 5</v>
      </c>
      <c r="Q1466" s="5">
        <f>_xlfn.XLOOKUP(F1466,Inventory!A:A,Inventory!E:E)</f>
        <v>451</v>
      </c>
      <c r="R1466" s="5">
        <f>_xlfn.XLOOKUP(F1466,Inventory!A:A,Inventory!F:F)</f>
        <v>154</v>
      </c>
      <c r="S1466" t="str">
        <f>IF(Table3[[#This Row],[Reorder_point]]&gt;=Table3[[#This Row],[Stock_on_hand]],"Reorder","Sufficient Stock")</f>
        <v>Sufficient Stock</v>
      </c>
      <c r="T1466" s="4">
        <f>_xlfn.XLOOKUP(F1466,Pivot!A:A,Pivot!C:C)</f>
        <v>2.0773480662983426</v>
      </c>
      <c r="U1466" s="5">
        <f>Table3[[#This Row],[Stock_on_hand]]/Table3[[#This Row],[ADS_Rate]]</f>
        <v>217.10372340425531</v>
      </c>
      <c r="V1466" s="16">
        <f>_xlfn.XLOOKUP(F1466,Pivot!E:E,Pivot!H:H)</f>
        <v>170.89151595744681</v>
      </c>
      <c r="W1466" s="3">
        <f>IF(Table3[[#This Row],[Stock_on_hand]]&gt;Table3[[#This Row],[Reorder_point]],(Table3[[#This Row],[Stock_on_hand]]-Table3[[#This Row],[Reorder_point]])*Table3[[#This Row],[AverageCostPerUnit]],0)</f>
        <v>50754.780239361702</v>
      </c>
    </row>
    <row r="1467" spans="1:23" x14ac:dyDescent="0.3">
      <c r="A1467" s="1">
        <v>45834</v>
      </c>
      <c r="B1467" t="str">
        <f>TEXT(Table3[[#This Row],[date]],"mmm")</f>
        <v>Jun</v>
      </c>
      <c r="C1467" t="str">
        <f>TEXT(Table3[[#This Row],[date]],"ddd")</f>
        <v>Thu</v>
      </c>
      <c r="D1467" s="2" t="s">
        <v>24</v>
      </c>
      <c r="E1467" s="2" t="s">
        <v>276</v>
      </c>
      <c r="F1467" s="2" t="s">
        <v>188</v>
      </c>
      <c r="G1467" s="2" t="s">
        <v>189</v>
      </c>
      <c r="H1467" s="2" t="s">
        <v>60</v>
      </c>
      <c r="I1467" s="3">
        <v>488.53</v>
      </c>
      <c r="J1467" s="5">
        <v>4</v>
      </c>
      <c r="K1467" s="3">
        <v>1954.12</v>
      </c>
      <c r="L1467" s="3">
        <v>1566.1</v>
      </c>
      <c r="M1467" s="3">
        <v>388.02</v>
      </c>
      <c r="N1467" s="10">
        <f>Table3[[#This Row],[profit]]/Table3[[#This Row],[revenue]]</f>
        <v>0.19856508300411438</v>
      </c>
      <c r="O1467" s="2" t="s">
        <v>3</v>
      </c>
      <c r="P1467" s="2" t="str">
        <f>_xlfn.XLOOKUP(O1467,Sales_reps!A:A,Sales_reps!B:B)</f>
        <v>Rep 1</v>
      </c>
      <c r="Q1467" s="5">
        <f>_xlfn.XLOOKUP(F1467,Inventory!A:A,Inventory!E:E)</f>
        <v>232</v>
      </c>
      <c r="R1467" s="5">
        <f>_xlfn.XLOOKUP(F1467,Inventory!A:A,Inventory!F:F)</f>
        <v>63</v>
      </c>
      <c r="S1467" t="str">
        <f>IF(Table3[[#This Row],[Reorder_point]]&gt;=Table3[[#This Row],[Stock_on_hand]],"Reorder","Sufficient Stock")</f>
        <v>Sufficient Stock</v>
      </c>
      <c r="T1467" s="4">
        <f>_xlfn.XLOOKUP(F1467,Pivot!A:A,Pivot!C:C)</f>
        <v>2.4917127071823204</v>
      </c>
      <c r="U1467" s="5">
        <f>Table3[[#This Row],[Stock_on_hand]]/Table3[[#This Row],[ADS_Rate]]</f>
        <v>93.108647450110865</v>
      </c>
      <c r="V1467" s="16">
        <f>_xlfn.XLOOKUP(F1467,Pivot!E:E,Pivot!H:H)</f>
        <v>147.25665188470066</v>
      </c>
      <c r="W1467" s="3">
        <f>IF(Table3[[#This Row],[Stock_on_hand]]&gt;Table3[[#This Row],[Reorder_point]],(Table3[[#This Row],[Stock_on_hand]]-Table3[[#This Row],[Reorder_point]])*Table3[[#This Row],[AverageCostPerUnit]],0)</f>
        <v>24886.374168514412</v>
      </c>
    </row>
    <row r="1468" spans="1:23" x14ac:dyDescent="0.3">
      <c r="A1468" s="1">
        <v>45834</v>
      </c>
      <c r="B1468" t="str">
        <f>TEXT(Table3[[#This Row],[date]],"mmm")</f>
        <v>Jun</v>
      </c>
      <c r="C1468" t="str">
        <f>TEXT(Table3[[#This Row],[date]],"ddd")</f>
        <v>Thu</v>
      </c>
      <c r="D1468" s="2" t="s">
        <v>17</v>
      </c>
      <c r="E1468" s="2" t="s">
        <v>279</v>
      </c>
      <c r="F1468" s="2" t="s">
        <v>234</v>
      </c>
      <c r="G1468" s="2" t="s">
        <v>235</v>
      </c>
      <c r="H1468" s="2" t="s">
        <v>101</v>
      </c>
      <c r="I1468" s="3">
        <v>163.4</v>
      </c>
      <c r="J1468" s="5">
        <v>49</v>
      </c>
      <c r="K1468" s="3">
        <v>8006.6</v>
      </c>
      <c r="L1468" s="3">
        <v>6174.04</v>
      </c>
      <c r="M1468" s="3">
        <v>1832.56</v>
      </c>
      <c r="N1468" s="10">
        <f>Table3[[#This Row],[profit]]/Table3[[#This Row],[revenue]]</f>
        <v>0.22888117303224839</v>
      </c>
      <c r="O1468" s="2" t="s">
        <v>44</v>
      </c>
      <c r="P1468" s="2" t="str">
        <f>_xlfn.XLOOKUP(O1468,Sales_reps!A:A,Sales_reps!B:B)</f>
        <v>Rep 19</v>
      </c>
      <c r="Q1468" s="5">
        <f>_xlfn.XLOOKUP(F1468,Inventory!A:A,Inventory!E:E)</f>
        <v>438</v>
      </c>
      <c r="R1468" s="5">
        <f>_xlfn.XLOOKUP(F1468,Inventory!A:A,Inventory!F:F)</f>
        <v>119</v>
      </c>
      <c r="S1468" t="str">
        <f>IF(Table3[[#This Row],[Reorder_point]]&gt;=Table3[[#This Row],[Stock_on_hand]],"Reorder","Sufficient Stock")</f>
        <v>Sufficient Stock</v>
      </c>
      <c r="T1468" s="4">
        <f>_xlfn.XLOOKUP(F1468,Pivot!A:A,Pivot!C:C)</f>
        <v>2.3370165745856353</v>
      </c>
      <c r="U1468" s="5">
        <f>Table3[[#This Row],[Stock_on_hand]]/Table3[[#This Row],[ADS_Rate]]</f>
        <v>187.41843971631207</v>
      </c>
      <c r="V1468" s="16">
        <f>_xlfn.XLOOKUP(F1468,Pivot!E:E,Pivot!H:H)</f>
        <v>151.53120567375885</v>
      </c>
      <c r="W1468" s="3">
        <f>IF(Table3[[#This Row],[Stock_on_hand]]&gt;Table3[[#This Row],[Reorder_point]],(Table3[[#This Row],[Stock_on_hand]]-Table3[[#This Row],[Reorder_point]])*Table3[[#This Row],[AverageCostPerUnit]],0)</f>
        <v>48338.454609929075</v>
      </c>
    </row>
    <row r="1469" spans="1:23" x14ac:dyDescent="0.3">
      <c r="A1469" s="1">
        <v>45834</v>
      </c>
      <c r="B1469" t="str">
        <f>TEXT(Table3[[#This Row],[date]],"mmm")</f>
        <v>Jun</v>
      </c>
      <c r="C1469" t="str">
        <f>TEXT(Table3[[#This Row],[date]],"ddd")</f>
        <v>Thu</v>
      </c>
      <c r="D1469" s="2" t="s">
        <v>27</v>
      </c>
      <c r="E1469" s="2" t="s">
        <v>273</v>
      </c>
      <c r="F1469" s="2" t="s">
        <v>89</v>
      </c>
      <c r="G1469" s="2" t="s">
        <v>90</v>
      </c>
      <c r="H1469" s="2" t="s">
        <v>73</v>
      </c>
      <c r="I1469" s="3">
        <v>178.29</v>
      </c>
      <c r="J1469" s="5">
        <v>47</v>
      </c>
      <c r="K1469" s="3">
        <v>8379.6299999999992</v>
      </c>
      <c r="L1469" s="3">
        <v>6482.69</v>
      </c>
      <c r="M1469" s="3">
        <v>1896.94</v>
      </c>
      <c r="N1469" s="10">
        <f>Table3[[#This Row],[profit]]/Table3[[#This Row],[revenue]]</f>
        <v>0.22637515021546301</v>
      </c>
      <c r="O1469" s="2" t="s">
        <v>15</v>
      </c>
      <c r="P1469" s="2" t="str">
        <f>_xlfn.XLOOKUP(O1469,Sales_reps!A:A,Sales_reps!B:B)</f>
        <v>Rep 6</v>
      </c>
      <c r="Q1469" s="5">
        <f>_xlfn.XLOOKUP(F1469,Inventory!A:A,Inventory!E:E)</f>
        <v>482</v>
      </c>
      <c r="R1469" s="5">
        <f>_xlfn.XLOOKUP(F1469,Inventory!A:A,Inventory!F:F)</f>
        <v>131</v>
      </c>
      <c r="S1469" t="str">
        <f>IF(Table3[[#This Row],[Reorder_point]]&gt;=Table3[[#This Row],[Stock_on_hand]],"Reorder","Sufficient Stock")</f>
        <v>Sufficient Stock</v>
      </c>
      <c r="T1469" s="4">
        <f>_xlfn.XLOOKUP(F1469,Pivot!A:A,Pivot!C:C)</f>
        <v>2.0718232044198897</v>
      </c>
      <c r="U1469" s="5">
        <f>Table3[[#This Row],[Stock_on_hand]]/Table3[[#This Row],[ADS_Rate]]</f>
        <v>232.64533333333333</v>
      </c>
      <c r="V1469" s="16">
        <f>_xlfn.XLOOKUP(F1469,Pivot!E:E,Pivot!H:H)</f>
        <v>136.04730666666669</v>
      </c>
      <c r="W1469" s="3">
        <f>IF(Table3[[#This Row],[Stock_on_hand]]&gt;Table3[[#This Row],[Reorder_point]],(Table3[[#This Row],[Stock_on_hand]]-Table3[[#This Row],[Reorder_point]])*Table3[[#This Row],[AverageCostPerUnit]],0)</f>
        <v>47752.604640000005</v>
      </c>
    </row>
    <row r="1470" spans="1:23" x14ac:dyDescent="0.3">
      <c r="A1470" s="1">
        <v>45835</v>
      </c>
      <c r="B1470" t="str">
        <f>TEXT(Table3[[#This Row],[date]],"mmm")</f>
        <v>Jun</v>
      </c>
      <c r="C1470" t="str">
        <f>TEXT(Table3[[#This Row],[date]],"ddd")</f>
        <v>Fri</v>
      </c>
      <c r="D1470" s="2" t="s">
        <v>17</v>
      </c>
      <c r="E1470" s="2" t="s">
        <v>271</v>
      </c>
      <c r="F1470" s="2" t="s">
        <v>236</v>
      </c>
      <c r="G1470" s="2" t="s">
        <v>237</v>
      </c>
      <c r="H1470" s="2" t="s">
        <v>101</v>
      </c>
      <c r="I1470" s="3">
        <v>102.66</v>
      </c>
      <c r="J1470" s="5">
        <v>9</v>
      </c>
      <c r="K1470" s="3">
        <v>923.94</v>
      </c>
      <c r="L1470" s="3">
        <v>505.13</v>
      </c>
      <c r="M1470" s="3">
        <v>418.81</v>
      </c>
      <c r="N1470" s="10">
        <f>Table3[[#This Row],[profit]]/Table3[[#This Row],[revenue]]</f>
        <v>0.45328700997900295</v>
      </c>
      <c r="O1470" s="2" t="s">
        <v>36</v>
      </c>
      <c r="P1470" s="2" t="str">
        <f>_xlfn.XLOOKUP(O1470,Sales_reps!A:A,Sales_reps!B:B)</f>
        <v>Rep 15</v>
      </c>
      <c r="Q1470" s="5">
        <f>_xlfn.XLOOKUP(F1470,Inventory!A:A,Inventory!E:E)</f>
        <v>32</v>
      </c>
      <c r="R1470" s="5">
        <f>_xlfn.XLOOKUP(F1470,Inventory!A:A,Inventory!F:F)</f>
        <v>194</v>
      </c>
      <c r="S1470" t="str">
        <f>IF(Table3[[#This Row],[Reorder_point]]&gt;=Table3[[#This Row],[Stock_on_hand]],"Reorder","Sufficient Stock")</f>
        <v>Reorder</v>
      </c>
      <c r="T1470" s="4">
        <f>_xlfn.XLOOKUP(F1470,Pivot!A:A,Pivot!C:C)</f>
        <v>2.0220994475138121</v>
      </c>
      <c r="U1470" s="5">
        <f>Table3[[#This Row],[Stock_on_hand]]/Table3[[#This Row],[ADS_Rate]]</f>
        <v>15.825136612021858</v>
      </c>
      <c r="V1470" s="16">
        <f>_xlfn.XLOOKUP(F1470,Pivot!E:E,Pivot!H:H)</f>
        <v>188.49956284153004</v>
      </c>
      <c r="W1470" s="3">
        <f>IF(Table3[[#This Row],[Stock_on_hand]]&gt;Table3[[#This Row],[Reorder_point]],(Table3[[#This Row],[Stock_on_hand]]-Table3[[#This Row],[Reorder_point]])*Table3[[#This Row],[AverageCostPerUnit]],0)</f>
        <v>0</v>
      </c>
    </row>
    <row r="1471" spans="1:23" x14ac:dyDescent="0.3">
      <c r="A1471" s="1">
        <v>45835</v>
      </c>
      <c r="B1471" t="str">
        <f>TEXT(Table3[[#This Row],[date]],"mmm")</f>
        <v>Jun</v>
      </c>
      <c r="C1471" t="str">
        <f>TEXT(Table3[[#This Row],[date]],"ddd")</f>
        <v>Fri</v>
      </c>
      <c r="D1471" s="2" t="s">
        <v>27</v>
      </c>
      <c r="E1471" s="2" t="s">
        <v>284</v>
      </c>
      <c r="F1471" s="2" t="s">
        <v>112</v>
      </c>
      <c r="G1471" s="2" t="s">
        <v>113</v>
      </c>
      <c r="H1471" s="2" t="s">
        <v>101</v>
      </c>
      <c r="I1471" s="3">
        <v>13.93</v>
      </c>
      <c r="J1471" s="5">
        <v>1</v>
      </c>
      <c r="K1471" s="3">
        <v>13.93</v>
      </c>
      <c r="L1471" s="3">
        <v>9.24</v>
      </c>
      <c r="M1471" s="3">
        <v>4.6900000000000004</v>
      </c>
      <c r="N1471" s="10">
        <f>Table3[[#This Row],[profit]]/Table3[[#This Row],[revenue]]</f>
        <v>0.33668341708542715</v>
      </c>
      <c r="O1471" s="2" t="s">
        <v>34</v>
      </c>
      <c r="P1471" s="2" t="str">
        <f>_xlfn.XLOOKUP(O1471,Sales_reps!A:A,Sales_reps!B:B)</f>
        <v>Rep 14</v>
      </c>
      <c r="Q1471" s="5">
        <f>_xlfn.XLOOKUP(F1471,Inventory!A:A,Inventory!E:E)</f>
        <v>188</v>
      </c>
      <c r="R1471" s="5">
        <f>_xlfn.XLOOKUP(F1471,Inventory!A:A,Inventory!F:F)</f>
        <v>140</v>
      </c>
      <c r="S1471" t="str">
        <f>IF(Table3[[#This Row],[Reorder_point]]&gt;=Table3[[#This Row],[Stock_on_hand]],"Reorder","Sufficient Stock")</f>
        <v>Sufficient Stock</v>
      </c>
      <c r="T1471" s="4">
        <f>_xlfn.XLOOKUP(F1471,Pivot!A:A,Pivot!C:C)</f>
        <v>1.7348066298342542</v>
      </c>
      <c r="U1471" s="5">
        <f>Table3[[#This Row],[Stock_on_hand]]/Table3[[#This Row],[ADS_Rate]]</f>
        <v>108.36942675159236</v>
      </c>
      <c r="V1471" s="16">
        <f>_xlfn.XLOOKUP(F1471,Pivot!E:E,Pivot!H:H)</f>
        <v>190.52901273885351</v>
      </c>
      <c r="W1471" s="3">
        <f>IF(Table3[[#This Row],[Stock_on_hand]]&gt;Table3[[#This Row],[Reorder_point]],(Table3[[#This Row],[Stock_on_hand]]-Table3[[#This Row],[Reorder_point]])*Table3[[#This Row],[AverageCostPerUnit]],0)</f>
        <v>9145.3926114649694</v>
      </c>
    </row>
    <row r="1472" spans="1:23" x14ac:dyDescent="0.3">
      <c r="A1472" s="1">
        <v>45835</v>
      </c>
      <c r="B1472" t="str">
        <f>TEXT(Table3[[#This Row],[date]],"mmm")</f>
        <v>Jun</v>
      </c>
      <c r="C1472" t="str">
        <f>TEXT(Table3[[#This Row],[date]],"ddd")</f>
        <v>Fri</v>
      </c>
      <c r="D1472" s="2" t="s">
        <v>12</v>
      </c>
      <c r="E1472" s="2" t="s">
        <v>276</v>
      </c>
      <c r="F1472" s="2" t="s">
        <v>260</v>
      </c>
      <c r="G1472" s="2" t="s">
        <v>261</v>
      </c>
      <c r="H1472" s="2" t="s">
        <v>73</v>
      </c>
      <c r="I1472" s="3">
        <v>123.76</v>
      </c>
      <c r="J1472" s="5">
        <v>47</v>
      </c>
      <c r="K1472" s="3">
        <v>5816.72</v>
      </c>
      <c r="L1472" s="3">
        <v>4935.96</v>
      </c>
      <c r="M1472" s="3">
        <v>880.76</v>
      </c>
      <c r="N1472" s="10">
        <f>Table3[[#This Row],[profit]]/Table3[[#This Row],[revenue]]</f>
        <v>0.15141866894057132</v>
      </c>
      <c r="O1472" s="2" t="s">
        <v>40</v>
      </c>
      <c r="P1472" s="2" t="str">
        <f>_xlfn.XLOOKUP(O1472,Sales_reps!A:A,Sales_reps!B:B)</f>
        <v>Rep 17</v>
      </c>
      <c r="Q1472" s="5">
        <f>_xlfn.XLOOKUP(F1472,Inventory!A:A,Inventory!E:E)</f>
        <v>159</v>
      </c>
      <c r="R1472" s="5">
        <f>_xlfn.XLOOKUP(F1472,Inventory!A:A,Inventory!F:F)</f>
        <v>87</v>
      </c>
      <c r="S1472" t="str">
        <f>IF(Table3[[#This Row],[Reorder_point]]&gt;=Table3[[#This Row],[Stock_on_hand]],"Reorder","Sufficient Stock")</f>
        <v>Sufficient Stock</v>
      </c>
      <c r="T1472" s="4">
        <f>_xlfn.XLOOKUP(F1472,Pivot!A:A,Pivot!C:C)</f>
        <v>3.3204419889502761</v>
      </c>
      <c r="U1472" s="5">
        <f>Table3[[#This Row],[Stock_on_hand]]/Table3[[#This Row],[ADS_Rate]]</f>
        <v>47.885191347753747</v>
      </c>
      <c r="V1472" s="16">
        <f>_xlfn.XLOOKUP(F1472,Pivot!E:E,Pivot!H:H)</f>
        <v>126.12717138103163</v>
      </c>
      <c r="W1472" s="3">
        <f>IF(Table3[[#This Row],[Stock_on_hand]]&gt;Table3[[#This Row],[Reorder_point]],(Table3[[#This Row],[Stock_on_hand]]-Table3[[#This Row],[Reorder_point]])*Table3[[#This Row],[AverageCostPerUnit]],0)</f>
        <v>9081.1563394342775</v>
      </c>
    </row>
    <row r="1473" spans="1:23" x14ac:dyDescent="0.3">
      <c r="A1473" s="1">
        <v>45835</v>
      </c>
      <c r="B1473" t="str">
        <f>TEXT(Table3[[#This Row],[date]],"mmm")</f>
        <v>Jun</v>
      </c>
      <c r="C1473" t="str">
        <f>TEXT(Table3[[#This Row],[date]],"ddd")</f>
        <v>Fri</v>
      </c>
      <c r="D1473" s="2" t="s">
        <v>27</v>
      </c>
      <c r="E1473" s="2" t="s">
        <v>279</v>
      </c>
      <c r="F1473" s="2" t="s">
        <v>254</v>
      </c>
      <c r="G1473" s="2" t="s">
        <v>255</v>
      </c>
      <c r="H1473" s="2" t="s">
        <v>64</v>
      </c>
      <c r="I1473" s="3">
        <v>235.91</v>
      </c>
      <c r="J1473" s="5">
        <v>47</v>
      </c>
      <c r="K1473" s="3">
        <v>11087.77</v>
      </c>
      <c r="L1473" s="3">
        <v>7895.12</v>
      </c>
      <c r="M1473" s="3">
        <v>3192.65</v>
      </c>
      <c r="N1473" s="10">
        <f>Table3[[#This Row],[profit]]/Table3[[#This Row],[revenue]]</f>
        <v>0.28794338266396219</v>
      </c>
      <c r="O1473" s="2" t="s">
        <v>20</v>
      </c>
      <c r="P1473" s="2" t="str">
        <f>_xlfn.XLOOKUP(O1473,Sales_reps!A:A,Sales_reps!B:B)</f>
        <v>Rep 8</v>
      </c>
      <c r="Q1473" s="5">
        <f>_xlfn.XLOOKUP(F1473,Inventory!A:A,Inventory!E:E)</f>
        <v>228</v>
      </c>
      <c r="R1473" s="5">
        <f>_xlfn.XLOOKUP(F1473,Inventory!A:A,Inventory!F:F)</f>
        <v>179</v>
      </c>
      <c r="S1473" t="str">
        <f>IF(Table3[[#This Row],[Reorder_point]]&gt;=Table3[[#This Row],[Stock_on_hand]],"Reorder","Sufficient Stock")</f>
        <v>Sufficient Stock</v>
      </c>
      <c r="T1473" s="4">
        <f>_xlfn.XLOOKUP(F1473,Pivot!A:A,Pivot!C:C)</f>
        <v>3.6353591160220993</v>
      </c>
      <c r="U1473" s="5">
        <f>Table3[[#This Row],[Stock_on_hand]]/Table3[[#This Row],[ADS_Rate]]</f>
        <v>62.717325227963528</v>
      </c>
      <c r="V1473" s="16">
        <f>_xlfn.XLOOKUP(F1473,Pivot!E:E,Pivot!H:H)</f>
        <v>194.48913373860182</v>
      </c>
      <c r="W1473" s="3">
        <f>IF(Table3[[#This Row],[Stock_on_hand]]&gt;Table3[[#This Row],[Reorder_point]],(Table3[[#This Row],[Stock_on_hand]]-Table3[[#This Row],[Reorder_point]])*Table3[[#This Row],[AverageCostPerUnit]],0)</f>
        <v>9529.9675531914891</v>
      </c>
    </row>
    <row r="1474" spans="1:23" x14ac:dyDescent="0.3">
      <c r="A1474" s="1">
        <v>45835</v>
      </c>
      <c r="B1474" t="str">
        <f>TEXT(Table3[[#This Row],[date]],"mmm")</f>
        <v>Jun</v>
      </c>
      <c r="C1474" t="str">
        <f>TEXT(Table3[[#This Row],[date]],"ddd")</f>
        <v>Fri</v>
      </c>
      <c r="D1474" s="2" t="s">
        <v>17</v>
      </c>
      <c r="E1474" s="2" t="s">
        <v>275</v>
      </c>
      <c r="F1474" s="2" t="s">
        <v>156</v>
      </c>
      <c r="G1474" s="2" t="s">
        <v>157</v>
      </c>
      <c r="H1474" s="2" t="s">
        <v>73</v>
      </c>
      <c r="I1474" s="3">
        <v>245.01</v>
      </c>
      <c r="J1474" s="5">
        <v>27</v>
      </c>
      <c r="K1474" s="3">
        <v>6615.27</v>
      </c>
      <c r="L1474" s="3">
        <v>4111.97</v>
      </c>
      <c r="M1474" s="3">
        <v>2503.3000000000002</v>
      </c>
      <c r="N1474" s="10">
        <f>Table3[[#This Row],[profit]]/Table3[[#This Row],[revenue]]</f>
        <v>0.37841237016780871</v>
      </c>
      <c r="O1474" s="2" t="s">
        <v>42</v>
      </c>
      <c r="P1474" s="2" t="str">
        <f>_xlfn.XLOOKUP(O1474,Sales_reps!A:A,Sales_reps!B:B)</f>
        <v>Rep 18</v>
      </c>
      <c r="Q1474" s="5">
        <f>_xlfn.XLOOKUP(F1474,Inventory!A:A,Inventory!E:E)</f>
        <v>495</v>
      </c>
      <c r="R1474" s="5">
        <f>_xlfn.XLOOKUP(F1474,Inventory!A:A,Inventory!F:F)</f>
        <v>183</v>
      </c>
      <c r="S1474" t="str">
        <f>IF(Table3[[#This Row],[Reorder_point]]&gt;=Table3[[#This Row],[Stock_on_hand]],"Reorder","Sufficient Stock")</f>
        <v>Sufficient Stock</v>
      </c>
      <c r="T1474" s="4">
        <f>_xlfn.XLOOKUP(F1474,Pivot!A:A,Pivot!C:C)</f>
        <v>2.7237569060773481</v>
      </c>
      <c r="U1474" s="5">
        <f>Table3[[#This Row],[Stock_on_hand]]/Table3[[#This Row],[ADS_Rate]]</f>
        <v>181.7342799188641</v>
      </c>
      <c r="V1474" s="16">
        <f>_xlfn.XLOOKUP(F1474,Pivot!E:E,Pivot!H:H)</f>
        <v>142.07393509127789</v>
      </c>
      <c r="W1474" s="3">
        <f>IF(Table3[[#This Row],[Stock_on_hand]]&gt;Table3[[#This Row],[Reorder_point]],(Table3[[#This Row],[Stock_on_hand]]-Table3[[#This Row],[Reorder_point]])*Table3[[#This Row],[AverageCostPerUnit]],0)</f>
        <v>44327.067748478701</v>
      </c>
    </row>
    <row r="1475" spans="1:23" x14ac:dyDescent="0.3">
      <c r="A1475" s="1">
        <v>45835</v>
      </c>
      <c r="B1475" t="str">
        <f>TEXT(Table3[[#This Row],[date]],"mmm")</f>
        <v>Jun</v>
      </c>
      <c r="C1475" t="str">
        <f>TEXT(Table3[[#This Row],[date]],"ddd")</f>
        <v>Fri</v>
      </c>
      <c r="D1475" s="2" t="s">
        <v>27</v>
      </c>
      <c r="E1475" s="2" t="s">
        <v>272</v>
      </c>
      <c r="F1475" s="2" t="s">
        <v>120</v>
      </c>
      <c r="G1475" s="2" t="s">
        <v>121</v>
      </c>
      <c r="H1475" s="2" t="s">
        <v>56</v>
      </c>
      <c r="I1475" s="3">
        <v>406.5</v>
      </c>
      <c r="J1475" s="5">
        <v>45</v>
      </c>
      <c r="K1475" s="3">
        <v>18292.5</v>
      </c>
      <c r="L1475" s="3">
        <v>9977.6</v>
      </c>
      <c r="M1475" s="3">
        <v>8314.9</v>
      </c>
      <c r="N1475" s="10">
        <f>Table3[[#This Row],[profit]]/Table3[[#This Row],[revenue]]</f>
        <v>0.45455241219078857</v>
      </c>
      <c r="O1475" s="2" t="s">
        <v>36</v>
      </c>
      <c r="P1475" s="2" t="str">
        <f>_xlfn.XLOOKUP(O1475,Sales_reps!A:A,Sales_reps!B:B)</f>
        <v>Rep 15</v>
      </c>
      <c r="Q1475" s="5">
        <f>_xlfn.XLOOKUP(F1475,Inventory!A:A,Inventory!E:E)</f>
        <v>163</v>
      </c>
      <c r="R1475" s="5">
        <f>_xlfn.XLOOKUP(F1475,Inventory!A:A,Inventory!F:F)</f>
        <v>70</v>
      </c>
      <c r="S1475" t="str">
        <f>IF(Table3[[#This Row],[Reorder_point]]&gt;=Table3[[#This Row],[Stock_on_hand]],"Reorder","Sufficient Stock")</f>
        <v>Sufficient Stock</v>
      </c>
      <c r="T1475" s="4">
        <f>_xlfn.XLOOKUP(F1475,Pivot!A:A,Pivot!C:C)</f>
        <v>2.7679558011049723</v>
      </c>
      <c r="U1475" s="5">
        <f>Table3[[#This Row],[Stock_on_hand]]/Table3[[#This Row],[ADS_Rate]]</f>
        <v>58.88822355289421</v>
      </c>
      <c r="V1475" s="16">
        <f>_xlfn.XLOOKUP(F1475,Pivot!E:E,Pivot!H:H)</f>
        <v>213.25538922155687</v>
      </c>
      <c r="W1475" s="3">
        <f>IF(Table3[[#This Row],[Stock_on_hand]]&gt;Table3[[#This Row],[Reorder_point]],(Table3[[#This Row],[Stock_on_hand]]-Table3[[#This Row],[Reorder_point]])*Table3[[#This Row],[AverageCostPerUnit]],0)</f>
        <v>19832.75119760479</v>
      </c>
    </row>
    <row r="1476" spans="1:23" x14ac:dyDescent="0.3">
      <c r="A1476" s="1">
        <v>45836</v>
      </c>
      <c r="B1476" t="str">
        <f>TEXT(Table3[[#This Row],[date]],"mmm")</f>
        <v>Jun</v>
      </c>
      <c r="C1476" t="str">
        <f>TEXT(Table3[[#This Row],[date]],"ddd")</f>
        <v>Sat</v>
      </c>
      <c r="D1476" s="2" t="s">
        <v>27</v>
      </c>
      <c r="E1476" s="2" t="s">
        <v>273</v>
      </c>
      <c r="F1476" s="2" t="s">
        <v>134</v>
      </c>
      <c r="G1476" s="2" t="s">
        <v>135</v>
      </c>
      <c r="H1476" s="2" t="s">
        <v>60</v>
      </c>
      <c r="I1476" s="3">
        <v>189.79</v>
      </c>
      <c r="J1476" s="5">
        <v>31</v>
      </c>
      <c r="K1476" s="3">
        <v>5883.49</v>
      </c>
      <c r="L1476" s="3">
        <v>3814.73</v>
      </c>
      <c r="M1476" s="3">
        <v>2068.7600000000002</v>
      </c>
      <c r="N1476" s="10">
        <f>Table3[[#This Row],[profit]]/Table3[[#This Row],[revenue]]</f>
        <v>0.35162123161592868</v>
      </c>
      <c r="O1476" s="2" t="s">
        <v>46</v>
      </c>
      <c r="P1476" s="2" t="str">
        <f>_xlfn.XLOOKUP(O1476,Sales_reps!A:A,Sales_reps!B:B)</f>
        <v>Rep 20</v>
      </c>
      <c r="Q1476" s="5">
        <f>_xlfn.XLOOKUP(F1476,Inventory!A:A,Inventory!E:E)</f>
        <v>424</v>
      </c>
      <c r="R1476" s="5">
        <f>_xlfn.XLOOKUP(F1476,Inventory!A:A,Inventory!F:F)</f>
        <v>156</v>
      </c>
      <c r="S1476" t="str">
        <f>IF(Table3[[#This Row],[Reorder_point]]&gt;=Table3[[#This Row],[Stock_on_hand]],"Reorder","Sufficient Stock")</f>
        <v>Sufficient Stock</v>
      </c>
      <c r="T1476" s="4">
        <f>_xlfn.XLOOKUP(F1476,Pivot!A:A,Pivot!C:C)</f>
        <v>2.458563535911602</v>
      </c>
      <c r="U1476" s="5">
        <f>Table3[[#This Row],[Stock_on_hand]]/Table3[[#This Row],[ADS_Rate]]</f>
        <v>172.45842696629214</v>
      </c>
      <c r="V1476" s="16">
        <f>_xlfn.XLOOKUP(F1476,Pivot!E:E,Pivot!H:H)</f>
        <v>179.92377528089884</v>
      </c>
      <c r="W1476" s="3">
        <f>IF(Table3[[#This Row],[Stock_on_hand]]&gt;Table3[[#This Row],[Reorder_point]],(Table3[[#This Row],[Stock_on_hand]]-Table3[[#This Row],[Reorder_point]])*Table3[[#This Row],[AverageCostPerUnit]],0)</f>
        <v>48219.571775280885</v>
      </c>
    </row>
    <row r="1477" spans="1:23" x14ac:dyDescent="0.3">
      <c r="A1477" s="1">
        <v>45836</v>
      </c>
      <c r="B1477" t="str">
        <f>TEXT(Table3[[#This Row],[date]],"mmm")</f>
        <v>Jun</v>
      </c>
      <c r="C1477" t="str">
        <f>TEXT(Table3[[#This Row],[date]],"ddd")</f>
        <v>Sat</v>
      </c>
      <c r="D1477" s="2" t="s">
        <v>12</v>
      </c>
      <c r="E1477" s="2" t="s">
        <v>279</v>
      </c>
      <c r="F1477" s="2" t="s">
        <v>66</v>
      </c>
      <c r="G1477" s="2" t="s">
        <v>67</v>
      </c>
      <c r="H1477" s="2" t="s">
        <v>60</v>
      </c>
      <c r="I1477" s="3">
        <v>315.44</v>
      </c>
      <c r="J1477" s="5">
        <v>35</v>
      </c>
      <c r="K1477" s="3">
        <v>11040.4</v>
      </c>
      <c r="L1477" s="3">
        <v>9295.3799999999992</v>
      </c>
      <c r="M1477" s="3">
        <v>1745.02</v>
      </c>
      <c r="N1477" s="10">
        <f>Table3[[#This Row],[profit]]/Table3[[#This Row],[revenue]]</f>
        <v>0.15805767906959894</v>
      </c>
      <c r="O1477" s="2" t="s">
        <v>44</v>
      </c>
      <c r="P1477" s="2" t="str">
        <f>_xlfn.XLOOKUP(O1477,Sales_reps!A:A,Sales_reps!B:B)</f>
        <v>Rep 19</v>
      </c>
      <c r="Q1477" s="5">
        <f>_xlfn.XLOOKUP(F1477,Inventory!A:A,Inventory!E:E)</f>
        <v>331</v>
      </c>
      <c r="R1477" s="5">
        <f>_xlfn.XLOOKUP(F1477,Inventory!A:A,Inventory!F:F)</f>
        <v>142</v>
      </c>
      <c r="S1477" t="str">
        <f>IF(Table3[[#This Row],[Reorder_point]]&gt;=Table3[[#This Row],[Stock_on_hand]],"Reorder","Sufficient Stock")</f>
        <v>Sufficient Stock</v>
      </c>
      <c r="T1477" s="4">
        <f>_xlfn.XLOOKUP(F1477,Pivot!A:A,Pivot!C:C)</f>
        <v>3.5745856353591159</v>
      </c>
      <c r="U1477" s="5">
        <f>Table3[[#This Row],[Stock_on_hand]]/Table3[[#This Row],[ADS_Rate]]</f>
        <v>92.59814528593509</v>
      </c>
      <c r="V1477" s="16">
        <f>_xlfn.XLOOKUP(F1477,Pivot!E:E,Pivot!H:H)</f>
        <v>209.60302936630598</v>
      </c>
      <c r="W1477" s="3">
        <f>IF(Table3[[#This Row],[Stock_on_hand]]&gt;Table3[[#This Row],[Reorder_point]],(Table3[[#This Row],[Stock_on_hand]]-Table3[[#This Row],[Reorder_point]])*Table3[[#This Row],[AverageCostPerUnit]],0)</f>
        <v>39614.972550231832</v>
      </c>
    </row>
    <row r="1478" spans="1:23" x14ac:dyDescent="0.3">
      <c r="A1478" s="1">
        <v>45836</v>
      </c>
      <c r="B1478" t="str">
        <f>TEXT(Table3[[#This Row],[date]],"mmm")</f>
        <v>Jun</v>
      </c>
      <c r="C1478" t="str">
        <f>TEXT(Table3[[#This Row],[date]],"ddd")</f>
        <v>Sat</v>
      </c>
      <c r="D1478" s="2" t="s">
        <v>5</v>
      </c>
      <c r="E1478" s="2" t="s">
        <v>274</v>
      </c>
      <c r="F1478" s="2" t="s">
        <v>99</v>
      </c>
      <c r="G1478" s="2" t="s">
        <v>100</v>
      </c>
      <c r="H1478" s="2" t="s">
        <v>101</v>
      </c>
      <c r="I1478" s="3">
        <v>304.68</v>
      </c>
      <c r="J1478" s="5">
        <v>27</v>
      </c>
      <c r="K1478" s="3">
        <v>8226.36</v>
      </c>
      <c r="L1478" s="3">
        <v>5133.8900000000003</v>
      </c>
      <c r="M1478" s="3">
        <v>3092.47</v>
      </c>
      <c r="N1478" s="10">
        <f>Table3[[#This Row],[profit]]/Table3[[#This Row],[revenue]]</f>
        <v>0.37592203599161716</v>
      </c>
      <c r="O1478" s="2" t="s">
        <v>34</v>
      </c>
      <c r="P1478" s="2" t="str">
        <f>_xlfn.XLOOKUP(O1478,Sales_reps!A:A,Sales_reps!B:B)</f>
        <v>Rep 14</v>
      </c>
      <c r="Q1478" s="5">
        <f>_xlfn.XLOOKUP(F1478,Inventory!A:A,Inventory!E:E)</f>
        <v>380</v>
      </c>
      <c r="R1478" s="5">
        <f>_xlfn.XLOOKUP(F1478,Inventory!A:A,Inventory!F:F)</f>
        <v>192</v>
      </c>
      <c r="S1478" t="str">
        <f>IF(Table3[[#This Row],[Reorder_point]]&gt;=Table3[[#This Row],[Stock_on_hand]],"Reorder","Sufficient Stock")</f>
        <v>Sufficient Stock</v>
      </c>
      <c r="T1478" s="4">
        <f>_xlfn.XLOOKUP(F1478,Pivot!A:A,Pivot!C:C)</f>
        <v>1.5359116022099448</v>
      </c>
      <c r="U1478" s="5">
        <f>Table3[[#This Row],[Stock_on_hand]]/Table3[[#This Row],[ADS_Rate]]</f>
        <v>247.41007194244602</v>
      </c>
      <c r="V1478" s="16">
        <f>_xlfn.XLOOKUP(F1478,Pivot!E:E,Pivot!H:H)</f>
        <v>131.15615107913669</v>
      </c>
      <c r="W1478" s="3">
        <f>IF(Table3[[#This Row],[Stock_on_hand]]&gt;Table3[[#This Row],[Reorder_point]],(Table3[[#This Row],[Stock_on_hand]]-Table3[[#This Row],[Reorder_point]])*Table3[[#This Row],[AverageCostPerUnit]],0)</f>
        <v>24657.356402877696</v>
      </c>
    </row>
    <row r="1479" spans="1:23" x14ac:dyDescent="0.3">
      <c r="A1479" s="1">
        <v>45836</v>
      </c>
      <c r="B1479" t="str">
        <f>TEXT(Table3[[#This Row],[date]],"mmm")</f>
        <v>Jun</v>
      </c>
      <c r="C1479" t="str">
        <f>TEXT(Table3[[#This Row],[date]],"ddd")</f>
        <v>Sat</v>
      </c>
      <c r="D1479" s="2" t="s">
        <v>24</v>
      </c>
      <c r="E1479" s="2" t="s">
        <v>282</v>
      </c>
      <c r="F1479" s="2" t="s">
        <v>134</v>
      </c>
      <c r="G1479" s="2" t="s">
        <v>135</v>
      </c>
      <c r="H1479" s="2" t="s">
        <v>60</v>
      </c>
      <c r="I1479" s="3">
        <v>281.14999999999998</v>
      </c>
      <c r="J1479" s="5">
        <v>15</v>
      </c>
      <c r="K1479" s="3">
        <v>4217.25</v>
      </c>
      <c r="L1479" s="3">
        <v>3023.25</v>
      </c>
      <c r="M1479" s="3">
        <v>1194</v>
      </c>
      <c r="N1479" s="10">
        <f>Table3[[#This Row],[profit]]/Table3[[#This Row],[revenue]]</f>
        <v>0.28312288813800462</v>
      </c>
      <c r="O1479" s="2" t="s">
        <v>20</v>
      </c>
      <c r="P1479" s="2" t="str">
        <f>_xlfn.XLOOKUP(O1479,Sales_reps!A:A,Sales_reps!B:B)</f>
        <v>Rep 8</v>
      </c>
      <c r="Q1479" s="5">
        <f>_xlfn.XLOOKUP(F1479,Inventory!A:A,Inventory!E:E)</f>
        <v>424</v>
      </c>
      <c r="R1479" s="5">
        <f>_xlfn.XLOOKUP(F1479,Inventory!A:A,Inventory!F:F)</f>
        <v>156</v>
      </c>
      <c r="S1479" t="str">
        <f>IF(Table3[[#This Row],[Reorder_point]]&gt;=Table3[[#This Row],[Stock_on_hand]],"Reorder","Sufficient Stock")</f>
        <v>Sufficient Stock</v>
      </c>
      <c r="T1479" s="4">
        <f>_xlfn.XLOOKUP(F1479,Pivot!A:A,Pivot!C:C)</f>
        <v>2.458563535911602</v>
      </c>
      <c r="U1479" s="5">
        <f>Table3[[#This Row],[Stock_on_hand]]/Table3[[#This Row],[ADS_Rate]]</f>
        <v>172.45842696629214</v>
      </c>
      <c r="V1479" s="16">
        <f>_xlfn.XLOOKUP(F1479,Pivot!E:E,Pivot!H:H)</f>
        <v>179.92377528089884</v>
      </c>
      <c r="W1479" s="3">
        <f>IF(Table3[[#This Row],[Stock_on_hand]]&gt;Table3[[#This Row],[Reorder_point]],(Table3[[#This Row],[Stock_on_hand]]-Table3[[#This Row],[Reorder_point]])*Table3[[#This Row],[AverageCostPerUnit]],0)</f>
        <v>48219.571775280885</v>
      </c>
    </row>
    <row r="1480" spans="1:23" x14ac:dyDescent="0.3">
      <c r="A1480" s="1">
        <v>45836</v>
      </c>
      <c r="B1480" t="str">
        <f>TEXT(Table3[[#This Row],[date]],"mmm")</f>
        <v>Jun</v>
      </c>
      <c r="C1480" t="str">
        <f>TEXT(Table3[[#This Row],[date]],"ddd")</f>
        <v>Sat</v>
      </c>
      <c r="D1480" s="2" t="s">
        <v>24</v>
      </c>
      <c r="E1480" s="2" t="s">
        <v>275</v>
      </c>
      <c r="F1480" s="2" t="s">
        <v>224</v>
      </c>
      <c r="G1480" s="2" t="s">
        <v>225</v>
      </c>
      <c r="H1480" s="2" t="s">
        <v>60</v>
      </c>
      <c r="I1480" s="3">
        <v>32.799999999999997</v>
      </c>
      <c r="J1480" s="5">
        <v>15</v>
      </c>
      <c r="K1480" s="3">
        <v>492</v>
      </c>
      <c r="L1480" s="3">
        <v>307.51</v>
      </c>
      <c r="M1480" s="3">
        <v>184.49</v>
      </c>
      <c r="N1480" s="10">
        <f>Table3[[#This Row],[profit]]/Table3[[#This Row],[revenue]]</f>
        <v>0.37497967479674799</v>
      </c>
      <c r="O1480" s="2" t="s">
        <v>6</v>
      </c>
      <c r="P1480" s="2" t="str">
        <f>_xlfn.XLOOKUP(O1480,Sales_reps!A:A,Sales_reps!B:B)</f>
        <v>Rep 2</v>
      </c>
      <c r="Q1480" s="5">
        <f>_xlfn.XLOOKUP(F1480,Inventory!A:A,Inventory!E:E)</f>
        <v>42</v>
      </c>
      <c r="R1480" s="5">
        <f>_xlfn.XLOOKUP(F1480,Inventory!A:A,Inventory!F:F)</f>
        <v>59</v>
      </c>
      <c r="S1480" t="str">
        <f>IF(Table3[[#This Row],[Reorder_point]]&gt;=Table3[[#This Row],[Stock_on_hand]],"Reorder","Sufficient Stock")</f>
        <v>Reorder</v>
      </c>
      <c r="T1480" s="4">
        <f>_xlfn.XLOOKUP(F1480,Pivot!A:A,Pivot!C:C)</f>
        <v>1.6906077348066297</v>
      </c>
      <c r="U1480" s="5">
        <f>Table3[[#This Row],[Stock_on_hand]]/Table3[[#This Row],[ADS_Rate]]</f>
        <v>24.843137254901961</v>
      </c>
      <c r="V1480" s="16">
        <f>_xlfn.XLOOKUP(F1480,Pivot!E:E,Pivot!H:H)</f>
        <v>182.07738562091507</v>
      </c>
      <c r="W1480" s="3">
        <f>IF(Table3[[#This Row],[Stock_on_hand]]&gt;Table3[[#This Row],[Reorder_point]],(Table3[[#This Row],[Stock_on_hand]]-Table3[[#This Row],[Reorder_point]])*Table3[[#This Row],[AverageCostPerUnit]],0)</f>
        <v>0</v>
      </c>
    </row>
    <row r="1481" spans="1:23" x14ac:dyDescent="0.3">
      <c r="A1481" s="1">
        <v>45836</v>
      </c>
      <c r="B1481" t="str">
        <f>TEXT(Table3[[#This Row],[date]],"mmm")</f>
        <v>Jun</v>
      </c>
      <c r="C1481" t="str">
        <f>TEXT(Table3[[#This Row],[date]],"ddd")</f>
        <v>Sat</v>
      </c>
      <c r="D1481" s="2" t="s">
        <v>27</v>
      </c>
      <c r="E1481" s="2" t="s">
        <v>272</v>
      </c>
      <c r="F1481" s="2" t="s">
        <v>246</v>
      </c>
      <c r="G1481" s="2" t="s">
        <v>247</v>
      </c>
      <c r="H1481" s="2" t="s">
        <v>101</v>
      </c>
      <c r="I1481" s="3">
        <v>194.08</v>
      </c>
      <c r="J1481" s="5">
        <v>46</v>
      </c>
      <c r="K1481" s="3">
        <v>8927.68</v>
      </c>
      <c r="L1481" s="3">
        <v>5719.65</v>
      </c>
      <c r="M1481" s="3">
        <v>3208.03</v>
      </c>
      <c r="N1481" s="10">
        <f>Table3[[#This Row],[profit]]/Table3[[#This Row],[revenue]]</f>
        <v>0.35933523602996525</v>
      </c>
      <c r="O1481" s="2" t="s">
        <v>18</v>
      </c>
      <c r="P1481" s="2" t="str">
        <f>_xlfn.XLOOKUP(O1481,Sales_reps!A:A,Sales_reps!B:B)</f>
        <v>Rep 7</v>
      </c>
      <c r="Q1481" s="5">
        <f>_xlfn.XLOOKUP(F1481,Inventory!A:A,Inventory!E:E)</f>
        <v>431</v>
      </c>
      <c r="R1481" s="5">
        <f>_xlfn.XLOOKUP(F1481,Inventory!A:A,Inventory!F:F)</f>
        <v>97</v>
      </c>
      <c r="S1481" t="str">
        <f>IF(Table3[[#This Row],[Reorder_point]]&gt;=Table3[[#This Row],[Stock_on_hand]],"Reorder","Sufficient Stock")</f>
        <v>Sufficient Stock</v>
      </c>
      <c r="T1481" s="4">
        <f>_xlfn.XLOOKUP(F1481,Pivot!A:A,Pivot!C:C)</f>
        <v>2.7127071823204418</v>
      </c>
      <c r="U1481" s="5">
        <f>Table3[[#This Row],[Stock_on_hand]]/Table3[[#This Row],[ADS_Rate]]</f>
        <v>158.88187372708759</v>
      </c>
      <c r="V1481" s="16">
        <f>_xlfn.XLOOKUP(F1481,Pivot!E:E,Pivot!H:H)</f>
        <v>146.11568228105907</v>
      </c>
      <c r="W1481" s="3">
        <f>IF(Table3[[#This Row],[Stock_on_hand]]&gt;Table3[[#This Row],[Reorder_point]],(Table3[[#This Row],[Stock_on_hand]]-Table3[[#This Row],[Reorder_point]])*Table3[[#This Row],[AverageCostPerUnit]],0)</f>
        <v>48802.637881873728</v>
      </c>
    </row>
    <row r="1482" spans="1:23" x14ac:dyDescent="0.3">
      <c r="A1482" s="1">
        <v>45836</v>
      </c>
      <c r="B1482" t="str">
        <f>TEXT(Table3[[#This Row],[date]],"mmm")</f>
        <v>Jun</v>
      </c>
      <c r="C1482" t="str">
        <f>TEXT(Table3[[#This Row],[date]],"ddd")</f>
        <v>Sat</v>
      </c>
      <c r="D1482" s="2" t="s">
        <v>17</v>
      </c>
      <c r="E1482" s="2" t="s">
        <v>276</v>
      </c>
      <c r="F1482" s="2" t="s">
        <v>242</v>
      </c>
      <c r="G1482" s="2" t="s">
        <v>243</v>
      </c>
      <c r="H1482" s="2" t="s">
        <v>64</v>
      </c>
      <c r="I1482" s="3">
        <v>90.16</v>
      </c>
      <c r="J1482" s="5">
        <v>46</v>
      </c>
      <c r="K1482" s="3">
        <v>4147.3599999999997</v>
      </c>
      <c r="L1482" s="3">
        <v>2868.95</v>
      </c>
      <c r="M1482" s="3">
        <v>1278.4100000000001</v>
      </c>
      <c r="N1482" s="10">
        <f>Table3[[#This Row],[profit]]/Table3[[#This Row],[revenue]]</f>
        <v>0.30824669187145565</v>
      </c>
      <c r="O1482" s="2" t="s">
        <v>18</v>
      </c>
      <c r="P1482" s="2" t="str">
        <f>_xlfn.XLOOKUP(O1482,Sales_reps!A:A,Sales_reps!B:B)</f>
        <v>Rep 7</v>
      </c>
      <c r="Q1482" s="5">
        <f>_xlfn.XLOOKUP(F1482,Inventory!A:A,Inventory!E:E)</f>
        <v>56</v>
      </c>
      <c r="R1482" s="5">
        <f>_xlfn.XLOOKUP(F1482,Inventory!A:A,Inventory!F:F)</f>
        <v>105</v>
      </c>
      <c r="S1482" t="str">
        <f>IF(Table3[[#This Row],[Reorder_point]]&gt;=Table3[[#This Row],[Stock_on_hand]],"Reorder","Sufficient Stock")</f>
        <v>Reorder</v>
      </c>
      <c r="T1482" s="4">
        <f>_xlfn.XLOOKUP(F1482,Pivot!A:A,Pivot!C:C)</f>
        <v>2</v>
      </c>
      <c r="U1482" s="5">
        <f>Table3[[#This Row],[Stock_on_hand]]/Table3[[#This Row],[ADS_Rate]]</f>
        <v>28</v>
      </c>
      <c r="V1482" s="16">
        <f>_xlfn.XLOOKUP(F1482,Pivot!E:E,Pivot!H:H)</f>
        <v>186.10955801104973</v>
      </c>
      <c r="W1482" s="3">
        <f>IF(Table3[[#This Row],[Stock_on_hand]]&gt;Table3[[#This Row],[Reorder_point]],(Table3[[#This Row],[Stock_on_hand]]-Table3[[#This Row],[Reorder_point]])*Table3[[#This Row],[AverageCostPerUnit]],0)</f>
        <v>0</v>
      </c>
    </row>
    <row r="1483" spans="1:23" x14ac:dyDescent="0.3">
      <c r="A1483" s="1">
        <v>45836</v>
      </c>
      <c r="B1483" t="str">
        <f>TEXT(Table3[[#This Row],[date]],"mmm")</f>
        <v>Jun</v>
      </c>
      <c r="C1483" t="str">
        <f>TEXT(Table3[[#This Row],[date]],"ddd")</f>
        <v>Sat</v>
      </c>
      <c r="D1483" s="2" t="s">
        <v>12</v>
      </c>
      <c r="E1483" s="2" t="s">
        <v>277</v>
      </c>
      <c r="F1483" s="2" t="s">
        <v>192</v>
      </c>
      <c r="G1483" s="2" t="s">
        <v>193</v>
      </c>
      <c r="H1483" s="2" t="s">
        <v>73</v>
      </c>
      <c r="I1483" s="3">
        <v>61.32</v>
      </c>
      <c r="J1483" s="5">
        <v>4</v>
      </c>
      <c r="K1483" s="3">
        <v>245.28</v>
      </c>
      <c r="L1483" s="3">
        <v>161.13999999999999</v>
      </c>
      <c r="M1483" s="3">
        <v>84.14</v>
      </c>
      <c r="N1483" s="10">
        <f>Table3[[#This Row],[profit]]/Table3[[#This Row],[revenue]]</f>
        <v>0.3430365296803653</v>
      </c>
      <c r="O1483" s="2" t="s">
        <v>20</v>
      </c>
      <c r="P1483" s="2" t="str">
        <f>_xlfn.XLOOKUP(O1483,Sales_reps!A:A,Sales_reps!B:B)</f>
        <v>Rep 8</v>
      </c>
      <c r="Q1483" s="5">
        <f>_xlfn.XLOOKUP(F1483,Inventory!A:A,Inventory!E:E)</f>
        <v>321</v>
      </c>
      <c r="R1483" s="5">
        <f>_xlfn.XLOOKUP(F1483,Inventory!A:A,Inventory!F:F)</f>
        <v>186</v>
      </c>
      <c r="S1483" t="str">
        <f>IF(Table3[[#This Row],[Reorder_point]]&gt;=Table3[[#This Row],[Stock_on_hand]],"Reorder","Sufficient Stock")</f>
        <v>Sufficient Stock</v>
      </c>
      <c r="T1483" s="4">
        <f>_xlfn.XLOOKUP(F1483,Pivot!A:A,Pivot!C:C)</f>
        <v>2.2541436464088398</v>
      </c>
      <c r="U1483" s="5">
        <f>Table3[[#This Row],[Stock_on_hand]]/Table3[[#This Row],[ADS_Rate]]</f>
        <v>142.40441176470588</v>
      </c>
      <c r="V1483" s="16">
        <f>_xlfn.XLOOKUP(F1483,Pivot!E:E,Pivot!H:H)</f>
        <v>218.83095588235298</v>
      </c>
      <c r="W1483" s="3">
        <f>IF(Table3[[#This Row],[Stock_on_hand]]&gt;Table3[[#This Row],[Reorder_point]],(Table3[[#This Row],[Stock_on_hand]]-Table3[[#This Row],[Reorder_point]])*Table3[[#This Row],[AverageCostPerUnit]],0)</f>
        <v>29542.179044117653</v>
      </c>
    </row>
    <row r="1484" spans="1:23" x14ac:dyDescent="0.3">
      <c r="A1484" s="1">
        <v>45836</v>
      </c>
      <c r="B1484" t="str">
        <f>TEXT(Table3[[#This Row],[date]],"mmm")</f>
        <v>Jun</v>
      </c>
      <c r="C1484" t="str">
        <f>TEXT(Table3[[#This Row],[date]],"ddd")</f>
        <v>Sat</v>
      </c>
      <c r="D1484" s="2" t="s">
        <v>27</v>
      </c>
      <c r="E1484" s="2" t="s">
        <v>273</v>
      </c>
      <c r="F1484" s="2" t="s">
        <v>232</v>
      </c>
      <c r="G1484" s="2" t="s">
        <v>233</v>
      </c>
      <c r="H1484" s="2" t="s">
        <v>101</v>
      </c>
      <c r="I1484" s="3">
        <v>322.13</v>
      </c>
      <c r="J1484" s="5">
        <v>11</v>
      </c>
      <c r="K1484" s="3">
        <v>3543.43</v>
      </c>
      <c r="L1484" s="3">
        <v>2085.9899999999998</v>
      </c>
      <c r="M1484" s="3">
        <v>1457.44</v>
      </c>
      <c r="N1484" s="10">
        <f>Table3[[#This Row],[profit]]/Table3[[#This Row],[revenue]]</f>
        <v>0.41130768774887611</v>
      </c>
      <c r="O1484" s="2" t="s">
        <v>3</v>
      </c>
      <c r="P1484" s="2" t="str">
        <f>_xlfn.XLOOKUP(O1484,Sales_reps!A:A,Sales_reps!B:B)</f>
        <v>Rep 1</v>
      </c>
      <c r="Q1484" s="5">
        <f>_xlfn.XLOOKUP(F1484,Inventory!A:A,Inventory!E:E)</f>
        <v>255</v>
      </c>
      <c r="R1484" s="5">
        <f>_xlfn.XLOOKUP(F1484,Inventory!A:A,Inventory!F:F)</f>
        <v>78</v>
      </c>
      <c r="S1484" t="str">
        <f>IF(Table3[[#This Row],[Reorder_point]]&gt;=Table3[[#This Row],[Stock_on_hand]],"Reorder","Sufficient Stock")</f>
        <v>Sufficient Stock</v>
      </c>
      <c r="T1484" s="4">
        <f>_xlfn.XLOOKUP(F1484,Pivot!A:A,Pivot!C:C)</f>
        <v>2.6353591160220993</v>
      </c>
      <c r="U1484" s="5">
        <f>Table3[[#This Row],[Stock_on_hand]]/Table3[[#This Row],[ADS_Rate]]</f>
        <v>96.761006289308185</v>
      </c>
      <c r="V1484" s="16">
        <f>_xlfn.XLOOKUP(F1484,Pivot!E:E,Pivot!H:H)</f>
        <v>146.7044025157233</v>
      </c>
      <c r="W1484" s="3">
        <f>IF(Table3[[#This Row],[Stock_on_hand]]&gt;Table3[[#This Row],[Reorder_point]],(Table3[[#This Row],[Stock_on_hand]]-Table3[[#This Row],[Reorder_point]])*Table3[[#This Row],[AverageCostPerUnit]],0)</f>
        <v>25966.679245283023</v>
      </c>
    </row>
    <row r="1485" spans="1:23" x14ac:dyDescent="0.3">
      <c r="A1485" s="1">
        <v>45836</v>
      </c>
      <c r="B1485" t="str">
        <f>TEXT(Table3[[#This Row],[date]],"mmm")</f>
        <v>Jun</v>
      </c>
      <c r="C1485" t="str">
        <f>TEXT(Table3[[#This Row],[date]],"ddd")</f>
        <v>Sat</v>
      </c>
      <c r="D1485" s="2" t="s">
        <v>17</v>
      </c>
      <c r="E1485" s="2" t="s">
        <v>275</v>
      </c>
      <c r="F1485" s="2" t="s">
        <v>99</v>
      </c>
      <c r="G1485" s="2" t="s">
        <v>100</v>
      </c>
      <c r="H1485" s="2" t="s">
        <v>101</v>
      </c>
      <c r="I1485" s="3">
        <v>61.05</v>
      </c>
      <c r="J1485" s="5">
        <v>35</v>
      </c>
      <c r="K1485" s="3">
        <v>2136.75</v>
      </c>
      <c r="L1485" s="3">
        <v>1798.07</v>
      </c>
      <c r="M1485" s="3">
        <v>338.68</v>
      </c>
      <c r="N1485" s="10">
        <f>Table3[[#This Row],[profit]]/Table3[[#This Row],[revenue]]</f>
        <v>0.1585023985023985</v>
      </c>
      <c r="O1485" s="2" t="s">
        <v>15</v>
      </c>
      <c r="P1485" s="2" t="str">
        <f>_xlfn.XLOOKUP(O1485,Sales_reps!A:A,Sales_reps!B:B)</f>
        <v>Rep 6</v>
      </c>
      <c r="Q1485" s="5">
        <f>_xlfn.XLOOKUP(F1485,Inventory!A:A,Inventory!E:E)</f>
        <v>380</v>
      </c>
      <c r="R1485" s="5">
        <f>_xlfn.XLOOKUP(F1485,Inventory!A:A,Inventory!F:F)</f>
        <v>192</v>
      </c>
      <c r="S1485" t="str">
        <f>IF(Table3[[#This Row],[Reorder_point]]&gt;=Table3[[#This Row],[Stock_on_hand]],"Reorder","Sufficient Stock")</f>
        <v>Sufficient Stock</v>
      </c>
      <c r="T1485" s="4">
        <f>_xlfn.XLOOKUP(F1485,Pivot!A:A,Pivot!C:C)</f>
        <v>1.5359116022099448</v>
      </c>
      <c r="U1485" s="5">
        <f>Table3[[#This Row],[Stock_on_hand]]/Table3[[#This Row],[ADS_Rate]]</f>
        <v>247.41007194244602</v>
      </c>
      <c r="V1485" s="16">
        <f>_xlfn.XLOOKUP(F1485,Pivot!E:E,Pivot!H:H)</f>
        <v>131.15615107913669</v>
      </c>
      <c r="W1485" s="3">
        <f>IF(Table3[[#This Row],[Stock_on_hand]]&gt;Table3[[#This Row],[Reorder_point]],(Table3[[#This Row],[Stock_on_hand]]-Table3[[#This Row],[Reorder_point]])*Table3[[#This Row],[AverageCostPerUnit]],0)</f>
        <v>24657.356402877696</v>
      </c>
    </row>
    <row r="1486" spans="1:23" x14ac:dyDescent="0.3">
      <c r="A1486" s="1">
        <v>45836</v>
      </c>
      <c r="B1486" t="str">
        <f>TEXT(Table3[[#This Row],[date]],"mmm")</f>
        <v>Jun</v>
      </c>
      <c r="C1486" t="str">
        <f>TEXT(Table3[[#This Row],[date]],"ddd")</f>
        <v>Sat</v>
      </c>
      <c r="D1486" s="2" t="s">
        <v>24</v>
      </c>
      <c r="E1486" s="2" t="s">
        <v>282</v>
      </c>
      <c r="F1486" s="2" t="s">
        <v>76</v>
      </c>
      <c r="G1486" s="2" t="s">
        <v>77</v>
      </c>
      <c r="H1486" s="2" t="s">
        <v>64</v>
      </c>
      <c r="I1486" s="3">
        <v>412.57</v>
      </c>
      <c r="J1486" s="5">
        <v>18</v>
      </c>
      <c r="K1486" s="3">
        <v>7426.26</v>
      </c>
      <c r="L1486" s="3">
        <v>5787.61</v>
      </c>
      <c r="M1486" s="3">
        <v>1638.65</v>
      </c>
      <c r="N1486" s="10">
        <f>Table3[[#This Row],[profit]]/Table3[[#This Row],[revenue]]</f>
        <v>0.22065615801224306</v>
      </c>
      <c r="O1486" s="2" t="s">
        <v>44</v>
      </c>
      <c r="P1486" s="2" t="str">
        <f>_xlfn.XLOOKUP(O1486,Sales_reps!A:A,Sales_reps!B:B)</f>
        <v>Rep 19</v>
      </c>
      <c r="Q1486" s="5">
        <f>_xlfn.XLOOKUP(F1486,Inventory!A:A,Inventory!E:E)</f>
        <v>477</v>
      </c>
      <c r="R1486" s="5">
        <f>_xlfn.XLOOKUP(F1486,Inventory!A:A,Inventory!F:F)</f>
        <v>124</v>
      </c>
      <c r="S1486" t="str">
        <f>IF(Table3[[#This Row],[Reorder_point]]&gt;=Table3[[#This Row],[Stock_on_hand]],"Reorder","Sufficient Stock")</f>
        <v>Sufficient Stock</v>
      </c>
      <c r="T1486" s="4">
        <f>_xlfn.XLOOKUP(F1486,Pivot!A:A,Pivot!C:C)</f>
        <v>2.7734806629834252</v>
      </c>
      <c r="U1486" s="5">
        <f>Table3[[#This Row],[Stock_on_hand]]/Table3[[#This Row],[ADS_Rate]]</f>
        <v>171.98605577689244</v>
      </c>
      <c r="V1486" s="16">
        <f>_xlfn.XLOOKUP(F1486,Pivot!E:E,Pivot!H:H)</f>
        <v>146.86141434262947</v>
      </c>
      <c r="W1486" s="3">
        <f>IF(Table3[[#This Row],[Stock_on_hand]]&gt;Table3[[#This Row],[Reorder_point]],(Table3[[#This Row],[Stock_on_hand]]-Table3[[#This Row],[Reorder_point]])*Table3[[#This Row],[AverageCostPerUnit]],0)</f>
        <v>51842.079262948202</v>
      </c>
    </row>
    <row r="1487" spans="1:23" x14ac:dyDescent="0.3">
      <c r="A1487" s="1">
        <v>45836</v>
      </c>
      <c r="B1487" t="str">
        <f>TEXT(Table3[[#This Row],[date]],"mmm")</f>
        <v>Jun</v>
      </c>
      <c r="C1487" t="str">
        <f>TEXT(Table3[[#This Row],[date]],"ddd")</f>
        <v>Sat</v>
      </c>
      <c r="D1487" s="2" t="s">
        <v>5</v>
      </c>
      <c r="E1487" s="2" t="s">
        <v>285</v>
      </c>
      <c r="F1487" s="2" t="s">
        <v>220</v>
      </c>
      <c r="G1487" s="2" t="s">
        <v>221</v>
      </c>
      <c r="H1487" s="2" t="s">
        <v>56</v>
      </c>
      <c r="I1487" s="3">
        <v>359.97</v>
      </c>
      <c r="J1487" s="5">
        <v>48</v>
      </c>
      <c r="K1487" s="3">
        <v>17278.560000000001</v>
      </c>
      <c r="L1487" s="3">
        <v>13984.49</v>
      </c>
      <c r="M1487" s="3">
        <v>3294.07</v>
      </c>
      <c r="N1487" s="10">
        <f>Table3[[#This Row],[profit]]/Table3[[#This Row],[revenue]]</f>
        <v>0.19064493800409293</v>
      </c>
      <c r="O1487" s="2" t="s">
        <v>42</v>
      </c>
      <c r="P1487" s="2" t="str">
        <f>_xlfn.XLOOKUP(O1487,Sales_reps!A:A,Sales_reps!B:B)</f>
        <v>Rep 18</v>
      </c>
      <c r="Q1487" s="5">
        <f>_xlfn.XLOOKUP(F1487,Inventory!A:A,Inventory!E:E)</f>
        <v>285</v>
      </c>
      <c r="R1487" s="5">
        <f>_xlfn.XLOOKUP(F1487,Inventory!A:A,Inventory!F:F)</f>
        <v>130</v>
      </c>
      <c r="S1487" t="str">
        <f>IF(Table3[[#This Row],[Reorder_point]]&gt;=Table3[[#This Row],[Stock_on_hand]],"Reorder","Sufficient Stock")</f>
        <v>Sufficient Stock</v>
      </c>
      <c r="T1487" s="4">
        <f>_xlfn.XLOOKUP(F1487,Pivot!A:A,Pivot!C:C)</f>
        <v>1.6464088397790055</v>
      </c>
      <c r="U1487" s="5">
        <f>Table3[[#This Row],[Stock_on_hand]]/Table3[[#This Row],[ADS_Rate]]</f>
        <v>173.10402684563758</v>
      </c>
      <c r="V1487" s="16">
        <f>_xlfn.XLOOKUP(F1487,Pivot!E:E,Pivot!H:H)</f>
        <v>196.83761744966441</v>
      </c>
      <c r="W1487" s="3">
        <f>IF(Table3[[#This Row],[Stock_on_hand]]&gt;Table3[[#This Row],[Reorder_point]],(Table3[[#This Row],[Stock_on_hand]]-Table3[[#This Row],[Reorder_point]])*Table3[[#This Row],[AverageCostPerUnit]],0)</f>
        <v>30509.830704697983</v>
      </c>
    </row>
    <row r="1488" spans="1:23" x14ac:dyDescent="0.3">
      <c r="A1488" s="1">
        <v>45837</v>
      </c>
      <c r="B1488" t="str">
        <f>TEXT(Table3[[#This Row],[date]],"mmm")</f>
        <v>Jun</v>
      </c>
      <c r="C1488" t="str">
        <f>TEXT(Table3[[#This Row],[date]],"ddd")</f>
        <v>Sun</v>
      </c>
      <c r="D1488" s="2" t="s">
        <v>17</v>
      </c>
      <c r="E1488" s="2" t="s">
        <v>282</v>
      </c>
      <c r="F1488" s="2" t="s">
        <v>250</v>
      </c>
      <c r="G1488" s="2" t="s">
        <v>251</v>
      </c>
      <c r="H1488" s="2" t="s">
        <v>64</v>
      </c>
      <c r="I1488" s="3">
        <v>322.18</v>
      </c>
      <c r="J1488" s="5">
        <v>12</v>
      </c>
      <c r="K1488" s="3">
        <v>3866.16</v>
      </c>
      <c r="L1488" s="3">
        <v>2391.9</v>
      </c>
      <c r="M1488" s="3">
        <v>1474.26</v>
      </c>
      <c r="N1488" s="10">
        <f>Table3[[#This Row],[profit]]/Table3[[#This Row],[revenue]]</f>
        <v>0.381324104537836</v>
      </c>
      <c r="O1488" s="2" t="s">
        <v>32</v>
      </c>
      <c r="P1488" s="2" t="str">
        <f>_xlfn.XLOOKUP(O1488,Sales_reps!A:A,Sales_reps!B:B)</f>
        <v>Rep 13</v>
      </c>
      <c r="Q1488" s="5">
        <f>_xlfn.XLOOKUP(F1488,Inventory!A:A,Inventory!E:E)</f>
        <v>85</v>
      </c>
      <c r="R1488" s="5">
        <f>_xlfn.XLOOKUP(F1488,Inventory!A:A,Inventory!F:F)</f>
        <v>188</v>
      </c>
      <c r="S1488" t="str">
        <f>IF(Table3[[#This Row],[Reorder_point]]&gt;=Table3[[#This Row],[Stock_on_hand]],"Reorder","Sufficient Stock")</f>
        <v>Reorder</v>
      </c>
      <c r="T1488" s="4">
        <f>_xlfn.XLOOKUP(F1488,Pivot!A:A,Pivot!C:C)</f>
        <v>2.6077348066298343</v>
      </c>
      <c r="U1488" s="5">
        <f>Table3[[#This Row],[Stock_on_hand]]/Table3[[#This Row],[ADS_Rate]]</f>
        <v>32.595338983050844</v>
      </c>
      <c r="V1488" s="16">
        <f>_xlfn.XLOOKUP(F1488,Pivot!E:E,Pivot!H:H)</f>
        <v>158.14478813559322</v>
      </c>
      <c r="W1488" s="3">
        <f>IF(Table3[[#This Row],[Stock_on_hand]]&gt;Table3[[#This Row],[Reorder_point]],(Table3[[#This Row],[Stock_on_hand]]-Table3[[#This Row],[Reorder_point]])*Table3[[#This Row],[AverageCostPerUnit]],0)</f>
        <v>0</v>
      </c>
    </row>
    <row r="1489" spans="1:23" x14ac:dyDescent="0.3">
      <c r="A1489" s="1">
        <v>45837</v>
      </c>
      <c r="B1489" t="str">
        <f>TEXT(Table3[[#This Row],[date]],"mmm")</f>
        <v>Jun</v>
      </c>
      <c r="C1489" t="str">
        <f>TEXT(Table3[[#This Row],[date]],"ddd")</f>
        <v>Sun</v>
      </c>
      <c r="D1489" s="2" t="s">
        <v>24</v>
      </c>
      <c r="E1489" s="2" t="s">
        <v>278</v>
      </c>
      <c r="F1489" s="2" t="s">
        <v>122</v>
      </c>
      <c r="G1489" s="2" t="s">
        <v>123</v>
      </c>
      <c r="H1489" s="2" t="s">
        <v>56</v>
      </c>
      <c r="I1489" s="3">
        <v>295.04000000000002</v>
      </c>
      <c r="J1489" s="5">
        <v>47</v>
      </c>
      <c r="K1489" s="3">
        <v>13866.88</v>
      </c>
      <c r="L1489" s="3">
        <v>9398.2199999999993</v>
      </c>
      <c r="M1489" s="3">
        <v>4468.66</v>
      </c>
      <c r="N1489" s="10">
        <f>Table3[[#This Row],[profit]]/Table3[[#This Row],[revenue]]</f>
        <v>0.32225417685881758</v>
      </c>
      <c r="O1489" s="2" t="s">
        <v>15</v>
      </c>
      <c r="P1489" s="2" t="str">
        <f>_xlfn.XLOOKUP(O1489,Sales_reps!A:A,Sales_reps!B:B)</f>
        <v>Rep 6</v>
      </c>
      <c r="Q1489" s="5">
        <f>_xlfn.XLOOKUP(F1489,Inventory!A:A,Inventory!E:E)</f>
        <v>451</v>
      </c>
      <c r="R1489" s="5">
        <f>_xlfn.XLOOKUP(F1489,Inventory!A:A,Inventory!F:F)</f>
        <v>154</v>
      </c>
      <c r="S1489" t="str">
        <f>IF(Table3[[#This Row],[Reorder_point]]&gt;=Table3[[#This Row],[Stock_on_hand]],"Reorder","Sufficient Stock")</f>
        <v>Sufficient Stock</v>
      </c>
      <c r="T1489" s="4">
        <f>_xlfn.XLOOKUP(F1489,Pivot!A:A,Pivot!C:C)</f>
        <v>2.0773480662983426</v>
      </c>
      <c r="U1489" s="5">
        <f>Table3[[#This Row],[Stock_on_hand]]/Table3[[#This Row],[ADS_Rate]]</f>
        <v>217.10372340425531</v>
      </c>
      <c r="V1489" s="16">
        <f>_xlfn.XLOOKUP(F1489,Pivot!E:E,Pivot!H:H)</f>
        <v>170.89151595744681</v>
      </c>
      <c r="W1489" s="3">
        <f>IF(Table3[[#This Row],[Stock_on_hand]]&gt;Table3[[#This Row],[Reorder_point]],(Table3[[#This Row],[Stock_on_hand]]-Table3[[#This Row],[Reorder_point]])*Table3[[#This Row],[AverageCostPerUnit]],0)</f>
        <v>50754.780239361702</v>
      </c>
    </row>
    <row r="1490" spans="1:23" x14ac:dyDescent="0.3">
      <c r="A1490" s="1">
        <v>45837</v>
      </c>
      <c r="B1490" t="str">
        <f>TEXT(Table3[[#This Row],[date]],"mmm")</f>
        <v>Jun</v>
      </c>
      <c r="C1490" t="str">
        <f>TEXT(Table3[[#This Row],[date]],"ddd")</f>
        <v>Sun</v>
      </c>
      <c r="D1490" s="2" t="s">
        <v>12</v>
      </c>
      <c r="E1490" s="2" t="s">
        <v>271</v>
      </c>
      <c r="F1490" s="2" t="s">
        <v>144</v>
      </c>
      <c r="G1490" s="2" t="s">
        <v>145</v>
      </c>
      <c r="H1490" s="2" t="s">
        <v>56</v>
      </c>
      <c r="I1490" s="3">
        <v>27.83</v>
      </c>
      <c r="J1490" s="5">
        <v>33</v>
      </c>
      <c r="K1490" s="3">
        <v>918.39</v>
      </c>
      <c r="L1490" s="3">
        <v>609.87</v>
      </c>
      <c r="M1490" s="3">
        <v>308.52</v>
      </c>
      <c r="N1490" s="10">
        <f>Table3[[#This Row],[profit]]/Table3[[#This Row],[revenue]]</f>
        <v>0.33593571358573154</v>
      </c>
      <c r="O1490" s="2" t="s">
        <v>34</v>
      </c>
      <c r="P1490" s="2" t="str">
        <f>_xlfn.XLOOKUP(O1490,Sales_reps!A:A,Sales_reps!B:B)</f>
        <v>Rep 14</v>
      </c>
      <c r="Q1490" s="5">
        <f>_xlfn.XLOOKUP(F1490,Inventory!A:A,Inventory!E:E)</f>
        <v>112</v>
      </c>
      <c r="R1490" s="5">
        <f>_xlfn.XLOOKUP(F1490,Inventory!A:A,Inventory!F:F)</f>
        <v>60</v>
      </c>
      <c r="S1490" t="str">
        <f>IF(Table3[[#This Row],[Reorder_point]]&gt;=Table3[[#This Row],[Stock_on_hand]],"Reorder","Sufficient Stock")</f>
        <v>Sufficient Stock</v>
      </c>
      <c r="T1490" s="4">
        <f>_xlfn.XLOOKUP(F1490,Pivot!A:A,Pivot!C:C)</f>
        <v>2.0883977900552488</v>
      </c>
      <c r="U1490" s="5">
        <f>Table3[[#This Row],[Stock_on_hand]]/Table3[[#This Row],[ADS_Rate]]</f>
        <v>53.629629629629626</v>
      </c>
      <c r="V1490" s="16">
        <f>_xlfn.XLOOKUP(F1490,Pivot!E:E,Pivot!H:H)</f>
        <v>99.967328042328063</v>
      </c>
      <c r="W1490" s="3">
        <f>IF(Table3[[#This Row],[Stock_on_hand]]&gt;Table3[[#This Row],[Reorder_point]],(Table3[[#This Row],[Stock_on_hand]]-Table3[[#This Row],[Reorder_point]])*Table3[[#This Row],[AverageCostPerUnit]],0)</f>
        <v>5198.3010582010593</v>
      </c>
    </row>
    <row r="1491" spans="1:23" x14ac:dyDescent="0.3">
      <c r="A1491" s="1">
        <v>45837</v>
      </c>
      <c r="B1491" t="str">
        <f>TEXT(Table3[[#This Row],[date]],"mmm")</f>
        <v>Jun</v>
      </c>
      <c r="C1491" t="str">
        <f>TEXT(Table3[[#This Row],[date]],"ddd")</f>
        <v>Sun</v>
      </c>
      <c r="D1491" s="2" t="s">
        <v>24</v>
      </c>
      <c r="E1491" s="2" t="s">
        <v>281</v>
      </c>
      <c r="F1491" s="2" t="s">
        <v>140</v>
      </c>
      <c r="G1491" s="2" t="s">
        <v>141</v>
      </c>
      <c r="H1491" s="2" t="s">
        <v>101</v>
      </c>
      <c r="I1491" s="3">
        <v>102</v>
      </c>
      <c r="J1491" s="5">
        <v>4</v>
      </c>
      <c r="K1491" s="3">
        <v>408</v>
      </c>
      <c r="L1491" s="3">
        <v>288.92</v>
      </c>
      <c r="M1491" s="3">
        <v>119.08</v>
      </c>
      <c r="N1491" s="10">
        <f>Table3[[#This Row],[profit]]/Table3[[#This Row],[revenue]]</f>
        <v>0.29186274509803922</v>
      </c>
      <c r="O1491" s="2" t="s">
        <v>15</v>
      </c>
      <c r="P1491" s="2" t="str">
        <f>_xlfn.XLOOKUP(O1491,Sales_reps!A:A,Sales_reps!B:B)</f>
        <v>Rep 6</v>
      </c>
      <c r="Q1491" s="5">
        <f>_xlfn.XLOOKUP(F1491,Inventory!A:A,Inventory!E:E)</f>
        <v>167</v>
      </c>
      <c r="R1491" s="5">
        <f>_xlfn.XLOOKUP(F1491,Inventory!A:A,Inventory!F:F)</f>
        <v>119</v>
      </c>
      <c r="S1491" t="str">
        <f>IF(Table3[[#This Row],[Reorder_point]]&gt;=Table3[[#This Row],[Stock_on_hand]],"Reorder","Sufficient Stock")</f>
        <v>Sufficient Stock</v>
      </c>
      <c r="T1491" s="4">
        <f>_xlfn.XLOOKUP(F1491,Pivot!A:A,Pivot!C:C)</f>
        <v>1.7237569060773481</v>
      </c>
      <c r="U1491" s="5">
        <f>Table3[[#This Row],[Stock_on_hand]]/Table3[[#This Row],[ADS_Rate]]</f>
        <v>96.881410256410248</v>
      </c>
      <c r="V1491" s="16">
        <f>_xlfn.XLOOKUP(F1491,Pivot!E:E,Pivot!H:H)</f>
        <v>164.31121794871791</v>
      </c>
      <c r="W1491" s="3">
        <f>IF(Table3[[#This Row],[Stock_on_hand]]&gt;Table3[[#This Row],[Reorder_point]],(Table3[[#This Row],[Stock_on_hand]]-Table3[[#This Row],[Reorder_point]])*Table3[[#This Row],[AverageCostPerUnit]],0)</f>
        <v>7886.9384615384597</v>
      </c>
    </row>
    <row r="1492" spans="1:23" x14ac:dyDescent="0.3">
      <c r="A1492" s="1">
        <v>45837</v>
      </c>
      <c r="B1492" t="str">
        <f>TEXT(Table3[[#This Row],[date]],"mmm")</f>
        <v>Jun</v>
      </c>
      <c r="C1492" t="str">
        <f>TEXT(Table3[[#This Row],[date]],"ddd")</f>
        <v>Sun</v>
      </c>
      <c r="D1492" s="2" t="s">
        <v>24</v>
      </c>
      <c r="E1492" s="2" t="s">
        <v>281</v>
      </c>
      <c r="F1492" s="2" t="s">
        <v>250</v>
      </c>
      <c r="G1492" s="2" t="s">
        <v>251</v>
      </c>
      <c r="H1492" s="2" t="s">
        <v>64</v>
      </c>
      <c r="I1492" s="3">
        <v>59.55</v>
      </c>
      <c r="J1492" s="5">
        <v>14</v>
      </c>
      <c r="K1492" s="3">
        <v>833.7</v>
      </c>
      <c r="L1492" s="3">
        <v>535.49</v>
      </c>
      <c r="M1492" s="3">
        <v>298.20999999999998</v>
      </c>
      <c r="N1492" s="10">
        <f>Table3[[#This Row],[profit]]/Table3[[#This Row],[revenue]]</f>
        <v>0.35769461436967731</v>
      </c>
      <c r="O1492" s="2" t="s">
        <v>38</v>
      </c>
      <c r="P1492" s="2" t="str">
        <f>_xlfn.XLOOKUP(O1492,Sales_reps!A:A,Sales_reps!B:B)</f>
        <v>Rep 16</v>
      </c>
      <c r="Q1492" s="5">
        <f>_xlfn.XLOOKUP(F1492,Inventory!A:A,Inventory!E:E)</f>
        <v>85</v>
      </c>
      <c r="R1492" s="5">
        <f>_xlfn.XLOOKUP(F1492,Inventory!A:A,Inventory!F:F)</f>
        <v>188</v>
      </c>
      <c r="S1492" t="str">
        <f>IF(Table3[[#This Row],[Reorder_point]]&gt;=Table3[[#This Row],[Stock_on_hand]],"Reorder","Sufficient Stock")</f>
        <v>Reorder</v>
      </c>
      <c r="T1492" s="4">
        <f>_xlfn.XLOOKUP(F1492,Pivot!A:A,Pivot!C:C)</f>
        <v>2.6077348066298343</v>
      </c>
      <c r="U1492" s="5">
        <f>Table3[[#This Row],[Stock_on_hand]]/Table3[[#This Row],[ADS_Rate]]</f>
        <v>32.595338983050844</v>
      </c>
      <c r="V1492" s="16">
        <f>_xlfn.XLOOKUP(F1492,Pivot!E:E,Pivot!H:H)</f>
        <v>158.14478813559322</v>
      </c>
      <c r="W1492" s="3">
        <f>IF(Table3[[#This Row],[Stock_on_hand]]&gt;Table3[[#This Row],[Reorder_point]],(Table3[[#This Row],[Stock_on_hand]]-Table3[[#This Row],[Reorder_point]])*Table3[[#This Row],[AverageCostPerUnit]],0)</f>
        <v>0</v>
      </c>
    </row>
    <row r="1493" spans="1:23" x14ac:dyDescent="0.3">
      <c r="A1493" s="1">
        <v>45837</v>
      </c>
      <c r="B1493" t="str">
        <f>TEXT(Table3[[#This Row],[date]],"mmm")</f>
        <v>Jun</v>
      </c>
      <c r="C1493" t="str">
        <f>TEXT(Table3[[#This Row],[date]],"ddd")</f>
        <v>Sun</v>
      </c>
      <c r="D1493" s="2" t="s">
        <v>24</v>
      </c>
      <c r="E1493" s="2" t="s">
        <v>282</v>
      </c>
      <c r="F1493" s="2" t="s">
        <v>108</v>
      </c>
      <c r="G1493" s="2" t="s">
        <v>109</v>
      </c>
      <c r="H1493" s="2" t="s">
        <v>56</v>
      </c>
      <c r="I1493" s="3">
        <v>217.05</v>
      </c>
      <c r="J1493" s="5">
        <v>7</v>
      </c>
      <c r="K1493" s="3">
        <v>1519.35</v>
      </c>
      <c r="L1493" s="3">
        <v>954.11</v>
      </c>
      <c r="M1493" s="3">
        <v>565.24</v>
      </c>
      <c r="N1493" s="10">
        <f>Table3[[#This Row],[profit]]/Table3[[#This Row],[revenue]]</f>
        <v>0.37202751176489951</v>
      </c>
      <c r="O1493" s="2" t="s">
        <v>42</v>
      </c>
      <c r="P1493" s="2" t="str">
        <f>_xlfn.XLOOKUP(O1493,Sales_reps!A:A,Sales_reps!B:B)</f>
        <v>Rep 18</v>
      </c>
      <c r="Q1493" s="5">
        <f>_xlfn.XLOOKUP(F1493,Inventory!A:A,Inventory!E:E)</f>
        <v>188</v>
      </c>
      <c r="R1493" s="5">
        <f>_xlfn.XLOOKUP(F1493,Inventory!A:A,Inventory!F:F)</f>
        <v>173</v>
      </c>
      <c r="S1493" t="str">
        <f>IF(Table3[[#This Row],[Reorder_point]]&gt;=Table3[[#This Row],[Stock_on_hand]],"Reorder","Sufficient Stock")</f>
        <v>Sufficient Stock</v>
      </c>
      <c r="T1493" s="4">
        <f>_xlfn.XLOOKUP(F1493,Pivot!A:A,Pivot!C:C)</f>
        <v>2.1491712707182322</v>
      </c>
      <c r="U1493" s="5">
        <f>Table3[[#This Row],[Stock_on_hand]]/Table3[[#This Row],[ADS_Rate]]</f>
        <v>87.47557840616966</v>
      </c>
      <c r="V1493" s="16">
        <f>_xlfn.XLOOKUP(F1493,Pivot!E:E,Pivot!H:H)</f>
        <v>187.86791773778924</v>
      </c>
      <c r="W1493" s="3">
        <f>IF(Table3[[#This Row],[Stock_on_hand]]&gt;Table3[[#This Row],[Reorder_point]],(Table3[[#This Row],[Stock_on_hand]]-Table3[[#This Row],[Reorder_point]])*Table3[[#This Row],[AverageCostPerUnit]],0)</f>
        <v>2818.0187660668385</v>
      </c>
    </row>
    <row r="1494" spans="1:23" x14ac:dyDescent="0.3">
      <c r="A1494" s="1">
        <v>45837</v>
      </c>
      <c r="B1494" t="str">
        <f>TEXT(Table3[[#This Row],[date]],"mmm")</f>
        <v>Jun</v>
      </c>
      <c r="C1494" t="str">
        <f>TEXT(Table3[[#This Row],[date]],"ddd")</f>
        <v>Sun</v>
      </c>
      <c r="D1494" s="2" t="s">
        <v>24</v>
      </c>
      <c r="E1494" s="2" t="s">
        <v>280</v>
      </c>
      <c r="F1494" s="2" t="s">
        <v>258</v>
      </c>
      <c r="G1494" s="2" t="s">
        <v>259</v>
      </c>
      <c r="H1494" s="2" t="s">
        <v>73</v>
      </c>
      <c r="I1494" s="3">
        <v>274.02</v>
      </c>
      <c r="J1494" s="5">
        <v>3</v>
      </c>
      <c r="K1494" s="3">
        <v>822.06</v>
      </c>
      <c r="L1494" s="3">
        <v>666.22</v>
      </c>
      <c r="M1494" s="3">
        <v>155.84</v>
      </c>
      <c r="N1494" s="10">
        <f>Table3[[#This Row],[profit]]/Table3[[#This Row],[revenue]]</f>
        <v>0.18957253728438314</v>
      </c>
      <c r="O1494" s="2" t="s">
        <v>20</v>
      </c>
      <c r="P1494" s="2" t="str">
        <f>_xlfn.XLOOKUP(O1494,Sales_reps!A:A,Sales_reps!B:B)</f>
        <v>Rep 8</v>
      </c>
      <c r="Q1494" s="5">
        <f>_xlfn.XLOOKUP(F1494,Inventory!A:A,Inventory!E:E)</f>
        <v>296</v>
      </c>
      <c r="R1494" s="5">
        <f>_xlfn.XLOOKUP(F1494,Inventory!A:A,Inventory!F:F)</f>
        <v>116</v>
      </c>
      <c r="S1494" t="str">
        <f>IF(Table3[[#This Row],[Reorder_point]]&gt;=Table3[[#This Row],[Stock_on_hand]],"Reorder","Sufficient Stock")</f>
        <v>Sufficient Stock</v>
      </c>
      <c r="T1494" s="4">
        <f>_xlfn.XLOOKUP(F1494,Pivot!A:A,Pivot!C:C)</f>
        <v>1.729281767955801</v>
      </c>
      <c r="U1494" s="5">
        <f>Table3[[#This Row],[Stock_on_hand]]/Table3[[#This Row],[ADS_Rate]]</f>
        <v>171.16932907348243</v>
      </c>
      <c r="V1494" s="16">
        <f>_xlfn.XLOOKUP(F1494,Pivot!E:E,Pivot!H:H)</f>
        <v>207.01076677316297</v>
      </c>
      <c r="W1494" s="3">
        <f>IF(Table3[[#This Row],[Stock_on_hand]]&gt;Table3[[#This Row],[Reorder_point]],(Table3[[#This Row],[Stock_on_hand]]-Table3[[#This Row],[Reorder_point]])*Table3[[#This Row],[AverageCostPerUnit]],0)</f>
        <v>37261.938019169334</v>
      </c>
    </row>
    <row r="1495" spans="1:23" x14ac:dyDescent="0.3">
      <c r="A1495" s="1">
        <v>45838</v>
      </c>
      <c r="B1495" t="str">
        <f>TEXT(Table3[[#This Row],[date]],"mmm")</f>
        <v>Jun</v>
      </c>
      <c r="C1495" t="str">
        <f>TEXT(Table3[[#This Row],[date]],"ddd")</f>
        <v>Mon</v>
      </c>
      <c r="D1495" s="2" t="s">
        <v>17</v>
      </c>
      <c r="E1495" s="2" t="s">
        <v>272</v>
      </c>
      <c r="F1495" s="2" t="s">
        <v>226</v>
      </c>
      <c r="G1495" s="2" t="s">
        <v>227</v>
      </c>
      <c r="H1495" s="2" t="s">
        <v>101</v>
      </c>
      <c r="I1495" s="3">
        <v>197.88</v>
      </c>
      <c r="J1495" s="5">
        <v>3</v>
      </c>
      <c r="K1495" s="3">
        <v>593.64</v>
      </c>
      <c r="L1495" s="3">
        <v>305.62</v>
      </c>
      <c r="M1495" s="3">
        <v>288.02</v>
      </c>
      <c r="N1495" s="10">
        <f>Table3[[#This Row],[profit]]/Table3[[#This Row],[revenue]]</f>
        <v>0.48517620106461828</v>
      </c>
      <c r="O1495" s="2" t="s">
        <v>28</v>
      </c>
      <c r="P1495" s="2" t="str">
        <f>_xlfn.XLOOKUP(O1495,Sales_reps!A:A,Sales_reps!B:B)</f>
        <v>Rep 11</v>
      </c>
      <c r="Q1495" s="5">
        <f>_xlfn.XLOOKUP(F1495,Inventory!A:A,Inventory!E:E)</f>
        <v>188</v>
      </c>
      <c r="R1495" s="5">
        <f>_xlfn.XLOOKUP(F1495,Inventory!A:A,Inventory!F:F)</f>
        <v>156</v>
      </c>
      <c r="S1495" t="str">
        <f>IF(Table3[[#This Row],[Reorder_point]]&gt;=Table3[[#This Row],[Stock_on_hand]],"Reorder","Sufficient Stock")</f>
        <v>Sufficient Stock</v>
      </c>
      <c r="T1495" s="4">
        <f>_xlfn.XLOOKUP(F1495,Pivot!A:A,Pivot!C:C)</f>
        <v>1.9281767955801106</v>
      </c>
      <c r="U1495" s="5">
        <f>Table3[[#This Row],[Stock_on_hand]]/Table3[[#This Row],[ADS_Rate]]</f>
        <v>97.50143266475645</v>
      </c>
      <c r="V1495" s="16">
        <f>_xlfn.XLOOKUP(F1495,Pivot!E:E,Pivot!H:H)</f>
        <v>201.583553008596</v>
      </c>
      <c r="W1495" s="3">
        <f>IF(Table3[[#This Row],[Stock_on_hand]]&gt;Table3[[#This Row],[Reorder_point]],(Table3[[#This Row],[Stock_on_hand]]-Table3[[#This Row],[Reorder_point]])*Table3[[#This Row],[AverageCostPerUnit]],0)</f>
        <v>6450.673696275072</v>
      </c>
    </row>
    <row r="1496" spans="1:23" x14ac:dyDescent="0.3">
      <c r="A1496" s="1">
        <v>45838</v>
      </c>
      <c r="B1496" t="str">
        <f>TEXT(Table3[[#This Row],[date]],"mmm")</f>
        <v>Jun</v>
      </c>
      <c r="C1496" t="str">
        <f>TEXT(Table3[[#This Row],[date]],"ddd")</f>
        <v>Mon</v>
      </c>
      <c r="D1496" s="2" t="s">
        <v>24</v>
      </c>
      <c r="E1496" s="2" t="s">
        <v>271</v>
      </c>
      <c r="F1496" s="2" t="s">
        <v>106</v>
      </c>
      <c r="G1496" s="2" t="s">
        <v>107</v>
      </c>
      <c r="H1496" s="2" t="s">
        <v>60</v>
      </c>
      <c r="I1496" s="3">
        <v>274.67</v>
      </c>
      <c r="J1496" s="5">
        <v>27</v>
      </c>
      <c r="K1496" s="3">
        <v>7416.09</v>
      </c>
      <c r="L1496" s="3">
        <v>4992.07</v>
      </c>
      <c r="M1496" s="3">
        <v>2424.02</v>
      </c>
      <c r="N1496" s="10">
        <f>Table3[[#This Row],[profit]]/Table3[[#This Row],[revenue]]</f>
        <v>0.32685957155320389</v>
      </c>
      <c r="O1496" s="2" t="s">
        <v>40</v>
      </c>
      <c r="P1496" s="2" t="str">
        <f>_xlfn.XLOOKUP(O1496,Sales_reps!A:A,Sales_reps!B:B)</f>
        <v>Rep 17</v>
      </c>
      <c r="Q1496" s="5">
        <f>_xlfn.XLOOKUP(F1496,Inventory!A:A,Inventory!E:E)</f>
        <v>377</v>
      </c>
      <c r="R1496" s="5">
        <f>_xlfn.XLOOKUP(F1496,Inventory!A:A,Inventory!F:F)</f>
        <v>165</v>
      </c>
      <c r="S1496" t="str">
        <f>IF(Table3[[#This Row],[Reorder_point]]&gt;=Table3[[#This Row],[Stock_on_hand]],"Reorder","Sufficient Stock")</f>
        <v>Sufficient Stock</v>
      </c>
      <c r="T1496" s="4">
        <f>_xlfn.XLOOKUP(F1496,Pivot!A:A,Pivot!C:C)</f>
        <v>2.2928176795580111</v>
      </c>
      <c r="U1496" s="5">
        <f>Table3[[#This Row],[Stock_on_hand]]/Table3[[#This Row],[ADS_Rate]]</f>
        <v>164.4265060240964</v>
      </c>
      <c r="V1496" s="16">
        <f>_xlfn.XLOOKUP(F1496,Pivot!E:E,Pivot!H:H)</f>
        <v>219.61922891566269</v>
      </c>
      <c r="W1496" s="3">
        <f>IF(Table3[[#This Row],[Stock_on_hand]]&gt;Table3[[#This Row],[Reorder_point]],(Table3[[#This Row],[Stock_on_hand]]-Table3[[#This Row],[Reorder_point]])*Table3[[#This Row],[AverageCostPerUnit]],0)</f>
        <v>46559.276530120493</v>
      </c>
    </row>
    <row r="1497" spans="1:23" x14ac:dyDescent="0.3">
      <c r="A1497" s="1">
        <v>45838</v>
      </c>
      <c r="B1497" t="str">
        <f>TEXT(Table3[[#This Row],[date]],"mmm")</f>
        <v>Jun</v>
      </c>
      <c r="C1497" t="str">
        <f>TEXT(Table3[[#This Row],[date]],"ddd")</f>
        <v>Mon</v>
      </c>
      <c r="D1497" s="2" t="s">
        <v>24</v>
      </c>
      <c r="E1497" s="2" t="s">
        <v>280</v>
      </c>
      <c r="F1497" s="2" t="s">
        <v>254</v>
      </c>
      <c r="G1497" s="2" t="s">
        <v>255</v>
      </c>
      <c r="H1497" s="2" t="s">
        <v>64</v>
      </c>
      <c r="I1497" s="3">
        <v>143.01</v>
      </c>
      <c r="J1497" s="5">
        <v>40</v>
      </c>
      <c r="K1497" s="3">
        <v>5720.4</v>
      </c>
      <c r="L1497" s="3">
        <v>3846.35</v>
      </c>
      <c r="M1497" s="3">
        <v>1874.05</v>
      </c>
      <c r="N1497" s="10">
        <f>Table3[[#This Row],[profit]]/Table3[[#This Row],[revenue]]</f>
        <v>0.32760820921613876</v>
      </c>
      <c r="O1497" s="2" t="s">
        <v>38</v>
      </c>
      <c r="P1497" s="2" t="str">
        <f>_xlfn.XLOOKUP(O1497,Sales_reps!A:A,Sales_reps!B:B)</f>
        <v>Rep 16</v>
      </c>
      <c r="Q1497" s="5">
        <f>_xlfn.XLOOKUP(F1497,Inventory!A:A,Inventory!E:E)</f>
        <v>228</v>
      </c>
      <c r="R1497" s="5">
        <f>_xlfn.XLOOKUP(F1497,Inventory!A:A,Inventory!F:F)</f>
        <v>179</v>
      </c>
      <c r="S1497" t="str">
        <f>IF(Table3[[#This Row],[Reorder_point]]&gt;=Table3[[#This Row],[Stock_on_hand]],"Reorder","Sufficient Stock")</f>
        <v>Sufficient Stock</v>
      </c>
      <c r="T1497" s="4">
        <f>_xlfn.XLOOKUP(F1497,Pivot!A:A,Pivot!C:C)</f>
        <v>3.6353591160220993</v>
      </c>
      <c r="U1497" s="5">
        <f>Table3[[#This Row],[Stock_on_hand]]/Table3[[#This Row],[ADS_Rate]]</f>
        <v>62.717325227963528</v>
      </c>
      <c r="V1497" s="16">
        <f>_xlfn.XLOOKUP(F1497,Pivot!E:E,Pivot!H:H)</f>
        <v>194.48913373860182</v>
      </c>
      <c r="W1497" s="3">
        <f>IF(Table3[[#This Row],[Stock_on_hand]]&gt;Table3[[#This Row],[Reorder_point]],(Table3[[#This Row],[Stock_on_hand]]-Table3[[#This Row],[Reorder_point]])*Table3[[#This Row],[AverageCostPerUnit]],0)</f>
        <v>9529.9675531914891</v>
      </c>
    </row>
    <row r="1498" spans="1:23" x14ac:dyDescent="0.3">
      <c r="A1498" s="1">
        <v>45838</v>
      </c>
      <c r="B1498" t="str">
        <f>TEXT(Table3[[#This Row],[date]],"mmm")</f>
        <v>Jun</v>
      </c>
      <c r="C1498" t="str">
        <f>TEXT(Table3[[#This Row],[date]],"ddd")</f>
        <v>Mon</v>
      </c>
      <c r="D1498" s="2" t="s">
        <v>17</v>
      </c>
      <c r="E1498" s="2" t="s">
        <v>281</v>
      </c>
      <c r="F1498" s="2" t="s">
        <v>148</v>
      </c>
      <c r="G1498" s="2" t="s">
        <v>149</v>
      </c>
      <c r="H1498" s="2" t="s">
        <v>56</v>
      </c>
      <c r="I1498" s="3">
        <v>409.7</v>
      </c>
      <c r="J1498" s="5">
        <v>41</v>
      </c>
      <c r="K1498" s="3">
        <v>16797.7</v>
      </c>
      <c r="L1498" s="3">
        <v>10956.26</v>
      </c>
      <c r="M1498" s="3">
        <v>5841.44</v>
      </c>
      <c r="N1498" s="10">
        <f>Table3[[#This Row],[profit]]/Table3[[#This Row],[revenue]]</f>
        <v>0.34775237086029631</v>
      </c>
      <c r="O1498" s="2" t="s">
        <v>6</v>
      </c>
      <c r="P1498" s="2" t="str">
        <f>_xlfn.XLOOKUP(O1498,Sales_reps!A:A,Sales_reps!B:B)</f>
        <v>Rep 2</v>
      </c>
      <c r="Q1498" s="5">
        <f>_xlfn.XLOOKUP(F1498,Inventory!A:A,Inventory!E:E)</f>
        <v>333</v>
      </c>
      <c r="R1498" s="5">
        <f>_xlfn.XLOOKUP(F1498,Inventory!A:A,Inventory!F:F)</f>
        <v>160</v>
      </c>
      <c r="S1498" t="str">
        <f>IF(Table3[[#This Row],[Reorder_point]]&gt;=Table3[[#This Row],[Stock_on_hand]],"Reorder","Sufficient Stock")</f>
        <v>Sufficient Stock</v>
      </c>
      <c r="T1498" s="4">
        <f>_xlfn.XLOOKUP(F1498,Pivot!A:A,Pivot!C:C)</f>
        <v>1.2928176795580111</v>
      </c>
      <c r="U1498" s="5">
        <f>Table3[[#This Row],[Stock_on_hand]]/Table3[[#This Row],[ADS_Rate]]</f>
        <v>257.57692307692309</v>
      </c>
      <c r="V1498" s="16">
        <f>_xlfn.XLOOKUP(F1498,Pivot!E:E,Pivot!H:H)</f>
        <v>189.53205128205127</v>
      </c>
      <c r="W1498" s="3">
        <f>IF(Table3[[#This Row],[Stock_on_hand]]&gt;Table3[[#This Row],[Reorder_point]],(Table3[[#This Row],[Stock_on_hand]]-Table3[[#This Row],[Reorder_point]])*Table3[[#This Row],[AverageCostPerUnit]],0)</f>
        <v>32789.044871794868</v>
      </c>
    </row>
    <row r="1499" spans="1:23" x14ac:dyDescent="0.3">
      <c r="A1499" s="1">
        <v>45838</v>
      </c>
      <c r="B1499" t="str">
        <f>TEXT(Table3[[#This Row],[date]],"mmm")</f>
        <v>Jun</v>
      </c>
      <c r="C1499" t="str">
        <f>TEXT(Table3[[#This Row],[date]],"ddd")</f>
        <v>Mon</v>
      </c>
      <c r="D1499" s="2" t="s">
        <v>27</v>
      </c>
      <c r="E1499" s="2" t="s">
        <v>280</v>
      </c>
      <c r="F1499" s="2" t="s">
        <v>112</v>
      </c>
      <c r="G1499" s="2" t="s">
        <v>113</v>
      </c>
      <c r="H1499" s="2" t="s">
        <v>101</v>
      </c>
      <c r="I1499" s="3">
        <v>437.51</v>
      </c>
      <c r="J1499" s="5">
        <v>34</v>
      </c>
      <c r="K1499" s="3">
        <v>14875.34</v>
      </c>
      <c r="L1499" s="3">
        <v>10269.219999999999</v>
      </c>
      <c r="M1499" s="3">
        <v>4606.12</v>
      </c>
      <c r="N1499" s="10">
        <f>Table3[[#This Row],[profit]]/Table3[[#This Row],[revenue]]</f>
        <v>0.30964804838074289</v>
      </c>
      <c r="O1499" s="2" t="s">
        <v>20</v>
      </c>
      <c r="P1499" s="2" t="str">
        <f>_xlfn.XLOOKUP(O1499,Sales_reps!A:A,Sales_reps!B:B)</f>
        <v>Rep 8</v>
      </c>
      <c r="Q1499" s="5">
        <f>_xlfn.XLOOKUP(F1499,Inventory!A:A,Inventory!E:E)</f>
        <v>188</v>
      </c>
      <c r="R1499" s="5">
        <f>_xlfn.XLOOKUP(F1499,Inventory!A:A,Inventory!F:F)</f>
        <v>140</v>
      </c>
      <c r="S1499" t="str">
        <f>IF(Table3[[#This Row],[Reorder_point]]&gt;=Table3[[#This Row],[Stock_on_hand]],"Reorder","Sufficient Stock")</f>
        <v>Sufficient Stock</v>
      </c>
      <c r="T1499" s="4">
        <f>_xlfn.XLOOKUP(F1499,Pivot!A:A,Pivot!C:C)</f>
        <v>1.7348066298342542</v>
      </c>
      <c r="U1499" s="5">
        <f>Table3[[#This Row],[Stock_on_hand]]/Table3[[#This Row],[ADS_Rate]]</f>
        <v>108.36942675159236</v>
      </c>
      <c r="V1499" s="16">
        <f>_xlfn.XLOOKUP(F1499,Pivot!E:E,Pivot!H:H)</f>
        <v>190.52901273885351</v>
      </c>
      <c r="W1499" s="3">
        <f>IF(Table3[[#This Row],[Stock_on_hand]]&gt;Table3[[#This Row],[Reorder_point]],(Table3[[#This Row],[Stock_on_hand]]-Table3[[#This Row],[Reorder_point]])*Table3[[#This Row],[AverageCostPerUnit]],0)</f>
        <v>9145.3926114649694</v>
      </c>
    </row>
    <row r="1500" spans="1:23" x14ac:dyDescent="0.3">
      <c r="A1500" s="1">
        <v>45838</v>
      </c>
      <c r="B1500" t="str">
        <f>TEXT(Table3[[#This Row],[date]],"mmm")</f>
        <v>Jun</v>
      </c>
      <c r="C1500" t="str">
        <f>TEXT(Table3[[#This Row],[date]],"ddd")</f>
        <v>Mon</v>
      </c>
      <c r="D1500" s="2" t="s">
        <v>12</v>
      </c>
      <c r="E1500" s="2" t="s">
        <v>282</v>
      </c>
      <c r="F1500" s="2" t="s">
        <v>136</v>
      </c>
      <c r="G1500" s="2" t="s">
        <v>137</v>
      </c>
      <c r="H1500" s="2" t="s">
        <v>64</v>
      </c>
      <c r="I1500" s="3">
        <v>427.48</v>
      </c>
      <c r="J1500" s="5">
        <v>29</v>
      </c>
      <c r="K1500" s="3">
        <v>12396.92</v>
      </c>
      <c r="L1500" s="3">
        <v>7060.16</v>
      </c>
      <c r="M1500" s="3">
        <v>5336.76</v>
      </c>
      <c r="N1500" s="10">
        <f>Table3[[#This Row],[profit]]/Table3[[#This Row],[revenue]]</f>
        <v>0.43049079932757495</v>
      </c>
      <c r="O1500" s="2" t="s">
        <v>6</v>
      </c>
      <c r="P1500" s="2" t="str">
        <f>_xlfn.XLOOKUP(O1500,Sales_reps!A:A,Sales_reps!B:B)</f>
        <v>Rep 2</v>
      </c>
      <c r="Q1500" s="5">
        <f>_xlfn.XLOOKUP(F1500,Inventory!A:A,Inventory!E:E)</f>
        <v>6</v>
      </c>
      <c r="R1500" s="5">
        <f>_xlfn.XLOOKUP(F1500,Inventory!A:A,Inventory!F:F)</f>
        <v>81</v>
      </c>
      <c r="S1500" t="str">
        <f>IF(Table3[[#This Row],[Reorder_point]]&gt;=Table3[[#This Row],[Stock_on_hand]],"Reorder","Sufficient Stock")</f>
        <v>Reorder</v>
      </c>
      <c r="T1500" s="4">
        <f>_xlfn.XLOOKUP(F1500,Pivot!A:A,Pivot!C:C)</f>
        <v>2.3204419889502761</v>
      </c>
      <c r="U1500" s="5">
        <f>Table3[[#This Row],[Stock_on_hand]]/Table3[[#This Row],[ADS_Rate]]</f>
        <v>2.5857142857142859</v>
      </c>
      <c r="V1500" s="16">
        <f>_xlfn.XLOOKUP(F1500,Pivot!E:E,Pivot!H:H)</f>
        <v>171.29180952380952</v>
      </c>
      <c r="W1500" s="3">
        <f>IF(Table3[[#This Row],[Stock_on_hand]]&gt;Table3[[#This Row],[Reorder_point]],(Table3[[#This Row],[Stock_on_hand]]-Table3[[#This Row],[Reorder_point]])*Table3[[#This Row],[AverageCostPerUnit]],0)</f>
        <v>0</v>
      </c>
    </row>
    <row r="1501" spans="1:23" x14ac:dyDescent="0.3">
      <c r="A1501" s="1">
        <v>45838</v>
      </c>
      <c r="B1501" t="str">
        <f>TEXT(Table3[[#This Row],[date]],"mmm")</f>
        <v>Jun</v>
      </c>
      <c r="C1501" t="str">
        <f>TEXT(Table3[[#This Row],[date]],"ddd")</f>
        <v>Mon</v>
      </c>
      <c r="D1501" s="2" t="s">
        <v>27</v>
      </c>
      <c r="E1501" s="2" t="s">
        <v>271</v>
      </c>
      <c r="F1501" s="2" t="s">
        <v>76</v>
      </c>
      <c r="G1501" s="2" t="s">
        <v>77</v>
      </c>
      <c r="H1501" s="2" t="s">
        <v>64</v>
      </c>
      <c r="I1501" s="3">
        <v>120.21</v>
      </c>
      <c r="J1501" s="5">
        <v>37</v>
      </c>
      <c r="K1501" s="3">
        <v>4447.7700000000004</v>
      </c>
      <c r="L1501" s="3">
        <v>3335.68</v>
      </c>
      <c r="M1501" s="3">
        <v>1112.0899999999999</v>
      </c>
      <c r="N1501" s="10">
        <f>Table3[[#This Row],[profit]]/Table3[[#This Row],[revenue]]</f>
        <v>0.25003316268602016</v>
      </c>
      <c r="O1501" s="2" t="s">
        <v>13</v>
      </c>
      <c r="P1501" s="2" t="str">
        <f>_xlfn.XLOOKUP(O1501,Sales_reps!A:A,Sales_reps!B:B)</f>
        <v>Rep 5</v>
      </c>
      <c r="Q1501" s="5">
        <f>_xlfn.XLOOKUP(F1501,Inventory!A:A,Inventory!E:E)</f>
        <v>477</v>
      </c>
      <c r="R1501" s="5">
        <f>_xlfn.XLOOKUP(F1501,Inventory!A:A,Inventory!F:F)</f>
        <v>124</v>
      </c>
      <c r="S1501" t="str">
        <f>IF(Table3[[#This Row],[Reorder_point]]&gt;=Table3[[#This Row],[Stock_on_hand]],"Reorder","Sufficient Stock")</f>
        <v>Sufficient Stock</v>
      </c>
      <c r="T1501" s="4">
        <f>_xlfn.XLOOKUP(F1501,Pivot!A:A,Pivot!C:C)</f>
        <v>2.7734806629834252</v>
      </c>
      <c r="U1501" s="5">
        <f>Table3[[#This Row],[Stock_on_hand]]/Table3[[#This Row],[ADS_Rate]]</f>
        <v>171.98605577689244</v>
      </c>
      <c r="V1501" s="16">
        <f>_xlfn.XLOOKUP(F1501,Pivot!E:E,Pivot!H:H)</f>
        <v>146.86141434262947</v>
      </c>
      <c r="W1501" s="3">
        <f>IF(Table3[[#This Row],[Stock_on_hand]]&gt;Table3[[#This Row],[Reorder_point]],(Table3[[#This Row],[Stock_on_hand]]-Table3[[#This Row],[Reorder_point]])*Table3[[#This Row],[AverageCostPerUnit]],0)</f>
        <v>51842.079262948202</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123"/>
  <sheetViews>
    <sheetView topLeftCell="L1" zoomScale="70" zoomScaleNormal="70" workbookViewId="0">
      <selection activeCell="V6" sqref="V6"/>
    </sheetView>
  </sheetViews>
  <sheetFormatPr defaultRowHeight="14.4" x14ac:dyDescent="0.3"/>
  <cols>
    <col min="1" max="1" width="13.88671875" bestFit="1" customWidth="1"/>
    <col min="2" max="2" width="16.44140625" bestFit="1" customWidth="1"/>
    <col min="3" max="3" width="20.77734375" style="4" bestFit="1" customWidth="1"/>
    <col min="5" max="5" width="15" bestFit="1" customWidth="1"/>
    <col min="6" max="6" width="16.77734375" bestFit="1" customWidth="1"/>
    <col min="7" max="11" width="15.33203125" bestFit="1" customWidth="1"/>
    <col min="12" max="12" width="16.109375" bestFit="1" customWidth="1"/>
    <col min="13" max="13" width="13.88671875" bestFit="1" customWidth="1"/>
    <col min="14" max="14" width="16.77734375" bestFit="1" customWidth="1"/>
    <col min="15" max="15" width="13.5546875" bestFit="1" customWidth="1"/>
    <col min="16" max="16" width="15" bestFit="1" customWidth="1"/>
    <col min="17" max="17" width="16.77734375" bestFit="1" customWidth="1"/>
    <col min="18" max="19" width="15.33203125" bestFit="1" customWidth="1"/>
    <col min="20" max="20" width="16.6640625" bestFit="1" customWidth="1"/>
    <col min="21" max="21" width="16.44140625" bestFit="1" customWidth="1"/>
    <col min="22" max="23" width="15.33203125" bestFit="1" customWidth="1"/>
    <col min="24" max="24" width="15.33203125" customWidth="1"/>
    <col min="25" max="25" width="16.5546875" bestFit="1" customWidth="1"/>
    <col min="26" max="26" width="16.33203125" bestFit="1" customWidth="1"/>
    <col min="27" max="27" width="15.21875" bestFit="1" customWidth="1"/>
    <col min="28" max="28" width="21.109375" bestFit="1" customWidth="1"/>
    <col min="29" max="29" width="12.44140625" customWidth="1"/>
    <col min="30" max="30" width="15.21875" bestFit="1" customWidth="1"/>
    <col min="31" max="31" width="22.33203125" bestFit="1" customWidth="1"/>
    <col min="32" max="32" width="10.109375" customWidth="1"/>
    <col min="33" max="33" width="15.33203125" bestFit="1" customWidth="1"/>
    <col min="34" max="34" width="29.6640625" bestFit="1" customWidth="1"/>
    <col min="35" max="35" width="28.21875" bestFit="1" customWidth="1"/>
    <col min="36" max="48" width="3.33203125" bestFit="1" customWidth="1"/>
    <col min="49" max="125" width="4.44140625" bestFit="1" customWidth="1"/>
    <col min="126" max="126" width="11.109375" bestFit="1" customWidth="1"/>
  </cols>
  <sheetData>
    <row r="1" spans="1:35" x14ac:dyDescent="0.3">
      <c r="A1" s="7" t="s">
        <v>291</v>
      </c>
      <c r="B1" t="s">
        <v>293</v>
      </c>
      <c r="C1" s="4" t="s">
        <v>316</v>
      </c>
      <c r="E1" s="7" t="s">
        <v>294</v>
      </c>
      <c r="F1" s="7" t="s">
        <v>302</v>
      </c>
      <c r="M1" s="7" t="s">
        <v>301</v>
      </c>
      <c r="N1" s="7" t="s">
        <v>302</v>
      </c>
      <c r="AA1" s="40" t="s">
        <v>326</v>
      </c>
      <c r="AB1" s="40"/>
      <c r="AD1" s="39" t="s">
        <v>328</v>
      </c>
      <c r="AE1" s="39"/>
      <c r="AG1" s="39" t="s">
        <v>350</v>
      </c>
      <c r="AH1" s="39"/>
      <c r="AI1" s="39"/>
    </row>
    <row r="2" spans="1:35" x14ac:dyDescent="0.3">
      <c r="A2" s="8" t="s">
        <v>54</v>
      </c>
      <c r="B2" s="9">
        <v>310</v>
      </c>
      <c r="C2" s="4">
        <v>1.7127071823204421</v>
      </c>
      <c r="E2" s="7" t="s">
        <v>291</v>
      </c>
      <c r="F2" t="s">
        <v>101</v>
      </c>
      <c r="G2" t="s">
        <v>64</v>
      </c>
      <c r="H2" t="s">
        <v>73</v>
      </c>
      <c r="I2" t="s">
        <v>60</v>
      </c>
      <c r="J2" t="s">
        <v>56</v>
      </c>
      <c r="K2" t="s">
        <v>292</v>
      </c>
      <c r="M2" s="7" t="s">
        <v>291</v>
      </c>
      <c r="N2" s="3" t="s">
        <v>101</v>
      </c>
      <c r="O2" s="3" t="s">
        <v>64</v>
      </c>
      <c r="P2" s="3" t="s">
        <v>73</v>
      </c>
      <c r="Q2" s="3" t="s">
        <v>60</v>
      </c>
      <c r="R2" s="3" t="s">
        <v>56</v>
      </c>
      <c r="S2" s="3" t="s">
        <v>292</v>
      </c>
    </row>
    <row r="3" spans="1:35" ht="15" x14ac:dyDescent="0.35">
      <c r="A3" s="8" t="s">
        <v>58</v>
      </c>
      <c r="B3" s="9">
        <v>352</v>
      </c>
      <c r="C3" s="4">
        <v>1.9447513812154695</v>
      </c>
      <c r="E3" s="8" t="s">
        <v>295</v>
      </c>
      <c r="F3" s="3">
        <v>304883.49000000005</v>
      </c>
      <c r="G3" s="3">
        <v>279528.09000000003</v>
      </c>
      <c r="H3" s="3">
        <v>299629.28000000014</v>
      </c>
      <c r="I3" s="3">
        <v>361683.27</v>
      </c>
      <c r="J3" s="3">
        <v>409215.89000000019</v>
      </c>
      <c r="K3" s="3">
        <v>1654940.0200000005</v>
      </c>
      <c r="M3" s="8" t="s">
        <v>295</v>
      </c>
      <c r="N3" s="3">
        <v>95300.289999999979</v>
      </c>
      <c r="O3" s="3">
        <v>92568.329999999987</v>
      </c>
      <c r="P3" s="3">
        <v>97839.17</v>
      </c>
      <c r="Q3" s="3">
        <v>114504.73000000001</v>
      </c>
      <c r="R3" s="3">
        <v>138053.54999999999</v>
      </c>
      <c r="S3" s="3">
        <v>538266.07000000007</v>
      </c>
      <c r="AA3" s="7" t="s">
        <v>291</v>
      </c>
      <c r="AB3" s="20" t="s">
        <v>294</v>
      </c>
      <c r="AD3" s="7" t="s">
        <v>291</v>
      </c>
      <c r="AE3" s="21" t="s">
        <v>311</v>
      </c>
      <c r="AG3" s="31" t="s">
        <v>303</v>
      </c>
      <c r="AH3" s="32" t="s">
        <v>332</v>
      </c>
      <c r="AI3" s="32"/>
    </row>
    <row r="4" spans="1:35" ht="15" x14ac:dyDescent="0.35">
      <c r="A4" s="8" t="s">
        <v>62</v>
      </c>
      <c r="B4" s="9">
        <v>306</v>
      </c>
      <c r="C4" s="4">
        <v>1.6906077348066297</v>
      </c>
      <c r="E4" s="8" t="s">
        <v>296</v>
      </c>
      <c r="F4" s="3">
        <v>350688.98</v>
      </c>
      <c r="G4" s="3">
        <v>243329.99000000005</v>
      </c>
      <c r="H4" s="3">
        <v>283644.33</v>
      </c>
      <c r="I4" s="3">
        <v>225802.33000000005</v>
      </c>
      <c r="J4" s="3">
        <v>380213.74999999994</v>
      </c>
      <c r="K4" s="3">
        <v>1483679.3800000001</v>
      </c>
      <c r="M4" s="8" t="s">
        <v>296</v>
      </c>
      <c r="N4" s="3">
        <v>123424.43999999999</v>
      </c>
      <c r="O4" s="3">
        <v>94087.61</v>
      </c>
      <c r="P4" s="3">
        <v>88873.450000000012</v>
      </c>
      <c r="Q4" s="3">
        <v>70977.019999999975</v>
      </c>
      <c r="R4" s="3">
        <v>119257.70000000001</v>
      </c>
      <c r="S4" s="3">
        <v>496620.22</v>
      </c>
      <c r="U4" s="22" t="s">
        <v>323</v>
      </c>
      <c r="V4" s="23">
        <f>GETPIVOTDATA("revenue",$AA$3)</f>
        <v>9415204.9100000001</v>
      </c>
      <c r="AA4" s="8" t="s">
        <v>295</v>
      </c>
      <c r="AB4" s="20">
        <v>1654940.0200000003</v>
      </c>
      <c r="AD4" s="8" t="s">
        <v>37</v>
      </c>
      <c r="AE4" s="26">
        <v>0.32955429631093053</v>
      </c>
      <c r="AG4" s="32"/>
      <c r="AH4" s="32"/>
      <c r="AI4" s="32"/>
    </row>
    <row r="5" spans="1:35" ht="15" x14ac:dyDescent="0.35">
      <c r="A5" s="8" t="s">
        <v>66</v>
      </c>
      <c r="B5" s="9">
        <v>647</v>
      </c>
      <c r="C5" s="4">
        <v>3.5745856353591159</v>
      </c>
      <c r="E5" s="8" t="s">
        <v>297</v>
      </c>
      <c r="F5" s="3">
        <v>253478.05</v>
      </c>
      <c r="G5" s="3">
        <v>243817.16999999998</v>
      </c>
      <c r="H5" s="3">
        <v>285753.01999999996</v>
      </c>
      <c r="I5" s="3">
        <v>415418.4</v>
      </c>
      <c r="J5" s="3">
        <v>318032.42000000004</v>
      </c>
      <c r="K5" s="3">
        <v>1516499.06</v>
      </c>
      <c r="M5" s="8" t="s">
        <v>297</v>
      </c>
      <c r="N5" s="3">
        <v>87089.729999999981</v>
      </c>
      <c r="O5" s="3">
        <v>76157.700000000026</v>
      </c>
      <c r="P5" s="3">
        <v>89177.449999999968</v>
      </c>
      <c r="Q5" s="3">
        <v>127836.89999999997</v>
      </c>
      <c r="R5" s="3">
        <v>102227.12000000002</v>
      </c>
      <c r="S5" s="3">
        <v>482488.89999999991</v>
      </c>
      <c r="U5" s="22" t="s">
        <v>324</v>
      </c>
      <c r="V5" s="23">
        <f>GETPIVOTDATA("profit",$M$1)</f>
        <v>3049489.51</v>
      </c>
      <c r="AA5" s="8" t="s">
        <v>296</v>
      </c>
      <c r="AB5" s="20">
        <v>1483679.3799999994</v>
      </c>
      <c r="AD5" s="8" t="s">
        <v>11</v>
      </c>
      <c r="AE5" s="26">
        <v>0.33072317026084508</v>
      </c>
      <c r="AG5" s="31" t="s">
        <v>347</v>
      </c>
      <c r="AH5" s="32" t="s">
        <v>344</v>
      </c>
      <c r="AI5" s="32" t="s">
        <v>345</v>
      </c>
    </row>
    <row r="6" spans="1:35" ht="15" x14ac:dyDescent="0.35">
      <c r="A6" s="8" t="s">
        <v>69</v>
      </c>
      <c r="B6" s="9">
        <v>410</v>
      </c>
      <c r="C6" s="4">
        <v>2.2651933701657461</v>
      </c>
      <c r="E6" s="8" t="s">
        <v>298</v>
      </c>
      <c r="F6" s="3">
        <v>196287.62000000002</v>
      </c>
      <c r="G6" s="3">
        <v>366911.95000000007</v>
      </c>
      <c r="H6" s="3">
        <v>320771.02</v>
      </c>
      <c r="I6" s="3">
        <v>378172.72000000003</v>
      </c>
      <c r="J6" s="3">
        <v>450340.67999999993</v>
      </c>
      <c r="K6" s="3">
        <v>1712483.99</v>
      </c>
      <c r="M6" s="8" t="s">
        <v>298</v>
      </c>
      <c r="N6" s="3">
        <v>64949.39</v>
      </c>
      <c r="O6" s="3">
        <v>121879.55000000003</v>
      </c>
      <c r="P6" s="3">
        <v>107705.48</v>
      </c>
      <c r="Q6" s="3">
        <v>106584.34999999996</v>
      </c>
      <c r="R6" s="3">
        <v>149444.91999999998</v>
      </c>
      <c r="S6" s="3">
        <v>550563.68999999994</v>
      </c>
      <c r="U6" s="22" t="s">
        <v>325</v>
      </c>
      <c r="V6" s="24">
        <f>GETPIVOTDATA("profit",$M$1)/GETPIVOTDATA("revenue",$E$1)</f>
        <v>0.32388987166504479</v>
      </c>
      <c r="AA6" s="8" t="s">
        <v>297</v>
      </c>
      <c r="AB6" s="20">
        <v>1516499.06</v>
      </c>
      <c r="AD6" s="8" t="s">
        <v>45</v>
      </c>
      <c r="AE6" s="26">
        <v>0.33090216341940965</v>
      </c>
      <c r="AG6" s="33" t="s">
        <v>143</v>
      </c>
      <c r="AH6" s="34">
        <v>92</v>
      </c>
      <c r="AI6" s="35">
        <v>1.4031007751937989</v>
      </c>
    </row>
    <row r="7" spans="1:35" ht="15" x14ac:dyDescent="0.35">
      <c r="A7" s="8" t="s">
        <v>71</v>
      </c>
      <c r="B7" s="9">
        <v>384</v>
      </c>
      <c r="C7" s="4">
        <v>2.1215469613259668</v>
      </c>
      <c r="E7" s="8" t="s">
        <v>299</v>
      </c>
      <c r="F7" s="3">
        <v>190587.08000000005</v>
      </c>
      <c r="G7" s="3">
        <v>315797.64000000007</v>
      </c>
      <c r="H7" s="3">
        <v>280590.61</v>
      </c>
      <c r="I7" s="3">
        <v>283384.96999999991</v>
      </c>
      <c r="J7" s="3">
        <v>441013.23999999987</v>
      </c>
      <c r="K7" s="3">
        <v>1511373.54</v>
      </c>
      <c r="M7" s="8" t="s">
        <v>299</v>
      </c>
      <c r="N7" s="3">
        <v>66285.600000000006</v>
      </c>
      <c r="O7" s="3">
        <v>102248.48000000003</v>
      </c>
      <c r="P7" s="3">
        <v>91671.190000000031</v>
      </c>
      <c r="Q7" s="3">
        <v>88941.950000000012</v>
      </c>
      <c r="R7" s="3">
        <v>142060.34000000003</v>
      </c>
      <c r="S7" s="3">
        <v>491207.56000000011</v>
      </c>
      <c r="AA7" s="8" t="s">
        <v>298</v>
      </c>
      <c r="AB7" s="20">
        <v>1712483.9900000005</v>
      </c>
      <c r="AD7" s="8" t="s">
        <v>9</v>
      </c>
      <c r="AE7" s="26">
        <v>0.33491743321791051</v>
      </c>
      <c r="AG7" s="33" t="s">
        <v>137</v>
      </c>
      <c r="AH7" s="34">
        <v>96</v>
      </c>
      <c r="AI7" s="35">
        <v>2.5857142857142863</v>
      </c>
    </row>
    <row r="8" spans="1:35" ht="15" x14ac:dyDescent="0.35">
      <c r="A8" s="8" t="s">
        <v>74</v>
      </c>
      <c r="B8" s="9">
        <v>599</v>
      </c>
      <c r="C8" s="4">
        <v>3.3093922651933703</v>
      </c>
      <c r="E8" s="8" t="s">
        <v>300</v>
      </c>
      <c r="F8" s="3">
        <v>293394.93000000005</v>
      </c>
      <c r="G8" s="3">
        <v>335006.83000000007</v>
      </c>
      <c r="H8" s="3">
        <v>243374.46999999997</v>
      </c>
      <c r="I8" s="3">
        <v>330815.33</v>
      </c>
      <c r="J8" s="3">
        <v>333637.36</v>
      </c>
      <c r="K8" s="3">
        <v>1536228.92</v>
      </c>
      <c r="M8" s="8" t="s">
        <v>300</v>
      </c>
      <c r="N8" s="3">
        <v>101811.58999999998</v>
      </c>
      <c r="O8" s="3">
        <v>120629.76999999996</v>
      </c>
      <c r="P8" s="3">
        <v>60963.94000000001</v>
      </c>
      <c r="Q8" s="3">
        <v>105980.41000000002</v>
      </c>
      <c r="R8" s="3">
        <v>100957.36000000002</v>
      </c>
      <c r="S8" s="3">
        <v>490343.06999999995</v>
      </c>
      <c r="U8" s="29" t="s">
        <v>329</v>
      </c>
      <c r="V8" s="30">
        <f>GETPIVOTDATA("Inventory_status",$AD$25,"Inventory_status","Reorder")</f>
        <v>366</v>
      </c>
      <c r="AA8" s="8" t="s">
        <v>299</v>
      </c>
      <c r="AB8" s="20">
        <v>1511373.5400000007</v>
      </c>
      <c r="AD8" s="8" t="s">
        <v>16</v>
      </c>
      <c r="AE8" s="26">
        <v>0.33760586966238382</v>
      </c>
      <c r="AG8" s="33" t="s">
        <v>125</v>
      </c>
      <c r="AH8" s="34">
        <v>98</v>
      </c>
      <c r="AI8" s="35">
        <v>3.7374631268436578</v>
      </c>
    </row>
    <row r="9" spans="1:35" ht="15" x14ac:dyDescent="0.35">
      <c r="A9" s="8" t="s">
        <v>76</v>
      </c>
      <c r="B9" s="9">
        <v>502</v>
      </c>
      <c r="C9" s="4">
        <v>2.7734806629834252</v>
      </c>
      <c r="E9" s="8" t="s">
        <v>292</v>
      </c>
      <c r="F9" s="3">
        <v>1589320.1500000004</v>
      </c>
      <c r="G9" s="3">
        <v>1784391.6700000004</v>
      </c>
      <c r="H9" s="3">
        <v>1713762.7300000002</v>
      </c>
      <c r="I9" s="3">
        <v>1995277.0200000003</v>
      </c>
      <c r="J9" s="3">
        <v>2332453.34</v>
      </c>
      <c r="K9" s="3">
        <v>9415204.9100000001</v>
      </c>
      <c r="M9" s="8" t="s">
        <v>292</v>
      </c>
      <c r="N9" s="3">
        <v>538861.03999999992</v>
      </c>
      <c r="O9" s="3">
        <v>607571.44000000006</v>
      </c>
      <c r="P9" s="3">
        <v>536230.68000000005</v>
      </c>
      <c r="Q9" s="3">
        <v>614825.36</v>
      </c>
      <c r="R9" s="3">
        <v>752000.99</v>
      </c>
      <c r="S9" s="3">
        <v>3049489.51</v>
      </c>
      <c r="U9" s="29" t="s">
        <v>337</v>
      </c>
      <c r="V9" s="28">
        <f>GETPIVOTDATA("CapitalTiedUp",$AA$35)</f>
        <v>39218091.711103015</v>
      </c>
      <c r="AA9" s="8" t="s">
        <v>300</v>
      </c>
      <c r="AB9" s="20">
        <v>1536228.9199999997</v>
      </c>
      <c r="AD9" s="8" t="s">
        <v>47</v>
      </c>
      <c r="AE9" s="26">
        <v>0.34999276625894338</v>
      </c>
      <c r="AG9" s="33" t="s">
        <v>231</v>
      </c>
      <c r="AH9" s="34">
        <v>180</v>
      </c>
      <c r="AI9" s="35">
        <v>5.8861788617886184</v>
      </c>
    </row>
    <row r="10" spans="1:35" ht="15" x14ac:dyDescent="0.35">
      <c r="A10" s="8" t="s">
        <v>78</v>
      </c>
      <c r="B10" s="9">
        <v>420</v>
      </c>
      <c r="C10" s="4">
        <v>2.3204419889502761</v>
      </c>
      <c r="AA10" s="8" t="s">
        <v>292</v>
      </c>
      <c r="AB10" s="20">
        <v>9415204.9100000001</v>
      </c>
      <c r="AD10" s="8" t="s">
        <v>7</v>
      </c>
      <c r="AE10" s="26">
        <v>0.35570041534710584</v>
      </c>
      <c r="AG10" s="33" t="s">
        <v>55</v>
      </c>
      <c r="AH10" s="34">
        <v>270</v>
      </c>
      <c r="AI10" s="35">
        <v>10.509677419354839</v>
      </c>
    </row>
    <row r="11" spans="1:35" ht="15" x14ac:dyDescent="0.35">
      <c r="A11" s="8" t="s">
        <v>81</v>
      </c>
      <c r="B11" s="9">
        <v>322</v>
      </c>
      <c r="C11" s="4">
        <v>1.7790055248618784</v>
      </c>
      <c r="AD11" s="8" t="s">
        <v>292</v>
      </c>
      <c r="AE11" s="26">
        <v>0.33851760389660618</v>
      </c>
      <c r="AG11" s="33" t="s">
        <v>237</v>
      </c>
      <c r="AH11" s="34">
        <v>544</v>
      </c>
      <c r="AI11" s="35">
        <v>15.825136612021852</v>
      </c>
    </row>
    <row r="12" spans="1:35" ht="15" x14ac:dyDescent="0.35">
      <c r="A12" s="8" t="s">
        <v>83</v>
      </c>
      <c r="B12" s="9">
        <v>378</v>
      </c>
      <c r="C12" s="4">
        <v>2.0883977900552488</v>
      </c>
      <c r="AG12" s="33" t="s">
        <v>213</v>
      </c>
      <c r="AH12" s="34">
        <v>180</v>
      </c>
      <c r="AI12" s="35">
        <v>18.190954773869347</v>
      </c>
    </row>
    <row r="13" spans="1:35" ht="15" x14ac:dyDescent="0.35">
      <c r="A13" s="8" t="s">
        <v>85</v>
      </c>
      <c r="B13" s="9">
        <v>256</v>
      </c>
      <c r="C13" s="4">
        <v>1.4143646408839778</v>
      </c>
      <c r="AA13" s="39" t="s">
        <v>327</v>
      </c>
      <c r="AB13" s="39"/>
      <c r="AD13" s="39" t="s">
        <v>331</v>
      </c>
      <c r="AE13" s="39"/>
      <c r="AG13" s="33" t="s">
        <v>209</v>
      </c>
      <c r="AH13" s="34">
        <v>765</v>
      </c>
      <c r="AI13" s="35">
        <v>19.557203389830512</v>
      </c>
    </row>
    <row r="14" spans="1:35" ht="15" x14ac:dyDescent="0.35">
      <c r="A14" s="8" t="s">
        <v>87</v>
      </c>
      <c r="B14" s="9">
        <v>438</v>
      </c>
      <c r="C14" s="4">
        <v>2.4198895027624308</v>
      </c>
      <c r="AG14" s="33" t="s">
        <v>225</v>
      </c>
      <c r="AH14" s="34">
        <v>546</v>
      </c>
      <c r="AI14" s="35">
        <v>24.843137254901965</v>
      </c>
    </row>
    <row r="15" spans="1:35" ht="15" x14ac:dyDescent="0.35">
      <c r="A15" s="8" t="s">
        <v>89</v>
      </c>
      <c r="B15" s="9">
        <v>375</v>
      </c>
      <c r="C15" s="4">
        <v>2.0718232044198897</v>
      </c>
      <c r="AA15" s="7" t="s">
        <v>291</v>
      </c>
      <c r="AB15" s="21" t="s">
        <v>311</v>
      </c>
      <c r="AD15" s="7" t="s">
        <v>291</v>
      </c>
      <c r="AE15" s="3" t="s">
        <v>301</v>
      </c>
      <c r="AG15" s="33" t="s">
        <v>96</v>
      </c>
      <c r="AH15" s="34">
        <v>2626</v>
      </c>
      <c r="AI15" s="35">
        <v>25.35506241331484</v>
      </c>
    </row>
    <row r="16" spans="1:35" ht="15" x14ac:dyDescent="0.35">
      <c r="A16" s="8" t="s">
        <v>91</v>
      </c>
      <c r="B16" s="9">
        <v>260</v>
      </c>
      <c r="C16" s="4">
        <v>1.4364640883977902</v>
      </c>
      <c r="E16" s="7" t="s">
        <v>291</v>
      </c>
      <c r="F16" s="3" t="s">
        <v>312</v>
      </c>
      <c r="G16" t="s">
        <v>293</v>
      </c>
      <c r="H16" s="16" t="s">
        <v>317</v>
      </c>
      <c r="J16" s="7" t="s">
        <v>291</v>
      </c>
      <c r="K16" s="3" t="s">
        <v>315</v>
      </c>
      <c r="P16" s="7" t="s">
        <v>294</v>
      </c>
      <c r="Q16" s="7" t="s">
        <v>302</v>
      </c>
      <c r="AA16" s="8" t="s">
        <v>73</v>
      </c>
      <c r="AB16" s="21">
        <v>0.30925447071155615</v>
      </c>
      <c r="AD16" s="8" t="s">
        <v>101</v>
      </c>
      <c r="AE16" s="25">
        <v>0.17670532665646069</v>
      </c>
      <c r="AG16" s="33" t="s">
        <v>249</v>
      </c>
      <c r="AH16" s="34">
        <v>432</v>
      </c>
      <c r="AI16" s="35">
        <v>27.84615384615385</v>
      </c>
    </row>
    <row r="17" spans="1:35" ht="15" x14ac:dyDescent="0.35">
      <c r="A17" s="8" t="s">
        <v>93</v>
      </c>
      <c r="B17" s="9">
        <v>387</v>
      </c>
      <c r="C17" s="4">
        <v>2.1381215469613259</v>
      </c>
      <c r="E17" s="8" t="s">
        <v>54</v>
      </c>
      <c r="F17" s="3">
        <v>53298.76</v>
      </c>
      <c r="G17" s="9">
        <v>310</v>
      </c>
      <c r="H17" s="16">
        <v>171.93148387096775</v>
      </c>
      <c r="J17" s="8" t="s">
        <v>115</v>
      </c>
      <c r="K17" s="20">
        <v>862204.21875</v>
      </c>
      <c r="P17" s="7" t="s">
        <v>291</v>
      </c>
      <c r="Q17" s="3" t="s">
        <v>101</v>
      </c>
      <c r="R17" s="3" t="s">
        <v>64</v>
      </c>
      <c r="S17" s="3" t="s">
        <v>73</v>
      </c>
      <c r="T17" s="3" t="s">
        <v>60</v>
      </c>
      <c r="U17" s="3" t="s">
        <v>56</v>
      </c>
      <c r="V17" s="3" t="s">
        <v>292</v>
      </c>
      <c r="AA17" s="8" t="s">
        <v>60</v>
      </c>
      <c r="AB17" s="21">
        <v>0.31554244910916623</v>
      </c>
      <c r="AD17" s="8" t="s">
        <v>64</v>
      </c>
      <c r="AE17" s="25">
        <v>0.19923709788396685</v>
      </c>
      <c r="AG17" s="33" t="s">
        <v>243</v>
      </c>
      <c r="AH17" s="34">
        <v>672</v>
      </c>
      <c r="AI17" s="35">
        <v>28</v>
      </c>
    </row>
    <row r="18" spans="1:35" ht="15" x14ac:dyDescent="0.35">
      <c r="A18" s="8" t="s">
        <v>95</v>
      </c>
      <c r="B18" s="9">
        <v>721</v>
      </c>
      <c r="C18" s="4">
        <v>3.9834254143646408</v>
      </c>
      <c r="E18" s="8" t="s">
        <v>58</v>
      </c>
      <c r="F18" s="3">
        <v>73290.320000000007</v>
      </c>
      <c r="G18" s="9">
        <v>352</v>
      </c>
      <c r="H18" s="16">
        <v>208.21113636363637</v>
      </c>
      <c r="J18" s="8" t="s">
        <v>157</v>
      </c>
      <c r="K18" s="20">
        <v>886541.35496957437</v>
      </c>
      <c r="P18" s="8" t="s">
        <v>4</v>
      </c>
      <c r="Q18" s="3">
        <v>101660.32</v>
      </c>
      <c r="R18" s="3">
        <v>90613.6</v>
      </c>
      <c r="S18" s="3">
        <v>87027.15</v>
      </c>
      <c r="T18" s="3">
        <v>118002.24000000001</v>
      </c>
      <c r="U18" s="3">
        <v>184043.37</v>
      </c>
      <c r="V18" s="3">
        <v>581346.67999999993</v>
      </c>
      <c r="AA18" s="8" t="s">
        <v>56</v>
      </c>
      <c r="AB18" s="21">
        <v>0.32662617357939688</v>
      </c>
      <c r="AD18" s="8" t="s">
        <v>73</v>
      </c>
      <c r="AE18" s="25">
        <v>0.17584276917220823</v>
      </c>
      <c r="AG18" s="33" t="s">
        <v>139</v>
      </c>
      <c r="AH18" s="34">
        <v>1326</v>
      </c>
      <c r="AI18" s="35">
        <v>30.038297872340426</v>
      </c>
    </row>
    <row r="19" spans="1:35" ht="15" x14ac:dyDescent="0.35">
      <c r="A19" s="8" t="s">
        <v>97</v>
      </c>
      <c r="B19" s="9">
        <v>277</v>
      </c>
      <c r="C19" s="4">
        <v>1.5303867403314917</v>
      </c>
      <c r="E19" s="8" t="s">
        <v>62</v>
      </c>
      <c r="F19" s="3">
        <v>50490.05</v>
      </c>
      <c r="G19" s="9">
        <v>306</v>
      </c>
      <c r="H19" s="16">
        <v>165.00016339869282</v>
      </c>
      <c r="J19" s="8" t="s">
        <v>181</v>
      </c>
      <c r="K19" s="20">
        <v>934245.62052044633</v>
      </c>
      <c r="P19" s="8" t="s">
        <v>26</v>
      </c>
      <c r="Q19" s="3">
        <v>53002.44</v>
      </c>
      <c r="R19" s="3">
        <v>93264.56</v>
      </c>
      <c r="S19" s="3">
        <v>107375.00999999998</v>
      </c>
      <c r="T19" s="3">
        <v>121428.10999999999</v>
      </c>
      <c r="U19" s="3">
        <v>134801.17000000001</v>
      </c>
      <c r="V19" s="3">
        <v>509871.29000000004</v>
      </c>
      <c r="AA19" s="8" t="s">
        <v>101</v>
      </c>
      <c r="AB19" s="21">
        <v>0.33216020271170688</v>
      </c>
      <c r="AD19" s="8" t="s">
        <v>60</v>
      </c>
      <c r="AE19" s="25">
        <v>0.20161583044763443</v>
      </c>
      <c r="AG19" s="33" t="s">
        <v>173</v>
      </c>
      <c r="AH19" s="34">
        <v>2664</v>
      </c>
      <c r="AI19" s="35">
        <v>31.148837209302318</v>
      </c>
    </row>
    <row r="20" spans="1:35" ht="15" x14ac:dyDescent="0.35">
      <c r="A20" s="8" t="s">
        <v>99</v>
      </c>
      <c r="B20" s="9">
        <v>278</v>
      </c>
      <c r="C20" s="4">
        <v>1.5359116022099448</v>
      </c>
      <c r="E20" s="8" t="s">
        <v>66</v>
      </c>
      <c r="F20" s="3">
        <v>135613.15999999997</v>
      </c>
      <c r="G20" s="9">
        <v>647</v>
      </c>
      <c r="H20" s="16">
        <v>209.60302936630598</v>
      </c>
      <c r="J20" s="8" t="s">
        <v>75</v>
      </c>
      <c r="K20" s="20">
        <v>994129.10183639335</v>
      </c>
      <c r="P20" s="8" t="s">
        <v>29</v>
      </c>
      <c r="Q20" s="3">
        <v>76838.39</v>
      </c>
      <c r="R20" s="3">
        <v>52749.619999999995</v>
      </c>
      <c r="S20" s="3">
        <v>55625.80999999999</v>
      </c>
      <c r="T20" s="3">
        <v>59829.100000000006</v>
      </c>
      <c r="U20" s="3">
        <v>116882.16999999998</v>
      </c>
      <c r="V20" s="3">
        <v>361925.08999999997</v>
      </c>
      <c r="AA20" s="8" t="s">
        <v>64</v>
      </c>
      <c r="AB20" s="21">
        <v>0.33685588399640948</v>
      </c>
      <c r="AD20" s="8" t="s">
        <v>56</v>
      </c>
      <c r="AE20" s="25">
        <v>0.24659897583972987</v>
      </c>
      <c r="AG20" s="33" t="s">
        <v>127</v>
      </c>
      <c r="AH20" s="34">
        <v>1368</v>
      </c>
      <c r="AI20" s="35">
        <v>32.215456674473067</v>
      </c>
    </row>
    <row r="21" spans="1:35" ht="15" x14ac:dyDescent="0.35">
      <c r="A21" s="8" t="s">
        <v>102</v>
      </c>
      <c r="B21" s="9">
        <v>247</v>
      </c>
      <c r="C21" s="4">
        <v>1.3646408839779005</v>
      </c>
      <c r="E21" s="8" t="s">
        <v>69</v>
      </c>
      <c r="F21" s="3">
        <v>69500.2</v>
      </c>
      <c r="G21" s="9">
        <v>410</v>
      </c>
      <c r="H21" s="16">
        <v>169.51268292682926</v>
      </c>
      <c r="J21" s="8" t="s">
        <v>175</v>
      </c>
      <c r="K21" s="20">
        <v>1092253.8191304342</v>
      </c>
      <c r="P21" s="8" t="s">
        <v>31</v>
      </c>
      <c r="Q21" s="3">
        <v>107238.86</v>
      </c>
      <c r="R21" s="3">
        <v>79133.62999999999</v>
      </c>
      <c r="S21" s="3">
        <v>132162.92000000001</v>
      </c>
      <c r="T21" s="3">
        <v>95873.77</v>
      </c>
      <c r="U21" s="3">
        <v>158662.46000000002</v>
      </c>
      <c r="V21" s="3">
        <v>573071.64000000013</v>
      </c>
      <c r="AA21" s="8" t="s">
        <v>292</v>
      </c>
      <c r="AB21" s="21">
        <v>0.32391678616487352</v>
      </c>
      <c r="AD21" s="8" t="s">
        <v>292</v>
      </c>
      <c r="AE21" s="25">
        <v>1</v>
      </c>
      <c r="AG21" s="33" t="s">
        <v>251</v>
      </c>
      <c r="AH21" s="34">
        <v>1530</v>
      </c>
      <c r="AI21" s="35">
        <v>32.595338983050844</v>
      </c>
    </row>
    <row r="22" spans="1:35" ht="15" x14ac:dyDescent="0.35">
      <c r="A22" s="8" t="s">
        <v>104</v>
      </c>
      <c r="B22" s="9">
        <v>309</v>
      </c>
      <c r="C22" s="4">
        <v>1.7071823204419889</v>
      </c>
      <c r="E22" s="8" t="s">
        <v>71</v>
      </c>
      <c r="F22" s="3">
        <v>70193.210000000006</v>
      </c>
      <c r="G22" s="9">
        <v>384</v>
      </c>
      <c r="H22" s="16">
        <v>182.79481770833334</v>
      </c>
      <c r="J22" s="8" t="s">
        <v>72</v>
      </c>
      <c r="K22" s="20">
        <v>1105543.0575000006</v>
      </c>
      <c r="P22" s="8" t="s">
        <v>33</v>
      </c>
      <c r="Q22" s="3">
        <v>31608.769999999997</v>
      </c>
      <c r="R22" s="3">
        <v>77996.2</v>
      </c>
      <c r="S22" s="3">
        <v>150704.48000000001</v>
      </c>
      <c r="T22" s="3">
        <v>102713.73000000001</v>
      </c>
      <c r="U22" s="3">
        <v>42604.100000000006</v>
      </c>
      <c r="V22" s="3">
        <v>405627.28</v>
      </c>
      <c r="AG22" s="33" t="s">
        <v>219</v>
      </c>
      <c r="AH22" s="34">
        <v>585</v>
      </c>
      <c r="AI22" s="35">
        <v>33.796680497925308</v>
      </c>
    </row>
    <row r="23" spans="1:35" ht="15" x14ac:dyDescent="0.35">
      <c r="A23" s="8" t="s">
        <v>106</v>
      </c>
      <c r="B23" s="9">
        <v>415</v>
      </c>
      <c r="C23" s="4">
        <v>2.2928176795580111</v>
      </c>
      <c r="E23" s="8" t="s">
        <v>74</v>
      </c>
      <c r="F23" s="3">
        <v>85557.949999999983</v>
      </c>
      <c r="G23" s="9">
        <v>599</v>
      </c>
      <c r="H23" s="16">
        <v>142.83464106844738</v>
      </c>
      <c r="J23" s="8" t="s">
        <v>223</v>
      </c>
      <c r="K23" s="20">
        <v>1135563.9954285712</v>
      </c>
      <c r="P23" s="8" t="s">
        <v>35</v>
      </c>
      <c r="Q23" s="3">
        <v>71450.320000000007</v>
      </c>
      <c r="R23" s="3">
        <v>79661.73</v>
      </c>
      <c r="S23" s="3">
        <v>80328.88</v>
      </c>
      <c r="T23" s="3">
        <v>57007.829999999994</v>
      </c>
      <c r="U23" s="3">
        <v>113097.12</v>
      </c>
      <c r="V23" s="3">
        <v>401545.88</v>
      </c>
      <c r="AA23" s="39" t="s">
        <v>330</v>
      </c>
      <c r="AB23" s="39"/>
      <c r="AD23" s="39" t="s">
        <v>335</v>
      </c>
      <c r="AE23" s="39"/>
      <c r="AG23" s="33" t="s">
        <v>129</v>
      </c>
      <c r="AH23" s="34">
        <v>1424</v>
      </c>
      <c r="AI23" s="35">
        <v>33.985232067510545</v>
      </c>
    </row>
    <row r="24" spans="1:35" ht="15" x14ac:dyDescent="0.35">
      <c r="A24" s="8" t="s">
        <v>108</v>
      </c>
      <c r="B24" s="9">
        <v>389</v>
      </c>
      <c r="C24" s="4">
        <v>2.1491712707182322</v>
      </c>
      <c r="E24" s="8" t="s">
        <v>76</v>
      </c>
      <c r="F24" s="3">
        <v>73724.429999999993</v>
      </c>
      <c r="G24" s="9">
        <v>502</v>
      </c>
      <c r="H24" s="16">
        <v>146.86141434262947</v>
      </c>
      <c r="J24" s="8" t="s">
        <v>77</v>
      </c>
      <c r="K24" s="20">
        <v>1140525.7437848607</v>
      </c>
      <c r="P24" s="8" t="s">
        <v>37</v>
      </c>
      <c r="Q24" s="3">
        <v>67126.38</v>
      </c>
      <c r="R24" s="3">
        <v>85420.810000000012</v>
      </c>
      <c r="S24" s="3">
        <v>51453.94</v>
      </c>
      <c r="T24" s="3">
        <v>93524.57</v>
      </c>
      <c r="U24" s="3">
        <v>195586.65999999997</v>
      </c>
      <c r="V24" s="3">
        <v>493112.36</v>
      </c>
      <c r="AG24" s="33" t="s">
        <v>263</v>
      </c>
      <c r="AH24" s="34">
        <v>966</v>
      </c>
      <c r="AI24" s="35">
        <v>35.682857142857138</v>
      </c>
    </row>
    <row r="25" spans="1:35" ht="15" x14ac:dyDescent="0.35">
      <c r="A25" s="8" t="s">
        <v>110</v>
      </c>
      <c r="B25" s="9">
        <v>416</v>
      </c>
      <c r="C25" s="4">
        <v>2.298342541436464</v>
      </c>
      <c r="E25" s="8" t="s">
        <v>78</v>
      </c>
      <c r="F25" s="3">
        <v>82543.599999999977</v>
      </c>
      <c r="G25" s="9">
        <v>420</v>
      </c>
      <c r="H25" s="16">
        <v>196.53238095238089</v>
      </c>
      <c r="J25" s="8" t="s">
        <v>79</v>
      </c>
      <c r="K25" s="20">
        <v>1154038.1409523806</v>
      </c>
      <c r="P25" s="8" t="s">
        <v>39</v>
      </c>
      <c r="Q25" s="3">
        <v>95086.689999999973</v>
      </c>
      <c r="R25" s="3">
        <v>70437.91</v>
      </c>
      <c r="S25" s="3">
        <v>74357.789999999994</v>
      </c>
      <c r="T25" s="3">
        <v>105268.91999999998</v>
      </c>
      <c r="U25" s="3">
        <v>126951.10000000002</v>
      </c>
      <c r="V25" s="3">
        <v>472102.41</v>
      </c>
      <c r="AA25" s="7" t="s">
        <v>291</v>
      </c>
      <c r="AB25" s="27" t="s">
        <v>294</v>
      </c>
      <c r="AD25" s="7" t="s">
        <v>291</v>
      </c>
      <c r="AE25" t="s">
        <v>334</v>
      </c>
      <c r="AG25" s="33" t="s">
        <v>133</v>
      </c>
      <c r="AH25" s="34">
        <v>3916</v>
      </c>
      <c r="AI25" s="35">
        <v>54.606779661016937</v>
      </c>
    </row>
    <row r="26" spans="1:35" ht="15" x14ac:dyDescent="0.35">
      <c r="A26" s="8" t="s">
        <v>112</v>
      </c>
      <c r="B26" s="9">
        <v>314</v>
      </c>
      <c r="C26" s="4">
        <v>1.7348066298342542</v>
      </c>
      <c r="E26" s="8" t="s">
        <v>81</v>
      </c>
      <c r="F26" s="3">
        <v>46791.7</v>
      </c>
      <c r="G26" s="9">
        <v>322</v>
      </c>
      <c r="H26" s="16">
        <v>145.31583850931676</v>
      </c>
      <c r="J26" s="8" t="s">
        <v>94</v>
      </c>
      <c r="K26" s="20">
        <v>1475813.8046511621</v>
      </c>
      <c r="P26" s="8" t="s">
        <v>41</v>
      </c>
      <c r="Q26" s="3">
        <v>52345.94</v>
      </c>
      <c r="R26" s="3">
        <v>112718.61999999998</v>
      </c>
      <c r="S26" s="3">
        <v>106767.70000000001</v>
      </c>
      <c r="T26" s="3">
        <v>47027.149999999994</v>
      </c>
      <c r="U26" s="3">
        <v>134933.15</v>
      </c>
      <c r="V26" s="3">
        <v>453792.56000000006</v>
      </c>
      <c r="AA26" s="8" t="s">
        <v>56</v>
      </c>
      <c r="AB26" s="27">
        <v>2332453.34</v>
      </c>
      <c r="AD26" s="8" t="s">
        <v>332</v>
      </c>
      <c r="AE26" s="9">
        <v>366</v>
      </c>
      <c r="AG26" s="33" t="s">
        <v>195</v>
      </c>
      <c r="AH26" s="34">
        <v>1750</v>
      </c>
      <c r="AI26" s="35">
        <v>66.740412979351035</v>
      </c>
    </row>
    <row r="27" spans="1:35" ht="15" x14ac:dyDescent="0.35">
      <c r="A27" s="8" t="s">
        <v>114</v>
      </c>
      <c r="B27" s="9">
        <v>352</v>
      </c>
      <c r="C27" s="4">
        <v>1.9447513812154695</v>
      </c>
      <c r="E27" s="8" t="s">
        <v>83</v>
      </c>
      <c r="F27" s="3">
        <v>66680.09</v>
      </c>
      <c r="G27" s="9">
        <v>378</v>
      </c>
      <c r="H27" s="16">
        <v>176.40235449735448</v>
      </c>
      <c r="J27" s="8" t="s">
        <v>292</v>
      </c>
      <c r="K27" s="20">
        <v>10780858.857523825</v>
      </c>
      <c r="P27" s="8" t="s">
        <v>43</v>
      </c>
      <c r="Q27" s="3">
        <v>76529.249999999985</v>
      </c>
      <c r="R27" s="3">
        <v>45358.51</v>
      </c>
      <c r="S27" s="3">
        <v>80792.95</v>
      </c>
      <c r="T27" s="3">
        <v>107421.51</v>
      </c>
      <c r="U27" s="3">
        <v>145810.23000000001</v>
      </c>
      <c r="V27" s="3">
        <v>455912.44999999995</v>
      </c>
      <c r="AA27" s="8" t="s">
        <v>60</v>
      </c>
      <c r="AB27" s="27">
        <v>1995277.0200000005</v>
      </c>
      <c r="AD27" s="8" t="s">
        <v>333</v>
      </c>
      <c r="AE27" s="9">
        <v>1134</v>
      </c>
      <c r="AG27" s="33" t="s">
        <v>199</v>
      </c>
      <c r="AH27" s="34">
        <v>1944</v>
      </c>
      <c r="AI27" s="35">
        <v>98.727272727272734</v>
      </c>
    </row>
    <row r="28" spans="1:35" ht="15" x14ac:dyDescent="0.35">
      <c r="A28" s="8" t="s">
        <v>116</v>
      </c>
      <c r="B28" s="9">
        <v>261</v>
      </c>
      <c r="C28" s="4">
        <v>1.4419889502762431</v>
      </c>
      <c r="E28" s="8" t="s">
        <v>85</v>
      </c>
      <c r="F28" s="3">
        <v>37086.949999999997</v>
      </c>
      <c r="G28" s="9">
        <v>256</v>
      </c>
      <c r="H28" s="16">
        <v>144.87089843749999</v>
      </c>
      <c r="P28" s="8" t="s">
        <v>45</v>
      </c>
      <c r="Q28" s="3">
        <v>61738.16</v>
      </c>
      <c r="R28" s="3">
        <v>97654.12999999999</v>
      </c>
      <c r="S28" s="3">
        <v>113961.24</v>
      </c>
      <c r="T28" s="3">
        <v>89968.9</v>
      </c>
      <c r="U28" s="3">
        <v>123413.25000000003</v>
      </c>
      <c r="V28" s="3">
        <v>486735.67999999993</v>
      </c>
      <c r="AA28" s="8" t="s">
        <v>64</v>
      </c>
      <c r="AB28" s="27">
        <v>1784391.6699999997</v>
      </c>
      <c r="AD28" s="8" t="s">
        <v>292</v>
      </c>
      <c r="AE28" s="9">
        <v>1500</v>
      </c>
      <c r="AG28" s="33" t="s">
        <v>215</v>
      </c>
      <c r="AH28" s="34">
        <v>1694</v>
      </c>
      <c r="AI28" s="35">
        <v>101.36</v>
      </c>
    </row>
    <row r="29" spans="1:35" ht="15" x14ac:dyDescent="0.35">
      <c r="A29" s="8" t="s">
        <v>118</v>
      </c>
      <c r="B29" s="9">
        <v>252</v>
      </c>
      <c r="C29" s="4">
        <v>1.3922651933701657</v>
      </c>
      <c r="E29" s="8" t="s">
        <v>87</v>
      </c>
      <c r="F29" s="3">
        <v>87051.23000000001</v>
      </c>
      <c r="G29" s="9">
        <v>438</v>
      </c>
      <c r="H29" s="16">
        <v>198.74710045662104</v>
      </c>
      <c r="P29" s="8" t="s">
        <v>7</v>
      </c>
      <c r="Q29" s="3">
        <v>104210.44</v>
      </c>
      <c r="R29" s="3">
        <v>53636.22</v>
      </c>
      <c r="S29" s="3">
        <v>62411.520000000004</v>
      </c>
      <c r="T29" s="3">
        <v>103257.34999999998</v>
      </c>
      <c r="U29" s="3">
        <v>185039.78000000003</v>
      </c>
      <c r="V29" s="3">
        <v>508555.31</v>
      </c>
      <c r="AA29" s="8" t="s">
        <v>73</v>
      </c>
      <c r="AB29" s="27">
        <v>1713762.7300000004</v>
      </c>
      <c r="AG29" s="33" t="s">
        <v>292</v>
      </c>
      <c r="AH29" s="34">
        <v>25668</v>
      </c>
      <c r="AI29" s="35">
        <v>30.309441363515077</v>
      </c>
    </row>
    <row r="30" spans="1:35" x14ac:dyDescent="0.3">
      <c r="A30" s="8" t="s">
        <v>120</v>
      </c>
      <c r="B30" s="9">
        <v>501</v>
      </c>
      <c r="C30" s="4">
        <v>2.7679558011049723</v>
      </c>
      <c r="E30" s="8" t="s">
        <v>89</v>
      </c>
      <c r="F30" s="3">
        <v>51017.740000000005</v>
      </c>
      <c r="G30" s="9">
        <v>375</v>
      </c>
      <c r="H30" s="16">
        <v>136.04730666666669</v>
      </c>
      <c r="P30" s="8" t="s">
        <v>47</v>
      </c>
      <c r="Q30" s="3">
        <v>83363.12</v>
      </c>
      <c r="R30" s="3">
        <v>101803.79000000002</v>
      </c>
      <c r="S30" s="3">
        <v>73306.12</v>
      </c>
      <c r="T30" s="3">
        <v>122658.77000000002</v>
      </c>
      <c r="U30" s="3">
        <v>45128.91</v>
      </c>
      <c r="V30" s="3">
        <v>426260.71000000008</v>
      </c>
      <c r="AA30" s="8" t="s">
        <v>101</v>
      </c>
      <c r="AB30" s="27">
        <v>1589320.1500000008</v>
      </c>
      <c r="AD30" s="39" t="s">
        <v>346</v>
      </c>
      <c r="AE30" s="39"/>
    </row>
    <row r="31" spans="1:35" x14ac:dyDescent="0.3">
      <c r="A31" s="8" t="s">
        <v>122</v>
      </c>
      <c r="B31" s="9">
        <v>376</v>
      </c>
      <c r="C31" s="4">
        <v>2.0773480662983426</v>
      </c>
      <c r="E31" s="8" t="s">
        <v>91</v>
      </c>
      <c r="F31" s="3">
        <v>50039.81</v>
      </c>
      <c r="G31" s="9">
        <v>260</v>
      </c>
      <c r="H31" s="16">
        <v>192.4608076923077</v>
      </c>
      <c r="P31" s="8" t="s">
        <v>9</v>
      </c>
      <c r="Q31" s="3">
        <v>106743.04000000001</v>
      </c>
      <c r="R31" s="3">
        <v>84658.62</v>
      </c>
      <c r="S31" s="3">
        <v>90903.470000000016</v>
      </c>
      <c r="T31" s="3">
        <v>150997.92999999996</v>
      </c>
      <c r="U31" s="3">
        <v>36806.36</v>
      </c>
      <c r="V31" s="3">
        <v>470109.41999999993</v>
      </c>
      <c r="AA31" s="8" t="s">
        <v>292</v>
      </c>
      <c r="AB31" s="27">
        <v>9415204.9100000001</v>
      </c>
    </row>
    <row r="32" spans="1:35" ht="15" x14ac:dyDescent="0.35">
      <c r="A32" s="8" t="s">
        <v>124</v>
      </c>
      <c r="B32" s="9">
        <v>339</v>
      </c>
      <c r="C32" s="4">
        <v>1.8729281767955801</v>
      </c>
      <c r="E32" s="8" t="s">
        <v>93</v>
      </c>
      <c r="F32" s="3">
        <v>77769.600000000006</v>
      </c>
      <c r="G32" s="9">
        <v>387</v>
      </c>
      <c r="H32" s="16">
        <v>200.95503875968993</v>
      </c>
      <c r="P32" s="8" t="s">
        <v>11</v>
      </c>
      <c r="Q32" s="3">
        <v>64873.310000000005</v>
      </c>
      <c r="R32" s="3">
        <v>140986.96999999997</v>
      </c>
      <c r="S32" s="3">
        <v>82887.659999999989</v>
      </c>
      <c r="T32" s="3">
        <v>94870.560000000012</v>
      </c>
      <c r="U32" s="3">
        <v>135555.04</v>
      </c>
      <c r="V32" s="3">
        <v>519173.53999999992</v>
      </c>
      <c r="AE32" s="20" t="s">
        <v>343</v>
      </c>
      <c r="AG32" s="32"/>
      <c r="AH32" s="32"/>
      <c r="AI32" s="36"/>
    </row>
    <row r="33" spans="1:35" ht="15" customHeight="1" x14ac:dyDescent="0.3">
      <c r="A33" s="8" t="s">
        <v>126</v>
      </c>
      <c r="B33" s="9">
        <v>427</v>
      </c>
      <c r="C33" s="4">
        <v>2.3591160220994474</v>
      </c>
      <c r="E33" s="8" t="s">
        <v>95</v>
      </c>
      <c r="F33" s="3">
        <v>123897.80000000002</v>
      </c>
      <c r="G33" s="9">
        <v>721</v>
      </c>
      <c r="H33" s="16">
        <v>171.84160887656034</v>
      </c>
      <c r="P33" s="8" t="s">
        <v>14</v>
      </c>
      <c r="Q33" s="3">
        <v>77161.679999999993</v>
      </c>
      <c r="R33" s="3">
        <v>133501.85</v>
      </c>
      <c r="S33" s="3">
        <v>70681.860000000015</v>
      </c>
      <c r="T33" s="3">
        <v>118651.01999999999</v>
      </c>
      <c r="U33" s="3">
        <v>88604.31</v>
      </c>
      <c r="V33" s="3">
        <v>488600.72000000003</v>
      </c>
      <c r="AA33" s="39" t="s">
        <v>336</v>
      </c>
      <c r="AB33" s="39"/>
      <c r="AD33" s="8" t="s">
        <v>101</v>
      </c>
      <c r="AE33" s="5">
        <v>83907</v>
      </c>
      <c r="AG33" s="39" t="s">
        <v>351</v>
      </c>
      <c r="AH33" s="39"/>
      <c r="AI33" s="39"/>
    </row>
    <row r="34" spans="1:35" ht="15" x14ac:dyDescent="0.35">
      <c r="A34" s="8" t="s">
        <v>128</v>
      </c>
      <c r="B34" s="9">
        <v>474</v>
      </c>
      <c r="C34" s="4">
        <v>2.6187845303867405</v>
      </c>
      <c r="E34" s="8" t="s">
        <v>97</v>
      </c>
      <c r="F34" s="3">
        <v>31151.54</v>
      </c>
      <c r="G34" s="9">
        <v>277</v>
      </c>
      <c r="H34" s="16">
        <v>112.46043321299639</v>
      </c>
      <c r="P34" s="8" t="s">
        <v>16</v>
      </c>
      <c r="Q34" s="3">
        <v>39423.420000000006</v>
      </c>
      <c r="R34" s="3">
        <v>106853.58999999997</v>
      </c>
      <c r="S34" s="3">
        <v>58879.539999999994</v>
      </c>
      <c r="T34" s="3">
        <v>85096.550000000017</v>
      </c>
      <c r="U34" s="3">
        <v>113808.45000000001</v>
      </c>
      <c r="V34" s="3">
        <v>404061.55</v>
      </c>
      <c r="AD34" s="8" t="s">
        <v>64</v>
      </c>
      <c r="AE34" s="5">
        <v>62690</v>
      </c>
      <c r="AG34" s="32"/>
      <c r="AH34" s="32"/>
      <c r="AI34" s="32"/>
    </row>
    <row r="35" spans="1:35" ht="15" x14ac:dyDescent="0.35">
      <c r="A35" s="8" t="s">
        <v>130</v>
      </c>
      <c r="B35" s="9">
        <v>533</v>
      </c>
      <c r="C35" s="4">
        <v>2.9447513812154695</v>
      </c>
      <c r="E35" s="8" t="s">
        <v>99</v>
      </c>
      <c r="F35" s="3">
        <v>36461.410000000003</v>
      </c>
      <c r="G35" s="9">
        <v>278</v>
      </c>
      <c r="H35" s="16">
        <v>131.15615107913669</v>
      </c>
      <c r="P35" s="8" t="s">
        <v>19</v>
      </c>
      <c r="Q35" s="3">
        <v>102292.62</v>
      </c>
      <c r="R35" s="3">
        <v>126702.07000000002</v>
      </c>
      <c r="S35" s="3">
        <v>98783.739999999991</v>
      </c>
      <c r="T35" s="3">
        <v>117568.98000000001</v>
      </c>
      <c r="U35" s="3">
        <v>67031.47</v>
      </c>
      <c r="V35" s="3">
        <v>512378.88</v>
      </c>
      <c r="AA35" s="7" t="s">
        <v>291</v>
      </c>
      <c r="AB35" s="20" t="s">
        <v>315</v>
      </c>
      <c r="AD35" s="8" t="s">
        <v>73</v>
      </c>
      <c r="AE35" s="5">
        <v>85160</v>
      </c>
      <c r="AG35" s="31" t="s">
        <v>347</v>
      </c>
      <c r="AH35" s="37" t="s">
        <v>348</v>
      </c>
      <c r="AI35" s="37" t="s">
        <v>349</v>
      </c>
    </row>
    <row r="36" spans="1:35" ht="15" x14ac:dyDescent="0.35">
      <c r="A36" s="8" t="s">
        <v>132</v>
      </c>
      <c r="B36" s="9">
        <v>590</v>
      </c>
      <c r="C36" s="4">
        <v>3.2596685082872927</v>
      </c>
      <c r="E36" s="8" t="s">
        <v>102</v>
      </c>
      <c r="F36" s="3">
        <v>55934.770000000004</v>
      </c>
      <c r="G36" s="9">
        <v>247</v>
      </c>
      <c r="H36" s="16">
        <v>226.45655870445347</v>
      </c>
      <c r="P36" s="8" t="s">
        <v>21</v>
      </c>
      <c r="Q36" s="3">
        <v>154836.5</v>
      </c>
      <c r="R36" s="3">
        <v>97158.810000000012</v>
      </c>
      <c r="S36" s="3">
        <v>41647.65</v>
      </c>
      <c r="T36" s="3">
        <v>96136.450000000012</v>
      </c>
      <c r="U36" s="3">
        <v>109525.69000000002</v>
      </c>
      <c r="V36" s="3">
        <v>499305.10000000003</v>
      </c>
      <c r="AA36" s="8" t="s">
        <v>101</v>
      </c>
      <c r="AB36" s="20">
        <v>7703119.8762275064</v>
      </c>
      <c r="AD36" s="8" t="s">
        <v>60</v>
      </c>
      <c r="AE36" s="5">
        <v>71761</v>
      </c>
      <c r="AG36" s="33" t="s">
        <v>101</v>
      </c>
      <c r="AH36" s="37">
        <v>308.48161764705884</v>
      </c>
      <c r="AI36" s="37">
        <v>138.93382352941177</v>
      </c>
    </row>
    <row r="37" spans="1:35" ht="15" x14ac:dyDescent="0.35">
      <c r="A37" s="8" t="s">
        <v>134</v>
      </c>
      <c r="B37" s="9">
        <v>445</v>
      </c>
      <c r="C37" s="4">
        <v>2.458563535911602</v>
      </c>
      <c r="E37" s="8" t="s">
        <v>104</v>
      </c>
      <c r="F37" s="3">
        <v>59992.549999999996</v>
      </c>
      <c r="G37" s="9">
        <v>309</v>
      </c>
      <c r="H37" s="16">
        <v>194.15064724919091</v>
      </c>
      <c r="P37" s="8" t="s">
        <v>23</v>
      </c>
      <c r="Q37" s="3">
        <v>61790.500000000007</v>
      </c>
      <c r="R37" s="3">
        <v>54080.429999999993</v>
      </c>
      <c r="S37" s="3">
        <v>93703.299999999974</v>
      </c>
      <c r="T37" s="3">
        <v>107973.58000000002</v>
      </c>
      <c r="U37" s="3">
        <v>74168.55</v>
      </c>
      <c r="V37" s="3">
        <v>391716.36</v>
      </c>
      <c r="AA37" s="8" t="s">
        <v>64</v>
      </c>
      <c r="AB37" s="20">
        <v>6107563.0917560281</v>
      </c>
      <c r="AD37" s="8" t="s">
        <v>56</v>
      </c>
      <c r="AE37" s="5">
        <v>89756</v>
      </c>
      <c r="AG37" s="33" t="s">
        <v>64</v>
      </c>
      <c r="AH37" s="37">
        <v>236.56603773584905</v>
      </c>
      <c r="AI37" s="37">
        <v>134.86037735849055</v>
      </c>
    </row>
    <row r="38" spans="1:35" ht="15" x14ac:dyDescent="0.35">
      <c r="A38" s="8" t="s">
        <v>136</v>
      </c>
      <c r="B38" s="9">
        <v>420</v>
      </c>
      <c r="C38" s="4">
        <v>2.3204419889502761</v>
      </c>
      <c r="E38" s="8" t="s">
        <v>106</v>
      </c>
      <c r="F38" s="3">
        <v>91141.98000000001</v>
      </c>
      <c r="G38" s="9">
        <v>415</v>
      </c>
      <c r="H38" s="16">
        <v>219.61922891566269</v>
      </c>
      <c r="P38" s="8" t="s">
        <v>292</v>
      </c>
      <c r="Q38" s="3">
        <v>1589320.15</v>
      </c>
      <c r="R38" s="3">
        <v>1784391.6700000004</v>
      </c>
      <c r="S38" s="3">
        <v>1713762.7299999997</v>
      </c>
      <c r="T38" s="3">
        <v>1995277.0199999998</v>
      </c>
      <c r="U38" s="3">
        <v>2332453.34</v>
      </c>
      <c r="V38" s="3">
        <v>9415204.9099999983</v>
      </c>
      <c r="AA38" s="8" t="s">
        <v>73</v>
      </c>
      <c r="AB38" s="20">
        <v>9072525.0212652013</v>
      </c>
      <c r="AD38" s="8" t="s">
        <v>292</v>
      </c>
      <c r="AE38" s="5">
        <v>393274</v>
      </c>
      <c r="AG38" s="33" t="s">
        <v>73</v>
      </c>
      <c r="AH38" s="37">
        <v>285.7718120805369</v>
      </c>
      <c r="AI38" s="37">
        <v>113.62751677852349</v>
      </c>
    </row>
    <row r="39" spans="1:35" ht="15" x14ac:dyDescent="0.35">
      <c r="A39" s="8" t="s">
        <v>138</v>
      </c>
      <c r="B39" s="9">
        <v>470</v>
      </c>
      <c r="C39" s="4">
        <v>2.596685082872928</v>
      </c>
      <c r="E39" s="8" t="s">
        <v>108</v>
      </c>
      <c r="F39" s="3">
        <v>73080.62000000001</v>
      </c>
      <c r="G39" s="9">
        <v>389</v>
      </c>
      <c r="H39" s="16">
        <v>187.86791773778924</v>
      </c>
      <c r="AA39" s="8" t="s">
        <v>60</v>
      </c>
      <c r="AB39" s="20">
        <v>7793004.8654332263</v>
      </c>
      <c r="AG39" s="33" t="s">
        <v>60</v>
      </c>
      <c r="AH39" s="37">
        <v>256.28928571428571</v>
      </c>
      <c r="AI39" s="37">
        <v>116.71071428571429</v>
      </c>
    </row>
    <row r="40" spans="1:35" ht="15" x14ac:dyDescent="0.35">
      <c r="A40" s="8" t="s">
        <v>140</v>
      </c>
      <c r="B40" s="9">
        <v>312</v>
      </c>
      <c r="C40" s="4">
        <v>1.7237569060773481</v>
      </c>
      <c r="E40" s="8" t="s">
        <v>110</v>
      </c>
      <c r="F40" s="3">
        <v>60146.260000000009</v>
      </c>
      <c r="G40" s="9">
        <v>416</v>
      </c>
      <c r="H40" s="16">
        <v>144.58235576923079</v>
      </c>
      <c r="AA40" s="8" t="s">
        <v>56</v>
      </c>
      <c r="AB40" s="20">
        <v>8541878.8564210497</v>
      </c>
      <c r="AG40" s="33" t="s">
        <v>56</v>
      </c>
      <c r="AH40" s="37">
        <v>233.13246753246753</v>
      </c>
      <c r="AI40" s="37">
        <v>129.47012987012988</v>
      </c>
    </row>
    <row r="41" spans="1:35" ht="15" x14ac:dyDescent="0.35">
      <c r="A41" s="8" t="s">
        <v>142</v>
      </c>
      <c r="B41" s="9">
        <v>516</v>
      </c>
      <c r="C41" s="4">
        <v>2.8508287292817678</v>
      </c>
      <c r="E41" s="8" t="s">
        <v>112</v>
      </c>
      <c r="F41" s="3">
        <v>59826.11</v>
      </c>
      <c r="G41" s="9">
        <v>314</v>
      </c>
      <c r="H41" s="16">
        <v>190.52901273885351</v>
      </c>
      <c r="AA41" s="8" t="s">
        <v>292</v>
      </c>
      <c r="AB41" s="20">
        <v>39218091.711103015</v>
      </c>
      <c r="AG41" s="33" t="s">
        <v>292</v>
      </c>
      <c r="AH41" s="37">
        <v>262.18266666666665</v>
      </c>
      <c r="AI41" s="37">
        <v>126.60933333333334</v>
      </c>
    </row>
    <row r="42" spans="1:35" x14ac:dyDescent="0.3">
      <c r="A42" s="8" t="s">
        <v>144</v>
      </c>
      <c r="B42" s="9">
        <v>378</v>
      </c>
      <c r="C42" s="4">
        <v>2.0883977900552488</v>
      </c>
      <c r="E42" s="8" t="s">
        <v>114</v>
      </c>
      <c r="F42" s="3">
        <v>65691.75</v>
      </c>
      <c r="G42" s="9">
        <v>352</v>
      </c>
      <c r="H42" s="16">
        <v>186.62428977272728</v>
      </c>
      <c r="P42" s="7" t="s">
        <v>301</v>
      </c>
      <c r="Q42" s="7" t="s">
        <v>302</v>
      </c>
    </row>
    <row r="43" spans="1:35" x14ac:dyDescent="0.3">
      <c r="A43" s="8" t="s">
        <v>146</v>
      </c>
      <c r="B43" s="9">
        <v>346</v>
      </c>
      <c r="C43" s="4">
        <v>1.9116022099447514</v>
      </c>
      <c r="E43" s="8" t="s">
        <v>116</v>
      </c>
      <c r="F43" s="3">
        <v>51164.659999999996</v>
      </c>
      <c r="G43" s="9">
        <v>261</v>
      </c>
      <c r="H43" s="16">
        <v>196.03318007662833</v>
      </c>
      <c r="P43" s="7" t="s">
        <v>291</v>
      </c>
      <c r="Q43" s="3" t="s">
        <v>295</v>
      </c>
      <c r="R43" s="3" t="s">
        <v>296</v>
      </c>
      <c r="S43" s="3" t="s">
        <v>297</v>
      </c>
      <c r="T43" s="3" t="s">
        <v>298</v>
      </c>
      <c r="U43" s="3" t="s">
        <v>299</v>
      </c>
      <c r="V43" s="3" t="s">
        <v>300</v>
      </c>
      <c r="W43" s="3" t="s">
        <v>292</v>
      </c>
    </row>
    <row r="44" spans="1:35" x14ac:dyDescent="0.3">
      <c r="A44" s="8" t="s">
        <v>148</v>
      </c>
      <c r="B44" s="9">
        <v>234</v>
      </c>
      <c r="C44" s="4">
        <v>1.2928176795580111</v>
      </c>
      <c r="E44" s="8" t="s">
        <v>118</v>
      </c>
      <c r="F44" s="3">
        <v>31303.030000000002</v>
      </c>
      <c r="G44" s="9">
        <v>252</v>
      </c>
      <c r="H44" s="16">
        <v>124.21837301587303</v>
      </c>
      <c r="P44" s="8" t="s">
        <v>101</v>
      </c>
      <c r="Q44" s="3">
        <v>95300.289999999979</v>
      </c>
      <c r="R44" s="3">
        <v>123424.43999999999</v>
      </c>
      <c r="S44" s="3">
        <v>87089.729999999981</v>
      </c>
      <c r="T44" s="3">
        <v>64949.39</v>
      </c>
      <c r="U44" s="3">
        <v>66285.600000000006</v>
      </c>
      <c r="V44" s="3">
        <v>101811.58999999998</v>
      </c>
      <c r="W44" s="3">
        <v>538861.03999999992</v>
      </c>
    </row>
    <row r="45" spans="1:35" x14ac:dyDescent="0.3">
      <c r="A45" s="8" t="s">
        <v>150</v>
      </c>
      <c r="B45" s="9">
        <v>308</v>
      </c>
      <c r="C45" s="4">
        <v>1.701657458563536</v>
      </c>
      <c r="E45" s="8" t="s">
        <v>120</v>
      </c>
      <c r="F45" s="3">
        <v>106840.95</v>
      </c>
      <c r="G45" s="9">
        <v>501</v>
      </c>
      <c r="H45" s="16">
        <v>213.25538922155687</v>
      </c>
      <c r="P45" s="8" t="s">
        <v>64</v>
      </c>
      <c r="Q45" s="3">
        <v>92568.329999999987</v>
      </c>
      <c r="R45" s="3">
        <v>94087.61</v>
      </c>
      <c r="S45" s="3">
        <v>76157.700000000026</v>
      </c>
      <c r="T45" s="3">
        <v>121879.55000000003</v>
      </c>
      <c r="U45" s="3">
        <v>102248.48000000003</v>
      </c>
      <c r="V45" s="3">
        <v>120629.76999999996</v>
      </c>
      <c r="W45" s="3">
        <v>607571.44000000006</v>
      </c>
    </row>
    <row r="46" spans="1:35" x14ac:dyDescent="0.3">
      <c r="A46" s="8" t="s">
        <v>152</v>
      </c>
      <c r="B46" s="9">
        <v>198</v>
      </c>
      <c r="C46" s="4">
        <v>1.0939226519337018</v>
      </c>
      <c r="E46" s="8" t="s">
        <v>122</v>
      </c>
      <c r="F46" s="3">
        <v>64255.210000000006</v>
      </c>
      <c r="G46" s="9">
        <v>376</v>
      </c>
      <c r="H46" s="16">
        <v>170.89151595744681</v>
      </c>
      <c r="P46" s="8" t="s">
        <v>73</v>
      </c>
      <c r="Q46" s="3">
        <v>97839.17</v>
      </c>
      <c r="R46" s="3">
        <v>88873.450000000012</v>
      </c>
      <c r="S46" s="3">
        <v>89177.449999999968</v>
      </c>
      <c r="T46" s="3">
        <v>107705.48</v>
      </c>
      <c r="U46" s="3">
        <v>91671.190000000031</v>
      </c>
      <c r="V46" s="3">
        <v>60963.94000000001</v>
      </c>
      <c r="W46" s="3">
        <v>536230.68000000005</v>
      </c>
    </row>
    <row r="47" spans="1:35" x14ac:dyDescent="0.3">
      <c r="A47" s="8" t="s">
        <v>154</v>
      </c>
      <c r="B47" s="9">
        <v>372</v>
      </c>
      <c r="C47" s="4">
        <v>2.0552486187845305</v>
      </c>
      <c r="E47" s="8" t="s">
        <v>124</v>
      </c>
      <c r="F47" s="3">
        <v>68391.31</v>
      </c>
      <c r="G47" s="9">
        <v>339</v>
      </c>
      <c r="H47" s="16">
        <v>201.74427728613568</v>
      </c>
      <c r="P47" s="8" t="s">
        <v>60</v>
      </c>
      <c r="Q47" s="3">
        <v>114504.73000000001</v>
      </c>
      <c r="R47" s="3">
        <v>70977.019999999975</v>
      </c>
      <c r="S47" s="3">
        <v>127836.89999999997</v>
      </c>
      <c r="T47" s="3">
        <v>106584.34999999996</v>
      </c>
      <c r="U47" s="3">
        <v>88941.950000000012</v>
      </c>
      <c r="V47" s="3">
        <v>105980.41000000002</v>
      </c>
      <c r="W47" s="3">
        <v>614825.36</v>
      </c>
    </row>
    <row r="48" spans="1:35" x14ac:dyDescent="0.3">
      <c r="A48" s="8" t="s">
        <v>156</v>
      </c>
      <c r="B48" s="9">
        <v>493</v>
      </c>
      <c r="C48" s="4">
        <v>2.7237569060773481</v>
      </c>
      <c r="E48" s="8" t="s">
        <v>126</v>
      </c>
      <c r="F48" s="3">
        <v>70107.219999999987</v>
      </c>
      <c r="G48" s="9">
        <v>427</v>
      </c>
      <c r="H48" s="16">
        <v>164.18552693208429</v>
      </c>
      <c r="P48" s="8" t="s">
        <v>56</v>
      </c>
      <c r="Q48" s="3">
        <v>138053.54999999999</v>
      </c>
      <c r="R48" s="3">
        <v>119257.70000000001</v>
      </c>
      <c r="S48" s="3">
        <v>102227.12000000002</v>
      </c>
      <c r="T48" s="3">
        <v>149444.91999999998</v>
      </c>
      <c r="U48" s="3">
        <v>142060.34000000003</v>
      </c>
      <c r="V48" s="3">
        <v>100957.36000000002</v>
      </c>
      <c r="W48" s="3">
        <v>752000.99</v>
      </c>
    </row>
    <row r="49" spans="1:30" x14ac:dyDescent="0.3">
      <c r="A49" s="8" t="s">
        <v>158</v>
      </c>
      <c r="B49" s="9">
        <v>456</v>
      </c>
      <c r="C49" s="4">
        <v>2.5193370165745854</v>
      </c>
      <c r="E49" s="8" t="s">
        <v>128</v>
      </c>
      <c r="F49" s="3">
        <v>87557.62000000001</v>
      </c>
      <c r="G49" s="9">
        <v>474</v>
      </c>
      <c r="H49" s="16">
        <v>184.72071729957807</v>
      </c>
      <c r="P49" s="8" t="s">
        <v>292</v>
      </c>
      <c r="Q49" s="3">
        <v>538266.07000000007</v>
      </c>
      <c r="R49" s="3">
        <v>496620.22</v>
      </c>
      <c r="S49" s="3">
        <v>482488.89999999991</v>
      </c>
      <c r="T49" s="3">
        <v>550563.68999999994</v>
      </c>
      <c r="U49" s="3">
        <v>491207.56000000011</v>
      </c>
      <c r="V49" s="3">
        <v>490343.06999999995</v>
      </c>
      <c r="W49" s="3">
        <v>3049489.51</v>
      </c>
    </row>
    <row r="50" spans="1:30" x14ac:dyDescent="0.3">
      <c r="A50" s="8" t="s">
        <v>160</v>
      </c>
      <c r="B50" s="9">
        <v>314</v>
      </c>
      <c r="C50" s="4">
        <v>1.7348066298342542</v>
      </c>
      <c r="E50" s="8" t="s">
        <v>130</v>
      </c>
      <c r="F50" s="3">
        <v>80502.61</v>
      </c>
      <c r="G50" s="9">
        <v>533</v>
      </c>
      <c r="H50" s="16">
        <v>151.03679174484051</v>
      </c>
    </row>
    <row r="51" spans="1:30" x14ac:dyDescent="0.3">
      <c r="A51" s="8" t="s">
        <v>162</v>
      </c>
      <c r="B51" s="9">
        <v>131</v>
      </c>
      <c r="C51" s="4">
        <v>0.72375690607734811</v>
      </c>
      <c r="E51" s="8" t="s">
        <v>132</v>
      </c>
      <c r="F51" s="3">
        <v>88945.470000000016</v>
      </c>
      <c r="G51" s="9">
        <v>590</v>
      </c>
      <c r="H51" s="16">
        <v>150.7550338983051</v>
      </c>
    </row>
    <row r="52" spans="1:30" x14ac:dyDescent="0.3">
      <c r="A52" s="8" t="s">
        <v>164</v>
      </c>
      <c r="B52" s="9">
        <v>314</v>
      </c>
      <c r="C52" s="4">
        <v>1.7348066298342542</v>
      </c>
      <c r="E52" s="8" t="s">
        <v>134</v>
      </c>
      <c r="F52" s="3">
        <v>80066.079999999987</v>
      </c>
      <c r="G52" s="9">
        <v>445</v>
      </c>
      <c r="H52" s="16">
        <v>179.92377528089884</v>
      </c>
      <c r="P52" t="s">
        <v>338</v>
      </c>
      <c r="Q52" s="3" t="s">
        <v>295</v>
      </c>
      <c r="R52" s="3" t="s">
        <v>296</v>
      </c>
      <c r="S52" s="3" t="s">
        <v>297</v>
      </c>
      <c r="T52" s="3" t="s">
        <v>298</v>
      </c>
      <c r="U52" s="3" t="s">
        <v>299</v>
      </c>
      <c r="V52" s="3" t="s">
        <v>300</v>
      </c>
      <c r="W52" s="16" t="s">
        <v>322</v>
      </c>
      <c r="X52" s="3" t="s">
        <v>320</v>
      </c>
      <c r="Y52" s="3" t="s">
        <v>319</v>
      </c>
      <c r="Z52" s="3" t="s">
        <v>321</v>
      </c>
      <c r="AA52" s="3" t="s">
        <v>339</v>
      </c>
      <c r="AB52" s="3" t="s">
        <v>340</v>
      </c>
      <c r="AC52" s="3" t="s">
        <v>341</v>
      </c>
      <c r="AD52" s="3" t="s">
        <v>342</v>
      </c>
    </row>
    <row r="53" spans="1:30" x14ac:dyDescent="0.3">
      <c r="A53" s="8" t="s">
        <v>166</v>
      </c>
      <c r="B53" s="9">
        <v>438</v>
      </c>
      <c r="C53" s="4">
        <v>2.4198895027624308</v>
      </c>
      <c r="E53" s="8" t="s">
        <v>136</v>
      </c>
      <c r="F53" s="3">
        <v>71942.559999999998</v>
      </c>
      <c r="G53" s="9">
        <v>420</v>
      </c>
      <c r="H53" s="16">
        <v>171.29180952380952</v>
      </c>
      <c r="P53" t="s">
        <v>101</v>
      </c>
      <c r="Q53" s="3">
        <v>95300.289999999979</v>
      </c>
      <c r="R53" s="3">
        <v>123424.43999999999</v>
      </c>
      <c r="S53" s="3">
        <v>87089.729999999981</v>
      </c>
      <c r="T53" s="3">
        <v>64949.39</v>
      </c>
      <c r="U53" s="3">
        <v>66285.600000000006</v>
      </c>
      <c r="V53" s="3">
        <v>101811.58999999998</v>
      </c>
      <c r="W53" s="16">
        <f>_xlfn.STDEV.P(Q53:V53)</f>
        <v>20342.726861422041</v>
      </c>
      <c r="X53" s="3">
        <f>SUM(Q53:V53)/6</f>
        <v>89810.173333333325</v>
      </c>
      <c r="Y53" s="19">
        <f>(W53/X53)</f>
        <v>0.22650804587492956</v>
      </c>
      <c r="Z53">
        <f>_xlfn.RANK.EQ(Table4[[#This Row],[Coefficient of variation]],Y$53:Y$57)</f>
        <v>1</v>
      </c>
      <c r="AA53" t="str" cm="1">
        <f t="array" ref="AA53">_xlfn.IFS(Table4[[#This Row],[Volaitlity rank]]&lt;=2,"High Risk",Table4[[#This Row],[Volaitlity rank]]=3,"Moderate Risk",Table4[[#This Row],[Volaitlity rank]]&gt;3,"Low Risk")</f>
        <v>High Risk</v>
      </c>
      <c r="AB53" s="10">
        <f>IF(Table4[[#This Row],[Volaitility Risk Rating]]="High Risk",Table4[[#This Row],[Coefficient of variation]],NA())</f>
        <v>0.22650804587492956</v>
      </c>
      <c r="AC53" s="10" t="e">
        <f>IF(Table4[[#This Row],[Volaitility Risk Rating]]="Moderate Risk",Table4[[#This Row],[Coefficient of variation]],NA())</f>
        <v>#N/A</v>
      </c>
      <c r="AD53" s="10" t="e">
        <f>IF(Table4[[#This Row],[Volaitility Risk Rating]]="Low Risk",Table4[[#This Row],[Coefficient of variation]],NA())</f>
        <v>#N/A</v>
      </c>
    </row>
    <row r="54" spans="1:30" x14ac:dyDescent="0.3">
      <c r="A54" s="8" t="s">
        <v>168</v>
      </c>
      <c r="B54" s="9">
        <v>375</v>
      </c>
      <c r="C54" s="4">
        <v>2.0718232044198897</v>
      </c>
      <c r="E54" s="8" t="s">
        <v>138</v>
      </c>
      <c r="F54" s="3">
        <v>83382.579999999987</v>
      </c>
      <c r="G54" s="9">
        <v>470</v>
      </c>
      <c r="H54" s="16">
        <v>177.40974468085105</v>
      </c>
      <c r="P54" t="s">
        <v>64</v>
      </c>
      <c r="Q54" s="3">
        <v>92568.329999999987</v>
      </c>
      <c r="R54" s="3">
        <v>94087.61</v>
      </c>
      <c r="S54" s="3">
        <v>76157.700000000026</v>
      </c>
      <c r="T54" s="3">
        <v>121879.55000000003</v>
      </c>
      <c r="U54" s="3">
        <v>102248.48000000003</v>
      </c>
      <c r="V54" s="3">
        <v>120629.76999999996</v>
      </c>
      <c r="W54" s="16">
        <f t="shared" ref="W54:W57" si="0">_xlfn.STDEV.P(Q54:V54)</f>
        <v>16116.47538982257</v>
      </c>
      <c r="X54" s="3">
        <f t="shared" ref="X54:X57" si="1">SUM(Q54:V54)/6</f>
        <v>101261.90666666668</v>
      </c>
      <c r="Y54" s="19">
        <f t="shared" ref="Y54:Y57" si="2">(W54/X54)</f>
        <v>0.15915634931578648</v>
      </c>
      <c r="Z54">
        <f>_xlfn.RANK.EQ(Table4[[#This Row],[Coefficient of variation]],Y$53:Y$57)</f>
        <v>4</v>
      </c>
      <c r="AA54" t="str" cm="1">
        <f t="array" ref="AA54">_xlfn.IFS(Table4[[#This Row],[Volaitlity rank]]&lt;=2,"High Risk",Table4[[#This Row],[Volaitlity rank]]=3,"Moderate Risk",Table4[[#This Row],[Volaitlity rank]]&gt;3,"Low Risk")</f>
        <v>Low Risk</v>
      </c>
      <c r="AB54" s="10" t="e">
        <f>IF(Table4[[#This Row],[Volaitility Risk Rating]]="High Risk",Table4[[#This Row],[Coefficient of variation]],NA())</f>
        <v>#N/A</v>
      </c>
      <c r="AC54" s="10" t="e">
        <f>IF(Table4[[#This Row],[Volaitility Risk Rating]]="Moderate Risk",Table4[[#This Row],[Coefficient of variation]],NA())</f>
        <v>#N/A</v>
      </c>
      <c r="AD54" s="10">
        <f>IF(Table4[[#This Row],[Volaitility Risk Rating]]="Low Risk",Table4[[#This Row],[Coefficient of variation]],NA())</f>
        <v>0.15915634931578648</v>
      </c>
    </row>
    <row r="55" spans="1:30" x14ac:dyDescent="0.3">
      <c r="A55" s="8" t="s">
        <v>170</v>
      </c>
      <c r="B55" s="9">
        <v>359</v>
      </c>
      <c r="C55" s="4">
        <v>1.9834254143646408</v>
      </c>
      <c r="E55" s="8" t="s">
        <v>140</v>
      </c>
      <c r="F55" s="3">
        <v>51265.099999999991</v>
      </c>
      <c r="G55" s="9">
        <v>312</v>
      </c>
      <c r="H55" s="16">
        <v>164.31121794871791</v>
      </c>
      <c r="P55" t="s">
        <v>73</v>
      </c>
      <c r="Q55" s="3">
        <v>97839.17</v>
      </c>
      <c r="R55" s="3">
        <v>88873.450000000012</v>
      </c>
      <c r="S55" s="3">
        <v>89177.449999999968</v>
      </c>
      <c r="T55" s="3">
        <v>107705.48</v>
      </c>
      <c r="U55" s="3">
        <v>91671.190000000031</v>
      </c>
      <c r="V55" s="3">
        <v>60963.94000000001</v>
      </c>
      <c r="W55" s="16">
        <f t="shared" si="0"/>
        <v>14261.837223008804</v>
      </c>
      <c r="X55" s="3">
        <f t="shared" si="1"/>
        <v>89371.780000000013</v>
      </c>
      <c r="Y55" s="19">
        <f t="shared" si="2"/>
        <v>0.15957875319266107</v>
      </c>
      <c r="Z55">
        <f>_xlfn.RANK.EQ(Table4[[#This Row],[Coefficient of variation]],Y$53:Y$57)</f>
        <v>3</v>
      </c>
      <c r="AA55" t="str" cm="1">
        <f t="array" ref="AA55">_xlfn.IFS(Table4[[#This Row],[Volaitlity rank]]&lt;=2,"High Risk",Table4[[#This Row],[Volaitlity rank]]=3,"Moderate Risk",Table4[[#This Row],[Volaitlity rank]]&gt;3,"Low Risk")</f>
        <v>Moderate Risk</v>
      </c>
      <c r="AB55" s="10" t="e">
        <f>IF(Table4[[#This Row],[Volaitility Risk Rating]]="High Risk",Table4[[#This Row],[Coefficient of variation]],NA())</f>
        <v>#N/A</v>
      </c>
      <c r="AC55" s="10">
        <f>IF(Table4[[#This Row],[Volaitility Risk Rating]]="Moderate Risk",Table4[[#This Row],[Coefficient of variation]],NA())</f>
        <v>0.15957875319266107</v>
      </c>
      <c r="AD55" s="10" t="e">
        <f>IF(Table4[[#This Row],[Volaitility Risk Rating]]="Low Risk",Table4[[#This Row],[Coefficient of variation]],NA())</f>
        <v>#N/A</v>
      </c>
    </row>
    <row r="56" spans="1:30" x14ac:dyDescent="0.3">
      <c r="A56" s="8" t="s">
        <v>172</v>
      </c>
      <c r="B56" s="9">
        <v>645</v>
      </c>
      <c r="C56" s="4">
        <v>3.5635359116022101</v>
      </c>
      <c r="E56" s="8" t="s">
        <v>142</v>
      </c>
      <c r="F56" s="3">
        <v>73015.400000000009</v>
      </c>
      <c r="G56" s="9">
        <v>516</v>
      </c>
      <c r="H56" s="16">
        <v>141.50271317829458</v>
      </c>
      <c r="P56" t="s">
        <v>60</v>
      </c>
      <c r="Q56" s="3">
        <v>114504.73000000001</v>
      </c>
      <c r="R56" s="3">
        <v>70977.019999999975</v>
      </c>
      <c r="S56" s="3">
        <v>127836.89999999997</v>
      </c>
      <c r="T56" s="3">
        <v>106584.34999999996</v>
      </c>
      <c r="U56" s="3">
        <v>88941.950000000012</v>
      </c>
      <c r="V56" s="3">
        <v>105980.41000000002</v>
      </c>
      <c r="W56" s="16">
        <f t="shared" si="0"/>
        <v>18222.610119336743</v>
      </c>
      <c r="X56" s="3">
        <f t="shared" si="1"/>
        <v>102470.89333333333</v>
      </c>
      <c r="Y56" s="19">
        <f t="shared" si="2"/>
        <v>0.17783206066194224</v>
      </c>
      <c r="Z56">
        <f>_xlfn.RANK.EQ(Table4[[#This Row],[Coefficient of variation]],Y$53:Y$57)</f>
        <v>2</v>
      </c>
      <c r="AA56" t="str" cm="1">
        <f t="array" ref="AA56">_xlfn.IFS(Table4[[#This Row],[Volaitlity rank]]&lt;=2,"High Risk",Table4[[#This Row],[Volaitlity rank]]=3,"Moderate Risk",Table4[[#This Row],[Volaitlity rank]]&gt;3,"Low Risk")</f>
        <v>High Risk</v>
      </c>
      <c r="AB56" s="10">
        <f>IF(Table4[[#This Row],[Volaitility Risk Rating]]="High Risk",Table4[[#This Row],[Coefficient of variation]],NA())</f>
        <v>0.17783206066194224</v>
      </c>
      <c r="AC56" s="10" t="e">
        <f>IF(Table4[[#This Row],[Volaitility Risk Rating]]="Moderate Risk",Table4[[#This Row],[Coefficient of variation]],NA())</f>
        <v>#N/A</v>
      </c>
      <c r="AD56" s="10" t="e">
        <f>IF(Table4[[#This Row],[Volaitility Risk Rating]]="Low Risk",Table4[[#This Row],[Coefficient of variation]],NA())</f>
        <v>#N/A</v>
      </c>
    </row>
    <row r="57" spans="1:30" x14ac:dyDescent="0.3">
      <c r="A57" s="8" t="s">
        <v>174</v>
      </c>
      <c r="B57" s="9">
        <v>345</v>
      </c>
      <c r="C57" s="4">
        <v>1.9060773480662982</v>
      </c>
      <c r="E57" s="8" t="s">
        <v>144</v>
      </c>
      <c r="F57" s="3">
        <v>37787.650000000009</v>
      </c>
      <c r="G57" s="9">
        <v>378</v>
      </c>
      <c r="H57" s="16">
        <v>99.967328042328063</v>
      </c>
      <c r="P57" t="s">
        <v>56</v>
      </c>
      <c r="Q57" s="3">
        <v>138053.54999999999</v>
      </c>
      <c r="R57" s="3">
        <v>119257.70000000001</v>
      </c>
      <c r="S57" s="3">
        <v>102227.12000000002</v>
      </c>
      <c r="T57" s="3">
        <v>149444.91999999998</v>
      </c>
      <c r="U57" s="3">
        <v>142060.34000000003</v>
      </c>
      <c r="V57" s="3">
        <v>100957.36000000002</v>
      </c>
      <c r="W57" s="16">
        <f t="shared" si="0"/>
        <v>19096.089331101743</v>
      </c>
      <c r="X57" s="3">
        <f t="shared" si="1"/>
        <v>125333.49833333334</v>
      </c>
      <c r="Y57" s="19">
        <f t="shared" si="2"/>
        <v>0.15236221429257754</v>
      </c>
      <c r="Z57">
        <f>_xlfn.RANK.EQ(Table4[[#This Row],[Coefficient of variation]],Y$53:Y$57)</f>
        <v>5</v>
      </c>
      <c r="AA57" t="str" cm="1">
        <f t="array" ref="AA57">_xlfn.IFS(Table4[[#This Row],[Volaitlity rank]]&lt;=2,"High Risk",Table4[[#This Row],[Volaitlity rank]]=3,"Moderate Risk",Table4[[#This Row],[Volaitlity rank]]&gt;3,"Low Risk")</f>
        <v>Low Risk</v>
      </c>
      <c r="AB57" s="10" t="e">
        <f>IF(Table4[[#This Row],[Volaitility Risk Rating]]="High Risk",Table4[[#This Row],[Coefficient of variation]],NA())</f>
        <v>#N/A</v>
      </c>
      <c r="AC57" s="10" t="e">
        <f>IF(Table4[[#This Row],[Volaitility Risk Rating]]="Moderate Risk",Table4[[#This Row],[Coefficient of variation]],NA())</f>
        <v>#N/A</v>
      </c>
      <c r="AD57" s="10">
        <f>IF(Table4[[#This Row],[Volaitility Risk Rating]]="Low Risk",Table4[[#This Row],[Coefficient of variation]],NA())</f>
        <v>0.15236221429257754</v>
      </c>
    </row>
    <row r="58" spans="1:30" x14ac:dyDescent="0.3">
      <c r="A58" s="8" t="s">
        <v>176</v>
      </c>
      <c r="B58" s="9">
        <v>272</v>
      </c>
      <c r="C58" s="4">
        <v>1.5027624309392265</v>
      </c>
      <c r="E58" s="8" t="s">
        <v>146</v>
      </c>
      <c r="F58" s="3">
        <v>41677.030000000006</v>
      </c>
      <c r="G58" s="9">
        <v>346</v>
      </c>
      <c r="H58" s="16">
        <v>120.45384393063586</v>
      </c>
    </row>
    <row r="59" spans="1:30" x14ac:dyDescent="0.3">
      <c r="A59" s="8" t="s">
        <v>178</v>
      </c>
      <c r="B59" s="9">
        <v>332</v>
      </c>
      <c r="C59" s="4">
        <v>1.8342541436464088</v>
      </c>
      <c r="E59" s="8" t="s">
        <v>148</v>
      </c>
      <c r="F59" s="3">
        <v>44350.5</v>
      </c>
      <c r="G59" s="9">
        <v>234</v>
      </c>
      <c r="H59" s="16">
        <v>189.53205128205127</v>
      </c>
    </row>
    <row r="60" spans="1:30" x14ac:dyDescent="0.3">
      <c r="A60" s="8" t="s">
        <v>180</v>
      </c>
      <c r="B60" s="9">
        <v>269</v>
      </c>
      <c r="C60" s="4">
        <v>1.4861878453038675</v>
      </c>
      <c r="E60" s="8" t="s">
        <v>150</v>
      </c>
      <c r="F60" s="3">
        <v>47791.92</v>
      </c>
      <c r="G60" s="9">
        <v>308</v>
      </c>
      <c r="H60" s="16">
        <v>155.16857142857143</v>
      </c>
    </row>
    <row r="61" spans="1:30" x14ac:dyDescent="0.3">
      <c r="A61" s="8" t="s">
        <v>182</v>
      </c>
      <c r="B61" s="9">
        <v>206</v>
      </c>
      <c r="C61" s="4">
        <v>1.1381215469613259</v>
      </c>
      <c r="E61" s="8" t="s">
        <v>152</v>
      </c>
      <c r="F61" s="3">
        <v>25263.340000000004</v>
      </c>
      <c r="G61" s="9">
        <v>198</v>
      </c>
      <c r="H61" s="16">
        <v>127.59262626262628</v>
      </c>
    </row>
    <row r="62" spans="1:30" x14ac:dyDescent="0.3">
      <c r="A62" s="8" t="s">
        <v>184</v>
      </c>
      <c r="B62" s="9">
        <v>221</v>
      </c>
      <c r="C62" s="4">
        <v>1.2209944751381216</v>
      </c>
      <c r="E62" s="8" t="s">
        <v>154</v>
      </c>
      <c r="F62" s="3">
        <v>53142.75</v>
      </c>
      <c r="G62" s="9">
        <v>372</v>
      </c>
      <c r="H62" s="16">
        <v>142.85685483870967</v>
      </c>
    </row>
    <row r="63" spans="1:30" x14ac:dyDescent="0.3">
      <c r="A63" s="8" t="s">
        <v>186</v>
      </c>
      <c r="B63" s="9">
        <v>600</v>
      </c>
      <c r="C63" s="4">
        <v>3.3149171270718232</v>
      </c>
      <c r="E63" s="8" t="s">
        <v>156</v>
      </c>
      <c r="F63" s="3">
        <v>70042.45</v>
      </c>
      <c r="G63" s="9">
        <v>493</v>
      </c>
      <c r="H63" s="16">
        <v>142.07393509127789</v>
      </c>
    </row>
    <row r="64" spans="1:30" x14ac:dyDescent="0.3">
      <c r="A64" s="8" t="s">
        <v>188</v>
      </c>
      <c r="B64" s="9">
        <v>451</v>
      </c>
      <c r="C64" s="4">
        <v>2.4917127071823204</v>
      </c>
      <c r="E64" s="8" t="s">
        <v>158</v>
      </c>
      <c r="F64" s="3">
        <v>91228.6</v>
      </c>
      <c r="G64" s="9">
        <v>456</v>
      </c>
      <c r="H64" s="16">
        <v>200.06271929824564</v>
      </c>
    </row>
    <row r="65" spans="1:8" x14ac:dyDescent="0.3">
      <c r="A65" s="8" t="s">
        <v>190</v>
      </c>
      <c r="B65" s="9">
        <v>328</v>
      </c>
      <c r="C65" s="4">
        <v>1.8121546961325967</v>
      </c>
      <c r="E65" s="8" t="s">
        <v>160</v>
      </c>
      <c r="F65" s="3">
        <v>67066.960000000006</v>
      </c>
      <c r="G65" s="9">
        <v>314</v>
      </c>
      <c r="H65" s="16">
        <v>213.5890445859873</v>
      </c>
    </row>
    <row r="66" spans="1:8" x14ac:dyDescent="0.3">
      <c r="A66" s="8" t="s">
        <v>192</v>
      </c>
      <c r="B66" s="9">
        <v>408</v>
      </c>
      <c r="C66" s="4">
        <v>2.2541436464088398</v>
      </c>
      <c r="E66" s="8" t="s">
        <v>162</v>
      </c>
      <c r="F66" s="3">
        <v>22776.82</v>
      </c>
      <c r="G66" s="9">
        <v>131</v>
      </c>
      <c r="H66" s="16">
        <v>173.86885496183206</v>
      </c>
    </row>
    <row r="67" spans="1:8" x14ac:dyDescent="0.3">
      <c r="A67" s="8" t="s">
        <v>194</v>
      </c>
      <c r="B67" s="9">
        <v>339</v>
      </c>
      <c r="C67" s="4">
        <v>1.8729281767955801</v>
      </c>
      <c r="E67" s="8" t="s">
        <v>164</v>
      </c>
      <c r="F67" s="3">
        <v>47697.860000000015</v>
      </c>
      <c r="G67" s="9">
        <v>314</v>
      </c>
      <c r="H67" s="16">
        <v>151.90401273885354</v>
      </c>
    </row>
    <row r="68" spans="1:8" x14ac:dyDescent="0.3">
      <c r="A68" s="8" t="s">
        <v>196</v>
      </c>
      <c r="B68" s="9">
        <v>350</v>
      </c>
      <c r="C68" s="4">
        <v>1.9337016574585635</v>
      </c>
      <c r="E68" s="8" t="s">
        <v>166</v>
      </c>
      <c r="F68" s="3">
        <v>68791.92</v>
      </c>
      <c r="G68" s="9">
        <v>438</v>
      </c>
      <c r="H68" s="16">
        <v>157.05917808219178</v>
      </c>
    </row>
    <row r="69" spans="1:8" x14ac:dyDescent="0.3">
      <c r="A69" s="8" t="s">
        <v>198</v>
      </c>
      <c r="B69" s="9">
        <v>297</v>
      </c>
      <c r="C69" s="4">
        <v>1.6408839779005524</v>
      </c>
      <c r="E69" s="8" t="s">
        <v>168</v>
      </c>
      <c r="F69" s="3">
        <v>62300.57</v>
      </c>
      <c r="G69" s="9">
        <v>375</v>
      </c>
      <c r="H69" s="16">
        <v>166.13485333333333</v>
      </c>
    </row>
    <row r="70" spans="1:8" x14ac:dyDescent="0.3">
      <c r="A70" s="8" t="s">
        <v>200</v>
      </c>
      <c r="B70" s="9">
        <v>299</v>
      </c>
      <c r="C70" s="4">
        <v>1.6519337016574585</v>
      </c>
      <c r="E70" s="8" t="s">
        <v>170</v>
      </c>
      <c r="F70" s="3">
        <v>80017.709999999992</v>
      </c>
      <c r="G70" s="9">
        <v>359</v>
      </c>
      <c r="H70" s="16">
        <v>222.89055710306405</v>
      </c>
    </row>
    <row r="71" spans="1:8" x14ac:dyDescent="0.3">
      <c r="A71" s="8" t="s">
        <v>202</v>
      </c>
      <c r="B71" s="9">
        <v>370</v>
      </c>
      <c r="C71" s="4">
        <v>2.0441988950276242</v>
      </c>
      <c r="E71" s="8" t="s">
        <v>172</v>
      </c>
      <c r="F71" s="3">
        <v>95130.89</v>
      </c>
      <c r="G71" s="9">
        <v>645</v>
      </c>
      <c r="H71" s="16">
        <v>147.48975193798449</v>
      </c>
    </row>
    <row r="72" spans="1:8" x14ac:dyDescent="0.3">
      <c r="A72" s="8" t="s">
        <v>204</v>
      </c>
      <c r="B72" s="9">
        <v>352</v>
      </c>
      <c r="C72" s="4">
        <v>1.9447513812154695</v>
      </c>
      <c r="E72" s="8" t="s">
        <v>174</v>
      </c>
      <c r="F72" s="3">
        <v>64580.55999999999</v>
      </c>
      <c r="G72" s="9">
        <v>345</v>
      </c>
      <c r="H72" s="16">
        <v>187.19002898550721</v>
      </c>
    </row>
    <row r="73" spans="1:8" x14ac:dyDescent="0.3">
      <c r="A73" s="8" t="s">
        <v>206</v>
      </c>
      <c r="B73" s="9">
        <v>395</v>
      </c>
      <c r="C73" s="4">
        <v>2.1823204419889501</v>
      </c>
      <c r="E73" s="8" t="s">
        <v>176</v>
      </c>
      <c r="F73" s="3">
        <v>34256.44</v>
      </c>
      <c r="G73" s="9">
        <v>272</v>
      </c>
      <c r="H73" s="16">
        <v>125.94279411764707</v>
      </c>
    </row>
    <row r="74" spans="1:8" x14ac:dyDescent="0.3">
      <c r="A74" s="8" t="s">
        <v>208</v>
      </c>
      <c r="B74" s="9">
        <v>472</v>
      </c>
      <c r="C74" s="4">
        <v>2.6077348066298343</v>
      </c>
      <c r="E74" s="8" t="s">
        <v>178</v>
      </c>
      <c r="F74" s="3">
        <v>77194.409999999989</v>
      </c>
      <c r="G74" s="9">
        <v>332</v>
      </c>
      <c r="H74" s="16">
        <v>232.51328313253009</v>
      </c>
    </row>
    <row r="75" spans="1:8" x14ac:dyDescent="0.3">
      <c r="A75" s="8" t="s">
        <v>210</v>
      </c>
      <c r="B75" s="9">
        <v>289</v>
      </c>
      <c r="C75" s="4">
        <v>1.5966850828729282</v>
      </c>
      <c r="E75" s="8" t="s">
        <v>180</v>
      </c>
      <c r="F75" s="3">
        <v>51414.090000000011</v>
      </c>
      <c r="G75" s="9">
        <v>269</v>
      </c>
      <c r="H75" s="16">
        <v>191.13044609665431</v>
      </c>
    </row>
    <row r="76" spans="1:8" x14ac:dyDescent="0.3">
      <c r="A76" s="8" t="s">
        <v>212</v>
      </c>
      <c r="B76" s="9">
        <v>199</v>
      </c>
      <c r="C76" s="4">
        <v>1.0994475138121547</v>
      </c>
      <c r="E76" s="8" t="s">
        <v>182</v>
      </c>
      <c r="F76" s="3">
        <v>25361.980000000003</v>
      </c>
      <c r="G76" s="9">
        <v>206</v>
      </c>
      <c r="H76" s="16">
        <v>123.11640776699031</v>
      </c>
    </row>
    <row r="77" spans="1:8" x14ac:dyDescent="0.3">
      <c r="A77" s="8" t="s">
        <v>214</v>
      </c>
      <c r="B77" s="9">
        <v>275</v>
      </c>
      <c r="C77" s="4">
        <v>1.5193370165745856</v>
      </c>
      <c r="E77" s="8" t="s">
        <v>184</v>
      </c>
      <c r="F77" s="3">
        <v>34429.53</v>
      </c>
      <c r="G77" s="9">
        <v>221</v>
      </c>
      <c r="H77" s="16">
        <v>155.78972850678733</v>
      </c>
    </row>
    <row r="78" spans="1:8" x14ac:dyDescent="0.3">
      <c r="A78" s="8" t="s">
        <v>216</v>
      </c>
      <c r="B78" s="9">
        <v>286</v>
      </c>
      <c r="C78" s="4">
        <v>1.580110497237569</v>
      </c>
      <c r="E78" s="8" t="s">
        <v>186</v>
      </c>
      <c r="F78" s="3">
        <v>121754.81999999999</v>
      </c>
      <c r="G78" s="9">
        <v>600</v>
      </c>
      <c r="H78" s="16">
        <v>202.9247</v>
      </c>
    </row>
    <row r="79" spans="1:8" x14ac:dyDescent="0.3">
      <c r="A79" s="8" t="s">
        <v>218</v>
      </c>
      <c r="B79" s="9">
        <v>241</v>
      </c>
      <c r="C79" s="4">
        <v>1.3314917127071824</v>
      </c>
      <c r="E79" s="8" t="s">
        <v>188</v>
      </c>
      <c r="F79" s="3">
        <v>66412.75</v>
      </c>
      <c r="G79" s="9">
        <v>451</v>
      </c>
      <c r="H79" s="16">
        <v>147.25665188470066</v>
      </c>
    </row>
    <row r="80" spans="1:8" x14ac:dyDescent="0.3">
      <c r="A80" s="8" t="s">
        <v>220</v>
      </c>
      <c r="B80" s="9">
        <v>298</v>
      </c>
      <c r="C80" s="4">
        <v>1.6464088397790055</v>
      </c>
      <c r="E80" s="8" t="s">
        <v>190</v>
      </c>
      <c r="F80" s="3">
        <v>42725.100000000006</v>
      </c>
      <c r="G80" s="9">
        <v>328</v>
      </c>
      <c r="H80" s="16">
        <v>130.25945121951221</v>
      </c>
    </row>
    <row r="81" spans="1:8" x14ac:dyDescent="0.3">
      <c r="A81" s="8" t="s">
        <v>222</v>
      </c>
      <c r="B81" s="9">
        <v>315</v>
      </c>
      <c r="C81" s="4">
        <v>1.7403314917127073</v>
      </c>
      <c r="E81" s="8" t="s">
        <v>192</v>
      </c>
      <c r="F81" s="3">
        <v>89283.030000000013</v>
      </c>
      <c r="G81" s="9">
        <v>408</v>
      </c>
      <c r="H81" s="16">
        <v>218.83095588235298</v>
      </c>
    </row>
    <row r="82" spans="1:8" x14ac:dyDescent="0.3">
      <c r="A82" s="8" t="s">
        <v>224</v>
      </c>
      <c r="B82" s="9">
        <v>306</v>
      </c>
      <c r="C82" s="4">
        <v>1.6906077348066297</v>
      </c>
      <c r="E82" s="8" t="s">
        <v>194</v>
      </c>
      <c r="F82" s="3">
        <v>48458.879999999997</v>
      </c>
      <c r="G82" s="9">
        <v>339</v>
      </c>
      <c r="H82" s="16">
        <v>142.94654867256637</v>
      </c>
    </row>
    <row r="83" spans="1:8" x14ac:dyDescent="0.3">
      <c r="A83" s="8" t="s">
        <v>226</v>
      </c>
      <c r="B83" s="9">
        <v>349</v>
      </c>
      <c r="C83" s="4">
        <v>1.9281767955801106</v>
      </c>
      <c r="E83" s="8" t="s">
        <v>196</v>
      </c>
      <c r="F83" s="3">
        <v>45833.630000000005</v>
      </c>
      <c r="G83" s="9">
        <v>350</v>
      </c>
      <c r="H83" s="16">
        <v>130.95322857142858</v>
      </c>
    </row>
    <row r="84" spans="1:8" x14ac:dyDescent="0.3">
      <c r="A84" s="8" t="s">
        <v>228</v>
      </c>
      <c r="B84" s="9">
        <v>366</v>
      </c>
      <c r="C84" s="4">
        <v>2.0220994475138121</v>
      </c>
      <c r="E84" s="8" t="s">
        <v>198</v>
      </c>
      <c r="F84" s="3">
        <v>37815.370000000003</v>
      </c>
      <c r="G84" s="9">
        <v>297</v>
      </c>
      <c r="H84" s="16">
        <v>127.32447811447813</v>
      </c>
    </row>
    <row r="85" spans="1:8" x14ac:dyDescent="0.3">
      <c r="A85" s="8" t="s">
        <v>230</v>
      </c>
      <c r="B85" s="9">
        <v>369</v>
      </c>
      <c r="C85" s="4">
        <v>2.0386740331491713</v>
      </c>
      <c r="E85" s="8" t="s">
        <v>200</v>
      </c>
      <c r="F85" s="3">
        <v>29813.81</v>
      </c>
      <c r="G85" s="9">
        <v>299</v>
      </c>
      <c r="H85" s="16">
        <v>99.711739130434793</v>
      </c>
    </row>
    <row r="86" spans="1:8" x14ac:dyDescent="0.3">
      <c r="A86" s="8" t="s">
        <v>232</v>
      </c>
      <c r="B86" s="9">
        <v>477</v>
      </c>
      <c r="C86" s="4">
        <v>2.6353591160220993</v>
      </c>
      <c r="E86" s="8" t="s">
        <v>202</v>
      </c>
      <c r="F86" s="3">
        <v>55032.25</v>
      </c>
      <c r="G86" s="9">
        <v>370</v>
      </c>
      <c r="H86" s="16">
        <v>148.73581081081082</v>
      </c>
    </row>
    <row r="87" spans="1:8" x14ac:dyDescent="0.3">
      <c r="A87" s="8" t="s">
        <v>234</v>
      </c>
      <c r="B87" s="9">
        <v>423</v>
      </c>
      <c r="C87" s="4">
        <v>2.3370165745856353</v>
      </c>
      <c r="E87" s="8" t="s">
        <v>204</v>
      </c>
      <c r="F87" s="3">
        <v>57861.329999999994</v>
      </c>
      <c r="G87" s="9">
        <v>352</v>
      </c>
      <c r="H87" s="16">
        <v>164.3787784090909</v>
      </c>
    </row>
    <row r="88" spans="1:8" x14ac:dyDescent="0.3">
      <c r="A88" s="8" t="s">
        <v>236</v>
      </c>
      <c r="B88" s="9">
        <v>366</v>
      </c>
      <c r="C88" s="4">
        <v>2.0220994475138121</v>
      </c>
      <c r="E88" s="8" t="s">
        <v>206</v>
      </c>
      <c r="F88" s="3">
        <v>62937.329999999994</v>
      </c>
      <c r="G88" s="9">
        <v>395</v>
      </c>
      <c r="H88" s="16">
        <v>159.33501265822784</v>
      </c>
    </row>
    <row r="89" spans="1:8" x14ac:dyDescent="0.3">
      <c r="A89" s="8" t="s">
        <v>238</v>
      </c>
      <c r="B89" s="9">
        <v>267</v>
      </c>
      <c r="C89" s="4">
        <v>1.4751381215469612</v>
      </c>
      <c r="E89" s="8" t="s">
        <v>208</v>
      </c>
      <c r="F89" s="3">
        <v>105435.26999999999</v>
      </c>
      <c r="G89" s="9">
        <v>472</v>
      </c>
      <c r="H89" s="16">
        <v>223.37980932203388</v>
      </c>
    </row>
    <row r="90" spans="1:8" x14ac:dyDescent="0.3">
      <c r="A90" s="8" t="s">
        <v>240</v>
      </c>
      <c r="B90" s="9">
        <v>238</v>
      </c>
      <c r="C90" s="4">
        <v>1.3149171270718232</v>
      </c>
      <c r="E90" s="8" t="s">
        <v>210</v>
      </c>
      <c r="F90" s="3">
        <v>59801.42</v>
      </c>
      <c r="G90" s="9">
        <v>289</v>
      </c>
      <c r="H90" s="16">
        <v>206.92532871972318</v>
      </c>
    </row>
    <row r="91" spans="1:8" x14ac:dyDescent="0.3">
      <c r="A91" s="8" t="s">
        <v>242</v>
      </c>
      <c r="B91" s="9">
        <v>362</v>
      </c>
      <c r="C91" s="4">
        <v>2</v>
      </c>
      <c r="E91" s="8" t="s">
        <v>212</v>
      </c>
      <c r="F91" s="3">
        <v>32617.08</v>
      </c>
      <c r="G91" s="9">
        <v>199</v>
      </c>
      <c r="H91" s="16">
        <v>163.90492462311559</v>
      </c>
    </row>
    <row r="92" spans="1:8" x14ac:dyDescent="0.3">
      <c r="A92" s="8" t="s">
        <v>244</v>
      </c>
      <c r="B92" s="9">
        <v>511</v>
      </c>
      <c r="C92" s="4">
        <v>2.8232044198895028</v>
      </c>
      <c r="E92" s="8" t="s">
        <v>214</v>
      </c>
      <c r="F92" s="3">
        <v>51034.579999999994</v>
      </c>
      <c r="G92" s="9">
        <v>275</v>
      </c>
      <c r="H92" s="16">
        <v>185.58029090909088</v>
      </c>
    </row>
    <row r="93" spans="1:8" x14ac:dyDescent="0.3">
      <c r="A93" s="8" t="s">
        <v>246</v>
      </c>
      <c r="B93" s="9">
        <v>491</v>
      </c>
      <c r="C93" s="4">
        <v>2.7127071823204418</v>
      </c>
      <c r="E93" s="8" t="s">
        <v>216</v>
      </c>
      <c r="F93" s="3">
        <v>43664.629999999983</v>
      </c>
      <c r="G93" s="9">
        <v>286</v>
      </c>
      <c r="H93" s="16">
        <v>152.67353146853142</v>
      </c>
    </row>
    <row r="94" spans="1:8" x14ac:dyDescent="0.3">
      <c r="A94" s="8" t="s">
        <v>248</v>
      </c>
      <c r="B94" s="9">
        <v>234</v>
      </c>
      <c r="C94" s="4">
        <v>1.2928176795580111</v>
      </c>
      <c r="E94" s="8" t="s">
        <v>218</v>
      </c>
      <c r="F94" s="3">
        <v>38609.579999999994</v>
      </c>
      <c r="G94" s="9">
        <v>241</v>
      </c>
      <c r="H94" s="16">
        <v>160.20572614107883</v>
      </c>
    </row>
    <row r="95" spans="1:8" x14ac:dyDescent="0.3">
      <c r="A95" s="8" t="s">
        <v>250</v>
      </c>
      <c r="B95" s="9">
        <v>472</v>
      </c>
      <c r="C95" s="4">
        <v>2.6077348066298343</v>
      </c>
      <c r="E95" s="8" t="s">
        <v>220</v>
      </c>
      <c r="F95" s="3">
        <v>58657.609999999993</v>
      </c>
      <c r="G95" s="9">
        <v>298</v>
      </c>
      <c r="H95" s="16">
        <v>196.83761744966441</v>
      </c>
    </row>
    <row r="96" spans="1:8" x14ac:dyDescent="0.3">
      <c r="A96" s="8" t="s">
        <v>252</v>
      </c>
      <c r="B96" s="9">
        <v>371</v>
      </c>
      <c r="C96" s="4">
        <v>2.0497237569060776</v>
      </c>
      <c r="E96" s="8" t="s">
        <v>222</v>
      </c>
      <c r="F96" s="3">
        <v>71655.179999999993</v>
      </c>
      <c r="G96" s="9">
        <v>315</v>
      </c>
      <c r="H96" s="16">
        <v>227.47676190476187</v>
      </c>
    </row>
    <row r="97" spans="1:8" x14ac:dyDescent="0.3">
      <c r="A97" s="8" t="s">
        <v>254</v>
      </c>
      <c r="B97" s="9">
        <v>658</v>
      </c>
      <c r="C97" s="4">
        <v>3.6353591160220993</v>
      </c>
      <c r="E97" s="8" t="s">
        <v>224</v>
      </c>
      <c r="F97" s="3">
        <v>55715.680000000008</v>
      </c>
      <c r="G97" s="9">
        <v>306</v>
      </c>
      <c r="H97" s="16">
        <v>182.07738562091507</v>
      </c>
    </row>
    <row r="98" spans="1:8" x14ac:dyDescent="0.3">
      <c r="A98" s="8" t="s">
        <v>256</v>
      </c>
      <c r="B98" s="9">
        <v>414</v>
      </c>
      <c r="C98" s="4">
        <v>2.2872928176795582</v>
      </c>
      <c r="E98" s="8" t="s">
        <v>226</v>
      </c>
      <c r="F98" s="3">
        <v>70352.66</v>
      </c>
      <c r="G98" s="9">
        <v>349</v>
      </c>
      <c r="H98" s="16">
        <v>201.583553008596</v>
      </c>
    </row>
    <row r="99" spans="1:8" x14ac:dyDescent="0.3">
      <c r="A99" s="8" t="s">
        <v>258</v>
      </c>
      <c r="B99" s="9">
        <v>313</v>
      </c>
      <c r="C99" s="4">
        <v>1.729281767955801</v>
      </c>
      <c r="E99" s="8" t="s">
        <v>228</v>
      </c>
      <c r="F99" s="3">
        <v>58902.030000000006</v>
      </c>
      <c r="G99" s="9">
        <v>366</v>
      </c>
      <c r="H99" s="16">
        <v>160.93450819672134</v>
      </c>
    </row>
    <row r="100" spans="1:8" x14ac:dyDescent="0.3">
      <c r="A100" s="8" t="s">
        <v>260</v>
      </c>
      <c r="B100" s="9">
        <v>601</v>
      </c>
      <c r="C100" s="4">
        <v>3.3204419889502761</v>
      </c>
      <c r="E100" s="8" t="s">
        <v>230</v>
      </c>
      <c r="F100" s="3">
        <v>75989.39</v>
      </c>
      <c r="G100" s="9">
        <v>369</v>
      </c>
      <c r="H100" s="16">
        <v>205.93330623306232</v>
      </c>
    </row>
    <row r="101" spans="1:8" x14ac:dyDescent="0.3">
      <c r="A101" s="8" t="s">
        <v>262</v>
      </c>
      <c r="B101" s="9">
        <v>350</v>
      </c>
      <c r="C101" s="4">
        <v>1.9337016574585635</v>
      </c>
      <c r="E101" s="8" t="s">
        <v>232</v>
      </c>
      <c r="F101" s="3">
        <v>69978.000000000015</v>
      </c>
      <c r="G101" s="9">
        <v>477</v>
      </c>
      <c r="H101" s="16">
        <v>146.7044025157233</v>
      </c>
    </row>
    <row r="102" spans="1:8" x14ac:dyDescent="0.3">
      <c r="A102" s="8" t="s">
        <v>292</v>
      </c>
      <c r="B102" s="9">
        <v>37488</v>
      </c>
      <c r="C102" s="4">
        <v>207.11602209944752</v>
      </c>
      <c r="E102" s="8" t="s">
        <v>234</v>
      </c>
      <c r="F102" s="3">
        <v>64097.7</v>
      </c>
      <c r="G102" s="9">
        <v>423</v>
      </c>
      <c r="H102" s="16">
        <v>151.53120567375885</v>
      </c>
    </row>
    <row r="103" spans="1:8" x14ac:dyDescent="0.3">
      <c r="E103" s="8" t="s">
        <v>236</v>
      </c>
      <c r="F103" s="3">
        <v>68990.84</v>
      </c>
      <c r="G103" s="9">
        <v>366</v>
      </c>
      <c r="H103" s="16">
        <v>188.49956284153004</v>
      </c>
    </row>
    <row r="104" spans="1:8" x14ac:dyDescent="0.3">
      <c r="E104" s="8" t="s">
        <v>238</v>
      </c>
      <c r="F104" s="3">
        <v>50189.41</v>
      </c>
      <c r="G104" s="9">
        <v>267</v>
      </c>
      <c r="H104" s="16">
        <v>187.97531835205993</v>
      </c>
    </row>
    <row r="105" spans="1:8" x14ac:dyDescent="0.3">
      <c r="E105" s="8" t="s">
        <v>240</v>
      </c>
      <c r="F105" s="3">
        <v>35401.519999999997</v>
      </c>
      <c r="G105" s="9">
        <v>238</v>
      </c>
      <c r="H105" s="16">
        <v>148.74588235294115</v>
      </c>
    </row>
    <row r="106" spans="1:8" x14ac:dyDescent="0.3">
      <c r="E106" s="8" t="s">
        <v>242</v>
      </c>
      <c r="F106" s="3">
        <v>67371.66</v>
      </c>
      <c r="G106" s="9">
        <v>362</v>
      </c>
      <c r="H106" s="16">
        <v>186.10955801104973</v>
      </c>
    </row>
    <row r="107" spans="1:8" x14ac:dyDescent="0.3">
      <c r="E107" s="8" t="s">
        <v>244</v>
      </c>
      <c r="F107" s="3">
        <v>90194.14</v>
      </c>
      <c r="G107" s="9">
        <v>511</v>
      </c>
      <c r="H107" s="16">
        <v>176.50516634050879</v>
      </c>
    </row>
    <row r="108" spans="1:8" x14ac:dyDescent="0.3">
      <c r="E108" s="8" t="s">
        <v>246</v>
      </c>
      <c r="F108" s="3">
        <v>71742.8</v>
      </c>
      <c r="G108" s="9">
        <v>491</v>
      </c>
      <c r="H108" s="16">
        <v>146.11568228105907</v>
      </c>
    </row>
    <row r="109" spans="1:8" x14ac:dyDescent="0.3">
      <c r="E109" s="8" t="s">
        <v>248</v>
      </c>
      <c r="F109" s="3">
        <v>45966.619999999995</v>
      </c>
      <c r="G109" s="9">
        <v>234</v>
      </c>
      <c r="H109" s="16">
        <v>196.43854700854698</v>
      </c>
    </row>
    <row r="110" spans="1:8" x14ac:dyDescent="0.3">
      <c r="E110" s="8" t="s">
        <v>250</v>
      </c>
      <c r="F110" s="3">
        <v>74644.34</v>
      </c>
      <c r="G110" s="9">
        <v>472</v>
      </c>
      <c r="H110" s="16">
        <v>158.14478813559322</v>
      </c>
    </row>
    <row r="111" spans="1:8" x14ac:dyDescent="0.3">
      <c r="E111" s="8" t="s">
        <v>252</v>
      </c>
      <c r="F111" s="3">
        <v>52972.54</v>
      </c>
      <c r="G111" s="9">
        <v>371</v>
      </c>
      <c r="H111" s="16">
        <v>142.78312668463613</v>
      </c>
    </row>
    <row r="112" spans="1:8" x14ac:dyDescent="0.3">
      <c r="E112" s="8" t="s">
        <v>254</v>
      </c>
      <c r="F112" s="3">
        <v>127973.85</v>
      </c>
      <c r="G112" s="9">
        <v>658</v>
      </c>
      <c r="H112" s="16">
        <v>194.48913373860182</v>
      </c>
    </row>
    <row r="113" spans="5:8" x14ac:dyDescent="0.3">
      <c r="E113" s="8" t="s">
        <v>256</v>
      </c>
      <c r="F113" s="3">
        <v>53207.03</v>
      </c>
      <c r="G113" s="9">
        <v>414</v>
      </c>
      <c r="H113" s="16">
        <v>128.51939613526571</v>
      </c>
    </row>
    <row r="114" spans="5:8" x14ac:dyDescent="0.3">
      <c r="E114" s="8" t="s">
        <v>258</v>
      </c>
      <c r="F114" s="3">
        <v>64794.37000000001</v>
      </c>
      <c r="G114" s="9">
        <v>313</v>
      </c>
      <c r="H114" s="16">
        <v>207.01076677316297</v>
      </c>
    </row>
    <row r="115" spans="5:8" x14ac:dyDescent="0.3">
      <c r="E115" s="8" t="s">
        <v>260</v>
      </c>
      <c r="F115" s="3">
        <v>75802.430000000008</v>
      </c>
      <c r="G115" s="9">
        <v>601</v>
      </c>
      <c r="H115" s="16">
        <v>126.12717138103163</v>
      </c>
    </row>
    <row r="116" spans="5:8" x14ac:dyDescent="0.3">
      <c r="E116" s="8" t="s">
        <v>262</v>
      </c>
      <c r="F116" s="3">
        <v>53007.37</v>
      </c>
      <c r="G116" s="9">
        <v>350</v>
      </c>
      <c r="H116" s="16">
        <v>151.44962857142858</v>
      </c>
    </row>
    <row r="117" spans="5:8" x14ac:dyDescent="0.3">
      <c r="E117" s="8" t="s">
        <v>292</v>
      </c>
      <c r="F117" s="3">
        <v>6365715.3999999976</v>
      </c>
      <c r="G117" s="9">
        <v>37488</v>
      </c>
      <c r="H117" s="16">
        <v>169.80674882629106</v>
      </c>
    </row>
    <row r="118" spans="5:8" x14ac:dyDescent="0.3">
      <c r="E118" s="8"/>
      <c r="F118" s="3"/>
      <c r="G118" s="9"/>
      <c r="H118" s="3"/>
    </row>
    <row r="119" spans="5:8" x14ac:dyDescent="0.3">
      <c r="E119" s="8"/>
      <c r="F119" s="3"/>
      <c r="G119" s="9"/>
      <c r="H119" s="3"/>
    </row>
    <row r="120" spans="5:8" x14ac:dyDescent="0.3">
      <c r="E120" s="8"/>
      <c r="F120" s="3"/>
      <c r="G120" s="9"/>
      <c r="H120" s="3"/>
    </row>
    <row r="121" spans="5:8" x14ac:dyDescent="0.3">
      <c r="E121" s="8"/>
      <c r="F121" s="3"/>
      <c r="G121" s="9"/>
      <c r="H121" s="3"/>
    </row>
    <row r="122" spans="5:8" x14ac:dyDescent="0.3">
      <c r="E122" s="8"/>
      <c r="F122" s="3"/>
      <c r="G122" s="9"/>
      <c r="H122" s="3"/>
    </row>
    <row r="123" spans="5:8" x14ac:dyDescent="0.3">
      <c r="E123" s="8"/>
      <c r="F123" s="3"/>
      <c r="G123" s="9"/>
      <c r="H123" s="3"/>
    </row>
  </sheetData>
  <mergeCells count="10">
    <mergeCell ref="AG1:AI1"/>
    <mergeCell ref="AG33:AI33"/>
    <mergeCell ref="AA33:AB33"/>
    <mergeCell ref="AD30:AE30"/>
    <mergeCell ref="AA1:AB1"/>
    <mergeCell ref="AA13:AB13"/>
    <mergeCell ref="AD1:AE1"/>
    <mergeCell ref="AD13:AE13"/>
    <mergeCell ref="AA23:AB23"/>
    <mergeCell ref="AD23:AE23"/>
  </mergeCells>
  <conditionalFormatting pivot="1" sqref="AI6:AI29">
    <cfRule type="cellIs" dxfId="65" priority="6" operator="lessThan">
      <formula>30</formula>
    </cfRule>
  </conditionalFormatting>
  <conditionalFormatting pivot="1" sqref="AI6:AI29">
    <cfRule type="cellIs" dxfId="64" priority="5" operator="greaterThan">
      <formula>30</formula>
    </cfRule>
  </conditionalFormatting>
  <pageMargins left="0.7" right="0.7" top="0.75" bottom="0.75" header="0.3" footer="0.3"/>
  <pageSetup paperSize="9" orientation="portrait" r:id="rId18"/>
  <drawing r:id="rId19"/>
  <tableParts count="1">
    <tablePart r:id="rId20"/>
  </tableParts>
  <extLst>
    <ext xmlns:x14="http://schemas.microsoft.com/office/spreadsheetml/2009/9/main" uri="{A8765BA9-456A-4dab-B4F3-ACF838C121DE}">
      <x14:slicerList>
        <x14:slicer r:id="rId21"/>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DC04F-956E-4A03-8474-86F303736168}">
  <dimension ref="A1"/>
  <sheetViews>
    <sheetView showGridLines="0" tabSelected="1" zoomScale="70" zoomScaleNormal="70" workbookViewId="0"/>
  </sheetViews>
  <sheetFormatPr defaultRowHeight="14.4"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65A66-E9C0-4150-B912-4ADE121C99EE}">
  <dimension ref="A1"/>
  <sheetViews>
    <sheetView showGridLines="0" zoomScale="70" zoomScaleNormal="70" workbookViewId="0"/>
  </sheetViews>
  <sheetFormatPr defaultRowHeight="14.4"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Sales_reps</vt:lpstr>
      <vt:lpstr>Inventory</vt:lpstr>
      <vt:lpstr>Sales</vt:lpstr>
      <vt:lpstr>Pivot</vt:lpstr>
      <vt:lpstr>Sales Dashboard</vt:lpstr>
      <vt:lpstr>Inventory Dashboard</vt:lpstr>
      <vt:lpstr>'Inventory Dashboard'!Sales</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Adebowale</dc:creator>
  <cp:lastModifiedBy>Emmanuel Adebowale</cp:lastModifiedBy>
  <dcterms:created xsi:type="dcterms:W3CDTF">2025-10-23T11:22:53Z</dcterms:created>
  <dcterms:modified xsi:type="dcterms:W3CDTF">2025-10-25T11:52:25Z</dcterms:modified>
</cp:coreProperties>
</file>