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tudium\Selbststudium\"/>
    </mc:Choice>
  </mc:AlternateContent>
  <xr:revisionPtr revIDLastSave="0" documentId="8_{0D07EDBC-9057-4D94-8F31-B8947A2B15E4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Source --&gt;" sheetId="3" r:id="rId1"/>
    <sheet name="Data" sheetId="1" r:id="rId2"/>
    <sheet name="Tasks --&gt;" sheetId="4" r:id="rId3"/>
    <sheet name="Task 1" sheetId="5" r:id="rId4"/>
    <sheet name="Task 2" sheetId="6" r:id="rId5"/>
    <sheet name="Task 3" sheetId="7" r:id="rId6"/>
    <sheet name="Task 4" sheetId="8" r:id="rId7"/>
  </sheets>
  <definedNames>
    <definedName name="_xlnm._FilterDatabase" localSheetId="1" hidden="1">Data!$B$3:$H$3</definedName>
    <definedName name="_xlnm._FilterDatabase" localSheetId="6" hidden="1">'Task 4'!$B$10:$AO$27</definedName>
    <definedName name="_xlnm.Criteria" localSheetId="6">'Task 4'!$G$31:$G$33</definedName>
    <definedName name="_xlnm.Extract" localSheetId="6">'Task 4'!$I$31:$U$31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4" i="8" l="1"/>
  <c r="T34" i="8"/>
  <c r="S34" i="8"/>
  <c r="R34" i="8"/>
  <c r="Q34" i="8"/>
  <c r="P34" i="8"/>
  <c r="O34" i="8"/>
  <c r="N34" i="8"/>
  <c r="M34" i="8"/>
  <c r="L34" i="8"/>
  <c r="K34" i="8"/>
  <c r="J34" i="8"/>
  <c r="Q33" i="8"/>
  <c r="R33" i="8"/>
  <c r="S33" i="8"/>
  <c r="T33" i="8"/>
  <c r="U33" i="8"/>
  <c r="M33" i="8"/>
  <c r="N33" i="8"/>
  <c r="O33" i="8"/>
  <c r="P33" i="8"/>
  <c r="L33" i="8"/>
  <c r="K33" i="8"/>
  <c r="J33" i="8"/>
  <c r="T32" i="8"/>
  <c r="U32" i="8"/>
  <c r="P32" i="8"/>
  <c r="Q32" i="8"/>
  <c r="R32" i="8"/>
  <c r="S32" i="8"/>
  <c r="L32" i="8"/>
  <c r="M32" i="8"/>
  <c r="N32" i="8"/>
  <c r="O32" i="8"/>
  <c r="K32" i="8"/>
  <c r="J32" i="8"/>
  <c r="C33" i="8"/>
  <c r="C45" i="8"/>
  <c r="C34" i="8"/>
  <c r="C46" i="8"/>
  <c r="C35" i="8"/>
  <c r="C47" i="8"/>
  <c r="C36" i="8"/>
  <c r="C37" i="8"/>
  <c r="C38" i="8"/>
  <c r="C39" i="8"/>
  <c r="C40" i="8"/>
  <c r="C41" i="8"/>
  <c r="C42" i="8"/>
  <c r="C43" i="8"/>
  <c r="C44" i="8"/>
  <c r="C32" i="8"/>
  <c r="J8" i="7"/>
  <c r="K8" i="7"/>
  <c r="L8" i="7"/>
  <c r="D22" i="7"/>
  <c r="E22" i="7"/>
  <c r="C22" i="7"/>
  <c r="E32" i="8" l="1"/>
  <c r="C48" i="8"/>
  <c r="D48" i="8" s="1"/>
  <c r="E44" i="8"/>
  <c r="D44" i="8"/>
  <c r="E43" i="8"/>
  <c r="D43" i="8"/>
  <c r="E42" i="8"/>
  <c r="D42" i="8"/>
  <c r="E41" i="8"/>
  <c r="D41" i="8"/>
  <c r="E40" i="8"/>
  <c r="D40" i="8"/>
  <c r="E39" i="8"/>
  <c r="D39" i="8"/>
  <c r="E38" i="8"/>
  <c r="D38" i="8"/>
  <c r="E37" i="8"/>
  <c r="D37" i="8"/>
  <c r="E36" i="8"/>
  <c r="D36" i="8"/>
  <c r="E47" i="8"/>
  <c r="D47" i="8"/>
  <c r="E35" i="8"/>
  <c r="D35" i="8"/>
  <c r="E46" i="8"/>
  <c r="D46" i="8"/>
  <c r="E34" i="8"/>
  <c r="D34" i="8"/>
  <c r="E45" i="8"/>
  <c r="D45" i="8"/>
  <c r="E33" i="8"/>
  <c r="D33" i="8"/>
  <c r="F22" i="7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4" i="1"/>
  <c r="C14" i="5"/>
  <c r="C12" i="5"/>
  <c r="C13" i="5"/>
  <c r="C11" i="5"/>
  <c r="C8" i="5"/>
  <c r="C9" i="5"/>
  <c r="C7" i="5"/>
  <c r="C10" i="5" s="1"/>
  <c r="D32" i="8" l="1"/>
</calcChain>
</file>

<file path=xl/sharedStrings.xml><?xml version="1.0" encoding="utf-8"?>
<sst xmlns="http://schemas.openxmlformats.org/spreadsheetml/2006/main" count="600" uniqueCount="74">
  <si>
    <t>Period</t>
  </si>
  <si>
    <t>Type of client</t>
  </si>
  <si>
    <t>Kaufland</t>
  </si>
  <si>
    <t>Aldi</t>
  </si>
  <si>
    <t>Plus</t>
  </si>
  <si>
    <t>Metro</t>
  </si>
  <si>
    <t>Carrefour</t>
  </si>
  <si>
    <t>Esselunga</t>
  </si>
  <si>
    <t>Billa</t>
  </si>
  <si>
    <t>Costco</t>
  </si>
  <si>
    <t xml:space="preserve">McDonald's </t>
  </si>
  <si>
    <t>Burger King</t>
  </si>
  <si>
    <t>KFC</t>
  </si>
  <si>
    <t>Subway</t>
  </si>
  <si>
    <t>Client name</t>
  </si>
  <si>
    <t>Restaurants</t>
  </si>
  <si>
    <t>Small retailers</t>
  </si>
  <si>
    <t>Hotels</t>
  </si>
  <si>
    <t>Supermarkets</t>
  </si>
  <si>
    <t>Fast Food</t>
  </si>
  <si>
    <t>Other</t>
  </si>
  <si>
    <t>Revenue ($ 000')</t>
  </si>
  <si>
    <t>Cogs ($ 000')</t>
  </si>
  <si>
    <t>Tasks --&gt;</t>
  </si>
  <si>
    <t>Task 4</t>
  </si>
  <si>
    <t>Task 1</t>
  </si>
  <si>
    <t>Task 2</t>
  </si>
  <si>
    <t>Task 3</t>
  </si>
  <si>
    <t>Please provide a breakdown that shows monthly Revenues and Cogs and calculate monthly Gross Profit.</t>
  </si>
  <si>
    <t>Data</t>
  </si>
  <si>
    <t>Please calculate the company's annual Revenues and Cogs. Then, provide the company's Gross Profit which is equal to Revenues minus Cogs.</t>
  </si>
  <si>
    <t>Create a chart that shows the incidence on Revenues that different type of clients had throughout the year.</t>
  </si>
  <si>
    <t xml:space="preserve">Please provide a monthly breakdown of Revenues and Cogs by client and calculate which are the most profitable client accounts. </t>
  </si>
  <si>
    <t>Create a column chart that shows the development of GP% of Kaufland and Aldi.</t>
  </si>
  <si>
    <t>Create an area chart that shows the development of Revenues and Cogs.</t>
  </si>
  <si>
    <t>Case Study --&gt;</t>
  </si>
  <si>
    <t>Please provide a monthly breakdown of Revenues by type of client and calculate the percentage incidence that each client type has on the company's Revenues.</t>
  </si>
  <si>
    <t>Mapping</t>
  </si>
  <si>
    <t>$ in Thousand</t>
  </si>
  <si>
    <t>Total Revenues</t>
  </si>
  <si>
    <t>Gross Profit</t>
  </si>
  <si>
    <t>Amount</t>
  </si>
  <si>
    <t>Zeilenbeschriftungen</t>
  </si>
  <si>
    <t>Gesamtergebnis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</si>
  <si>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</si>
  <si>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</si>
  <si>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</si>
  <si>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</si>
  <si>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</si>
  <si>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</si>
  <si>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</si>
  <si>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</si>
  <si>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</si>
  <si>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</si>
  <si>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</si>
  <si>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</si>
  <si>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Spaltenbeschriftungen</t>
  </si>
  <si>
    <t>Summe von Revenue ($ 000')</t>
  </si>
  <si>
    <t>Summe von Cogs ($ 000')</t>
  </si>
  <si>
    <t>Gesamt: Summe von Revenue ($ 000')</t>
  </si>
  <si>
    <t>Gesamt: Summe von Cogs ($ 000')</t>
  </si>
  <si>
    <t>Gross Profit ($ 000')</t>
  </si>
  <si>
    <t>Summe von Gross Profit ($ 000')</t>
  </si>
  <si>
    <t>percentage incidence</t>
  </si>
  <si>
    <t xml:space="preserve">Client type    </t>
  </si>
  <si>
    <t>Gesamt: Summe von Gross Profit ($ 000')</t>
  </si>
  <si>
    <t>Gross profit</t>
  </si>
  <si>
    <t>Gross Profit (%)</t>
  </si>
  <si>
    <t>Sum</t>
  </si>
  <si>
    <t>Profitable client accounts</t>
  </si>
  <si>
    <t>*Aldi*</t>
  </si>
  <si>
    <t>*Kaufland*</t>
  </si>
  <si>
    <t>Month</t>
  </si>
  <si>
    <t>Summe von Gross Profit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</si>
</sst>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л_в_._-;\-* #,##0.00\ _л_в_._-;_-* &quot;-&quot;??\ _л_в_._-;_-@_-"/>
    <numFmt numFmtId="165" formatCode="[$-409]mmm\-yy;@"/>
    <numFmt numFmtId="166" formatCode="_-* #,##0\ _л_в_._-;\-* #,##0\ _л_в_._-;_-* &quot;-&quot;??\ _л_в_._-;_-@_-"/>
    <numFmt numFmtId="167" formatCode="##;\(##.##\);\-"/>
    <numFmt numFmtId="168" formatCode="_-* #,##0.00\ _€_-;\-* #,##0.00\ _€_-;_-* &quot;-&quot;??\ _€_-;_-@_-"/>
    <numFmt numFmtId="169" formatCode="#,##0.00\ &quot;€&quot;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30"/>
      <color rgb="FF00206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b/>
      <sz val="10"/>
      <color theme="2"/>
      <name val="Arial"/>
      <family val="2"/>
    </font>
    <font>
      <b/>
      <sz val="10"/>
      <color rgb="FF00206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4" tint="-0.249977111117893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165" fontId="2" fillId="2" borderId="0" xfId="0" applyNumberFormat="1" applyFont="1" applyFill="1" applyAlignment="1">
      <alignment horizontal="left"/>
    </xf>
    <xf numFmtId="10" fontId="2" fillId="2" borderId="0" xfId="0" applyNumberFormat="1" applyFont="1" applyFill="1"/>
    <xf numFmtId="166" fontId="2" fillId="2" borderId="0" xfId="1" applyNumberFormat="1" applyFont="1" applyFill="1"/>
    <xf numFmtId="0" fontId="6" fillId="2" borderId="0" xfId="0" applyFont="1" applyFill="1"/>
    <xf numFmtId="166" fontId="6" fillId="2" borderId="0" xfId="1" applyNumberFormat="1" applyFont="1" applyFill="1"/>
    <xf numFmtId="164" fontId="6" fillId="2" borderId="0" xfId="0" applyNumberFormat="1" applyFont="1" applyFill="1"/>
    <xf numFmtId="9" fontId="6" fillId="2" borderId="0" xfId="0" applyNumberFormat="1" applyFont="1" applyFill="1"/>
    <xf numFmtId="9" fontId="6" fillId="2" borderId="0" xfId="2" applyFont="1" applyFill="1"/>
    <xf numFmtId="10" fontId="7" fillId="2" borderId="0" xfId="0" applyNumberFormat="1" applyFont="1" applyFill="1"/>
    <xf numFmtId="0" fontId="7" fillId="2" borderId="0" xfId="0" applyFont="1" applyFill="1"/>
    <xf numFmtId="166" fontId="2" fillId="2" borderId="0" xfId="0" applyNumberFormat="1" applyFont="1" applyFill="1"/>
    <xf numFmtId="0" fontId="10" fillId="2" borderId="2" xfId="0" applyFont="1" applyFill="1" applyBorder="1"/>
    <xf numFmtId="0" fontId="9" fillId="2" borderId="0" xfId="0" applyFont="1" applyFill="1"/>
    <xf numFmtId="0" fontId="12" fillId="3" borderId="3" xfId="0" applyFont="1" applyFill="1" applyBorder="1"/>
    <xf numFmtId="0" fontId="13" fillId="2" borderId="2" xfId="0" applyFont="1" applyFill="1" applyBorder="1"/>
    <xf numFmtId="0" fontId="14" fillId="2" borderId="3" xfId="0" applyFont="1" applyFill="1" applyBorder="1"/>
    <xf numFmtId="0" fontId="2" fillId="2" borderId="3" xfId="0" applyFont="1" applyFill="1" applyBorder="1"/>
    <xf numFmtId="167" fontId="2" fillId="2" borderId="0" xfId="0" applyNumberFormat="1" applyFont="1" applyFill="1"/>
    <xf numFmtId="0" fontId="12" fillId="3" borderId="0" xfId="0" applyFont="1" applyFill="1"/>
    <xf numFmtId="0" fontId="10" fillId="2" borderId="0" xfId="0" applyFont="1" applyFill="1"/>
    <xf numFmtId="0" fontId="13" fillId="2" borderId="2" xfId="0" applyFont="1" applyFill="1" applyBorder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0" fontId="15" fillId="4" borderId="0" xfId="0" applyFont="1" applyFill="1"/>
    <xf numFmtId="0" fontId="15" fillId="4" borderId="4" xfId="0" applyFont="1" applyFill="1" applyBorder="1"/>
    <xf numFmtId="0" fontId="8" fillId="0" borderId="0" xfId="0" applyFont="1"/>
    <xf numFmtId="168" fontId="0" fillId="0" borderId="0" xfId="0" applyNumberFormat="1"/>
    <xf numFmtId="0" fontId="15" fillId="5" borderId="0" xfId="0" applyFont="1" applyFill="1" applyAlignment="1">
      <alignment horizontal="left"/>
    </xf>
    <xf numFmtId="10" fontId="15" fillId="5" borderId="0" xfId="0" applyNumberFormat="1" applyFont="1" applyFill="1"/>
    <xf numFmtId="10" fontId="16" fillId="5" borderId="0" xfId="0" applyNumberFormat="1" applyFont="1" applyFill="1"/>
    <xf numFmtId="0" fontId="15" fillId="6" borderId="5" xfId="0" applyFont="1" applyFill="1" applyBorder="1"/>
    <xf numFmtId="0" fontId="1" fillId="6" borderId="5" xfId="0" applyFont="1" applyFill="1" applyBorder="1"/>
    <xf numFmtId="4" fontId="2" fillId="2" borderId="5" xfId="0" applyNumberFormat="1" applyFont="1" applyFill="1" applyBorder="1" applyAlignment="1">
      <alignment horizontal="left"/>
    </xf>
    <xf numFmtId="4" fontId="2" fillId="2" borderId="5" xfId="0" applyNumberFormat="1" applyFont="1" applyFill="1" applyBorder="1" applyAlignment="1">
      <alignment horizontal="center"/>
    </xf>
    <xf numFmtId="0" fontId="15" fillId="5" borderId="5" xfId="0" applyFont="1" applyFill="1" applyBorder="1" applyAlignment="1">
      <alignment horizontal="left"/>
    </xf>
    <xf numFmtId="10" fontId="15" fillId="5" borderId="5" xfId="0" applyNumberFormat="1" applyFont="1" applyFill="1" applyBorder="1" applyAlignment="1">
      <alignment horizontal="center"/>
    </xf>
    <xf numFmtId="10" fontId="15" fillId="5" borderId="5" xfId="0" applyNumberFormat="1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169" fontId="11" fillId="0" borderId="0" xfId="0" applyNumberFormat="1" applyFont="1"/>
    <xf numFmtId="10" fontId="11" fillId="0" borderId="0" xfId="0" applyNumberFormat="1" applyFont="1"/>
    <xf numFmtId="0" fontId="11" fillId="0" borderId="0" xfId="0" applyFont="1"/>
    <xf numFmtId="0" fontId="11" fillId="7" borderId="0" xfId="0" applyFont="1" applyFill="1" applyAlignment="1">
      <alignment horizontal="left"/>
    </xf>
    <xf numFmtId="169" fontId="11" fillId="7" borderId="0" xfId="0" applyNumberFormat="1" applyFont="1" applyFill="1"/>
    <xf numFmtId="10" fontId="11" fillId="7" borderId="0" xfId="0" applyNumberFormat="1" applyFont="1" applyFill="1"/>
    <xf numFmtId="0" fontId="11" fillId="7" borderId="0" xfId="0" applyFont="1" applyFill="1"/>
    <xf numFmtId="0" fontId="9" fillId="0" borderId="3" xfId="0" applyFont="1" applyBorder="1" applyAlignment="1">
      <alignment horizontal="left"/>
    </xf>
    <xf numFmtId="169" fontId="11" fillId="0" borderId="3" xfId="0" applyNumberFormat="1" applyFont="1" applyBorder="1"/>
    <xf numFmtId="10" fontId="11" fillId="0" borderId="3" xfId="0" applyNumberFormat="1" applyFont="1" applyBorder="1"/>
    <xf numFmtId="0" fontId="11" fillId="0" borderId="3" xfId="0" applyFont="1" applyBorder="1"/>
    <xf numFmtId="0" fontId="11" fillId="8" borderId="0" xfId="0" applyFont="1" applyFill="1"/>
    <xf numFmtId="0" fontId="17" fillId="8" borderId="0" xfId="0" applyFont="1" applyFill="1"/>
    <xf numFmtId="0" fontId="9" fillId="9" borderId="4" xfId="0" applyFont="1" applyFill="1" applyBorder="1"/>
    <xf numFmtId="0" fontId="9" fillId="8" borderId="0" xfId="0" applyFont="1" applyFill="1"/>
    <xf numFmtId="0" fontId="18" fillId="8" borderId="0" xfId="0" applyFont="1" applyFill="1"/>
    <xf numFmtId="0" fontId="9" fillId="8" borderId="4" xfId="0" applyFont="1" applyFill="1" applyBorder="1"/>
    <xf numFmtId="0" fontId="2" fillId="0" borderId="0" xfId="0" applyFont="1"/>
    <xf numFmtId="9" fontId="11" fillId="0" borderId="0" xfId="2" applyFont="1"/>
  </cellXfs>
  <cellStyles count="3">
    <cellStyle name="Komma" xfId="1" builtinId="3"/>
    <cellStyle name="Prozent" xfId="2" builtinId="5"/>
    <cellStyle name="Standard" xfId="0" builtinId="0"/>
  </cellStyles>
  <dxfs count="47"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ont>
        <color auto="1"/>
      </font>
    </dxf>
    <dxf>
      <font>
        <b/>
      </font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ont>
        <name val="Arial"/>
        <scheme val="none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de-DE" b="1"/>
              <a:t>Development</a:t>
            </a:r>
            <a:r>
              <a:rPr lang="de-DE" b="1" baseline="0"/>
              <a:t> of Revenues and Cogs</a:t>
            </a:r>
            <a:endParaRPr lang="de-DE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2'!$C$25</c:f>
              <c:strCache>
                <c:ptCount val="1"/>
                <c:pt idx="0">
                  <c:v>Summe von Revenue ($ 000')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'Task 2'!$B$26:$B$37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'Task 2'!$C$26:$C$37</c:f>
              <c:numCache>
                <c:formatCode>General</c:formatCode>
                <c:ptCount val="12"/>
                <c:pt idx="0">
                  <c:v>40000</c:v>
                </c:pt>
                <c:pt idx="1">
                  <c:v>44000</c:v>
                </c:pt>
                <c:pt idx="2">
                  <c:v>43120</c:v>
                </c:pt>
                <c:pt idx="3">
                  <c:v>41826.400000000001</c:v>
                </c:pt>
                <c:pt idx="4">
                  <c:v>38062.02399999999</c:v>
                </c:pt>
                <c:pt idx="5">
                  <c:v>40726.365680000003</c:v>
                </c:pt>
                <c:pt idx="6">
                  <c:v>42371.710853472003</c:v>
                </c:pt>
                <c:pt idx="7">
                  <c:v>43202.528713344014</c:v>
                </c:pt>
                <c:pt idx="8">
                  <c:v>47954.806871811852</c:v>
                </c:pt>
                <c:pt idx="9">
                  <c:v>47475.258803093726</c:v>
                </c:pt>
                <c:pt idx="10">
                  <c:v>45576.248450969972</c:v>
                </c:pt>
                <c:pt idx="11">
                  <c:v>50133.873296066973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95-4DBB-B4E6-C516E32ABF9B}"/>
            </c:ext>
          </c:extLst>
        </c:ser>
        <c:ser>
          <c:idx val="1"/>
          <c:order val="1"/>
          <c:tx>
            <c:strRef>
              <c:f>'Task 2'!$D$25</c:f>
              <c:strCache>
                <c:ptCount val="1"/>
                <c:pt idx="0">
                  <c:v>Summe von Cogs ($ 000')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2'!$B$26:$B$37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'Task 2'!$D$26:$D$37</c:f>
              <c:numCache>
                <c:formatCode>General</c:formatCode>
                <c:ptCount val="12"/>
                <c:pt idx="0">
                  <c:v>19552.48</c:v>
                </c:pt>
                <c:pt idx="1">
                  <c:v>21978.051040000002</c:v>
                </c:pt>
                <c:pt idx="2">
                  <c:v>21729.517854352005</c:v>
                </c:pt>
                <c:pt idx="3">
                  <c:v>21278.12091516213</c:v>
                </c:pt>
                <c:pt idx="4">
                  <c:v>19416.40747015956</c:v>
                </c:pt>
                <c:pt idx="5">
                  <c:v>21432.956402718137</c:v>
                </c:pt>
                <c:pt idx="6">
                  <c:v>22417.63459304985</c:v>
                </c:pt>
                <c:pt idx="7">
                  <c:v>23460.956474254621</c:v>
                </c:pt>
                <c:pt idx="8">
                  <c:v>25981.448685404252</c:v>
                </c:pt>
                <c:pt idx="9">
                  <c:v>23984.946065250533</c:v>
                </c:pt>
                <c:pt idx="10">
                  <c:v>23879.021934772212</c:v>
                </c:pt>
                <c:pt idx="11">
                  <c:v>27313.274908148269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95-4DBB-B4E6-C516E32AB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652738079"/>
        <c:axId val="1652741439"/>
      </c:barChart>
      <c:catAx>
        <c:axId val="165273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652741439"/>
        <c:crosses val="autoZero"/>
        <c:auto val="1"/>
        <c:lblAlgn val="ctr"/>
        <c:lblOffset val="100"/>
        <c:noMultiLvlLbl val="0"/>
      </c:catAx>
      <c:valAx>
        <c:axId val="165274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65273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Summe von Revenue ($ 000') </a:t>
            </a:r>
          </a:p>
        </c:rich>
      </c:tx>
      <c:layout>
        <c:manualLayout>
          <c:xMode val="edge"/>
          <c:yMode val="edge"/>
          <c:x val="0.24991364421416234"/>
          <c:y val="4.37956204379562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3'!$I$7</c:f>
              <c:strCache>
                <c:ptCount val="1"/>
                <c:pt idx="0">
                  <c:v>Summe von Revenue ($ 000')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6000000" algn="ctr" rotWithShape="0">
                <a:schemeClr val="accent5">
                  <a:lumMod val="75000"/>
                </a:scheme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8.3333333333333332E-3"/>
                  <c:y val="0.145214521452145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3D0-4C8B-B00B-5C9012F20528}"/>
                </c:ext>
              </c:extLst>
            </c:dLbl>
            <c:dLbl>
              <c:idx val="1"/>
              <c:layout>
                <c:manualLayout>
                  <c:x val="0"/>
                  <c:y val="0.17161716171617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3D0-4C8B-B00B-5C9012F20528}"/>
                </c:ext>
              </c:extLst>
            </c:dLbl>
            <c:dLbl>
              <c:idx val="2"/>
              <c:layout>
                <c:manualLayout>
                  <c:x val="-1.0185067526415994E-16"/>
                  <c:y val="0.303630363036303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3D0-4C8B-B00B-5C9012F205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3'!$J$6:$L$6</c:f>
              <c:strCache>
                <c:ptCount val="3"/>
                <c:pt idx="0">
                  <c:v>Fast Food</c:v>
                </c:pt>
                <c:pt idx="1">
                  <c:v>Other</c:v>
                </c:pt>
                <c:pt idx="2">
                  <c:v>Supermarkets</c:v>
                </c:pt>
              </c:strCache>
            </c:strRef>
          </c:cat>
          <c:val>
            <c:numRef>
              <c:f>'Task 3'!$J$7:$L$7</c:f>
              <c:numCache>
                <c:formatCode>General</c:formatCode>
                <c:ptCount val="3"/>
                <c:pt idx="0" formatCode="#,##0.00">
                  <c:v>84042.63</c:v>
                </c:pt>
                <c:pt idx="1">
                  <c:v>143518.85</c:v>
                </c:pt>
                <c:pt idx="2" formatCode="#,##0.00">
                  <c:v>296887.74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0-4C8B-B00B-5C9012F20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525843551"/>
        <c:axId val="525841631"/>
      </c:barChart>
      <c:catAx>
        <c:axId val="52584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5841631"/>
        <c:crosses val="autoZero"/>
        <c:auto val="1"/>
        <c:lblAlgn val="ctr"/>
        <c:lblOffset val="100"/>
        <c:noMultiLvlLbl val="0"/>
      </c:catAx>
      <c:valAx>
        <c:axId val="52584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584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[Feujio M. - challenge 1 - solutions.xlsx]Task 3!PivotTable13</c:name>
    <c:fmtId val="30"/>
  </c:pivotSource>
  <c:chart>
    <c:autoTitleDeleted val="0"/>
    <c:pivotFmts>
      <c:pivotFmt>
        <c:idx val="0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2060"/>
          </a:solidFill>
          <a:ln>
            <a:noFill/>
          </a:ln>
          <a:effectLst/>
        </c:spPr>
      </c:pivotFmt>
      <c:pivotFmt>
        <c:idx val="4"/>
        <c:spPr>
          <a:solidFill>
            <a:srgbClr val="002060"/>
          </a:solidFill>
          <a:ln>
            <a:noFill/>
          </a:ln>
          <a:effectLst/>
        </c:spPr>
      </c:pivotFmt>
      <c:pivotFmt>
        <c:idx val="5"/>
        <c:spPr>
          <a:solidFill>
            <a:srgbClr val="002060"/>
          </a:solidFill>
          <a:ln>
            <a:noFill/>
          </a:ln>
          <a:effectLst/>
        </c:spPr>
      </c:pivotFmt>
      <c:pivotFmt>
        <c:idx val="6"/>
        <c:spPr>
          <a:solidFill>
            <a:srgbClr val="002060"/>
          </a:solidFill>
          <a:ln>
            <a:noFill/>
          </a:ln>
          <a:effectLst/>
        </c:spPr>
      </c:pivotFmt>
      <c:pivotFmt>
        <c:idx val="7"/>
        <c:spPr>
          <a:solidFill>
            <a:srgbClr val="002060"/>
          </a:solidFill>
          <a:ln>
            <a:noFill/>
          </a:ln>
          <a:effectLst/>
        </c:spPr>
      </c:pivotFmt>
      <c:pivotFmt>
        <c:idx val="8"/>
        <c:spPr>
          <a:solidFill>
            <a:srgbClr val="002060"/>
          </a:solidFill>
          <a:ln>
            <a:noFill/>
          </a:ln>
          <a:effectLst/>
        </c:spPr>
      </c:pivotFmt>
      <c:pivotFmt>
        <c:idx val="9"/>
        <c:spPr>
          <a:solidFill>
            <a:srgbClr val="002060"/>
          </a:solidFill>
          <a:ln>
            <a:noFill/>
          </a:ln>
          <a:effectLst/>
        </c:spPr>
      </c:pivotFmt>
      <c:pivotFmt>
        <c:idx val="10"/>
        <c:spPr>
          <a:solidFill>
            <a:srgbClr val="002060"/>
          </a:solidFill>
          <a:ln>
            <a:noFill/>
          </a:ln>
          <a:effectLst/>
        </c:spPr>
      </c:pivotFmt>
      <c:pivotFmt>
        <c:idx val="11"/>
        <c:spPr>
          <a:solidFill>
            <a:srgbClr val="002060"/>
          </a:solidFill>
          <a:ln>
            <a:noFill/>
          </a:ln>
          <a:effectLst/>
        </c:spPr>
      </c:pivotFmt>
      <c:pivotFmt>
        <c:idx val="12"/>
        <c:spPr>
          <a:solidFill>
            <a:srgbClr val="002060"/>
          </a:solidFill>
          <a:ln>
            <a:noFill/>
          </a:ln>
          <a:effectLst/>
        </c:spPr>
      </c:pivotFmt>
      <c:pivotFmt>
        <c:idx val="13"/>
        <c:spPr>
          <a:solidFill>
            <a:srgbClr val="002060"/>
          </a:solidFill>
          <a:ln>
            <a:noFill/>
          </a:ln>
          <a:effectLst/>
        </c:spPr>
      </c:pivotFmt>
      <c:pivotFmt>
        <c:idx val="14"/>
        <c:spPr>
          <a:solidFill>
            <a:srgbClr val="00206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'Task 3'!$C$7:$C$8</c:f>
              <c:strCache>
                <c:ptCount val="1"/>
                <c:pt idx="0">
                  <c:v>Supermarkets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'Task 3'!$B$9:$B$21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'Task 3'!$C$9:$C$21</c:f>
              <c:numCache>
                <c:formatCode>_-* #,##0.00\ _€_-;\-* #,##0.00\ _€_-;_-* "-"??\ _€_-;_-@_-</c:formatCode>
                <c:ptCount val="12"/>
                <c:pt idx="0">
                  <c:v>24760</c:v>
                </c:pt>
                <c:pt idx="1">
                  <c:v>24596</c:v>
                </c:pt>
                <c:pt idx="2">
                  <c:v>25828.880000000005</c:v>
                </c:pt>
                <c:pt idx="3">
                  <c:v>22126.1656</c:v>
                </c:pt>
                <c:pt idx="4">
                  <c:v>19640.004384</c:v>
                </c:pt>
                <c:pt idx="5">
                  <c:v>23051.122974880003</c:v>
                </c:pt>
                <c:pt idx="6">
                  <c:v>25589.190084057602</c:v>
                </c:pt>
                <c:pt idx="7">
                  <c:v>28772.884123087115</c:v>
                </c:pt>
                <c:pt idx="8">
                  <c:v>27621.968758163628</c:v>
                </c:pt>
                <c:pt idx="9">
                  <c:v>25446.738718458233</c:v>
                </c:pt>
                <c:pt idx="10">
                  <c:v>25340.394138739306</c:v>
                </c:pt>
                <c:pt idx="11">
                  <c:v>24114.393055408218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D-46E2-AC5F-3BAC66FA9A4E}"/>
            </c:ext>
          </c:extLst>
        </c:ser>
        <c:ser>
          <c:idx val="1"/>
          <c:order val="1"/>
          <c:tx>
            <c:strRef>
              <c:f>'Task 3'!$D$7:$D$8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3'!$B$9:$B$21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'Task 3'!$D$9:$D$21</c:f>
              <c:numCache>
                <c:formatCode>_-* #,##0.00\ _€_-;\-* #,##0.00\ _€_-;_-* "-"??\ _€_-;_-@_-</c:formatCode>
                <c:ptCount val="12"/>
                <c:pt idx="0">
                  <c:v>10720</c:v>
                </c:pt>
                <c:pt idx="1">
                  <c:v>13552</c:v>
                </c:pt>
                <c:pt idx="2">
                  <c:v>12418.560000000001</c:v>
                </c:pt>
                <c:pt idx="3">
                  <c:v>12882.531199999999</c:v>
                </c:pt>
                <c:pt idx="4">
                  <c:v>12103.723631999999</c:v>
                </c:pt>
                <c:pt idx="5">
                  <c:v>11321.929659040001</c:v>
                </c:pt>
                <c:pt idx="6">
                  <c:v>11548.3682522208</c:v>
                </c:pt>
                <c:pt idx="7">
                  <c:v>9418.1512595089953</c:v>
                </c:pt>
                <c:pt idx="8">
                  <c:v>11892.792104209339</c:v>
                </c:pt>
                <c:pt idx="9">
                  <c:v>12675.894100426027</c:v>
                </c:pt>
                <c:pt idx="10">
                  <c:v>10345.808398370185</c:v>
                </c:pt>
                <c:pt idx="11">
                  <c:v>14639.09100245156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D-46E2-AC5F-3BAC66FA9A4E}"/>
            </c:ext>
          </c:extLst>
        </c:ser>
        <c:ser>
          <c:idx val="2"/>
          <c:order val="2"/>
          <c:tx>
            <c:strRef>
              <c:f>'Task 3'!$E$7:$E$8</c:f>
              <c:strCache>
                <c:ptCount val="1"/>
                <c:pt idx="0">
                  <c:v>Fast Food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'Task 3'!$B$9:$B$21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'Task 3'!$E$9:$E$21</c:f>
              <c:numCache>
                <c:formatCode>_-* #,##0.00\ _€_-;\-* #,##0.00\ _€_-;_-* "-"??\ _€_-;_-@_-</c:formatCode>
                <c:ptCount val="12"/>
                <c:pt idx="0">
                  <c:v>4520</c:v>
                </c:pt>
                <c:pt idx="1">
                  <c:v>5852</c:v>
                </c:pt>
                <c:pt idx="2">
                  <c:v>4872.5600000000004</c:v>
                </c:pt>
                <c:pt idx="3">
                  <c:v>6817.7032000000008</c:v>
                </c:pt>
                <c:pt idx="4">
                  <c:v>6318.2959840000003</c:v>
                </c:pt>
                <c:pt idx="5">
                  <c:v>6353.3130460800003</c:v>
                </c:pt>
                <c:pt idx="6">
                  <c:v>5234.1525171936009</c:v>
                </c:pt>
                <c:pt idx="7">
                  <c:v>5011.493330747905</c:v>
                </c:pt>
                <c:pt idx="8">
                  <c:v>8440.0460094388854</c:v>
                </c:pt>
                <c:pt idx="9">
                  <c:v>9352.6259842094641</c:v>
                </c:pt>
                <c:pt idx="10">
                  <c:v>9890.0459138604856</c:v>
                </c:pt>
                <c:pt idx="11">
                  <c:v>11380.389238207204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DD-46E2-AC5F-3BAC66FA9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543111279"/>
        <c:axId val="543112719"/>
      </c:barChart>
      <c:catAx>
        <c:axId val="54311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543112719"/>
        <c:crosses val="autoZero"/>
        <c:auto val="1"/>
        <c:lblAlgn val="ctr"/>
        <c:lblOffset val="100"/>
        <c:noMultiLvlLbl val="0"/>
      </c:catAx>
      <c:valAx>
        <c:axId val="5431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_€_-;\-* #,##0.0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54311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de-DE" sz="1100" b="1">
                <a:latin typeface="Arial" panose="020B0604020202020204" pitchFamily="34" charset="0"/>
                <a:cs typeface="Arial" panose="020B0604020202020204" pitchFamily="34" charset="0"/>
              </a:rPr>
              <a:t>Gross</a:t>
            </a:r>
            <a:r>
              <a:rPr lang="de-DE" sz="1100" b="1" baseline="0">
                <a:latin typeface="Arial" panose="020B0604020202020204" pitchFamily="34" charset="0"/>
                <a:cs typeface="Arial" panose="020B0604020202020204" pitchFamily="34" charset="0"/>
              </a:rPr>
              <a:t> profit in %</a:t>
            </a:r>
            <a:endParaRPr lang="de-DE" sz="11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4'!$I$32</c:f>
              <c:strCache>
                <c:ptCount val="1"/>
                <c:pt idx="0">
                  <c:v>Aldi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'Task 4'!$J$30:$U$31</c15:sqref>
                  </c15:fullRef>
                  <c15:levelRef>
                    <c15:sqref>'Task 4'!$J$30:$U$30</c15:sqref>
                  </c15:levelRef>
                </c:ext>
              </c:extLst>
              <c:f>'Task 4'!$J$30:$U$30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'Task 4'!$J$32:$U$32</c:f>
              <c:numCache>
                <c:formatCode>0%</c:formatCode>
                <c:ptCount val="12"/>
                <c:pt idx="0">
                  <c:v>5.9126974811615295E-2</c:v>
                </c:pt>
                <c:pt idx="1">
                  <c:v>3.9884208323040272E-2</c:v>
                </c:pt>
                <c:pt idx="2">
                  <c:v>5.5208805260159526E-2</c:v>
                </c:pt>
                <c:pt idx="3">
                  <c:v>6.2557212204252186E-2</c:v>
                </c:pt>
                <c:pt idx="4">
                  <c:v>3.6557285385496359E-2</c:v>
                </c:pt>
                <c:pt idx="5">
                  <c:v>7.35659497805594E-2</c:v>
                </c:pt>
                <c:pt idx="6">
                  <c:v>8.4465385106586022E-2</c:v>
                </c:pt>
                <c:pt idx="7">
                  <c:v>9.8987936541460098E-2</c:v>
                </c:pt>
                <c:pt idx="8">
                  <c:v>7.8993797839888816E-2</c:v>
                </c:pt>
                <c:pt idx="9">
                  <c:v>8.5171380168847982E-2</c:v>
                </c:pt>
                <c:pt idx="10">
                  <c:v>9.6134326049175836E-2</c:v>
                </c:pt>
                <c:pt idx="11">
                  <c:v>7.0194628481574178E-2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6-4CF9-A220-CF47CFF34BC4}"/>
            </c:ext>
          </c:extLst>
        </c:ser>
        <c:ser>
          <c:idx val="1"/>
          <c:order val="1"/>
          <c:tx>
            <c:strRef>
              <c:f>'Task 4'!$I$33</c:f>
              <c:strCache>
                <c:ptCount val="1"/>
                <c:pt idx="0">
                  <c:v>Kaufland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'Task 4'!$J$30:$U$31</c15:sqref>
                  </c15:fullRef>
                  <c15:levelRef>
                    <c15:sqref>'Task 4'!$J$30:$U$30</c15:sqref>
                  </c15:levelRef>
                </c:ext>
              </c:extLst>
              <c:f>'Task 4'!$J$30:$U$30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'Task 4'!$J$33:$U$33</c:f>
              <c:numCache>
                <c:formatCode>0%</c:formatCode>
                <c:ptCount val="12"/>
                <c:pt idx="0">
                  <c:v>0.1032242540904716</c:v>
                </c:pt>
                <c:pt idx="1">
                  <c:v>7.6766811287714454E-2</c:v>
                </c:pt>
                <c:pt idx="2">
                  <c:v>9.7694914936976657E-2</c:v>
                </c:pt>
                <c:pt idx="3">
                  <c:v>0.12041169528906825</c:v>
                </c:pt>
                <c:pt idx="4">
                  <c:v>0.12574342084436507</c:v>
                </c:pt>
                <c:pt idx="5">
                  <c:v>0.14126123127959692</c:v>
                </c:pt>
                <c:pt idx="6">
                  <c:v>0.12011601976781994</c:v>
                </c:pt>
                <c:pt idx="7">
                  <c:v>0.1403625548470091</c:v>
                </c:pt>
                <c:pt idx="8">
                  <c:v>8.9734109546750832E-2</c:v>
                </c:pt>
                <c:pt idx="9">
                  <c:v>8.7258929847942548E-2</c:v>
                </c:pt>
                <c:pt idx="10">
                  <c:v>0.12939112577719997</c:v>
                </c:pt>
                <c:pt idx="11">
                  <c:v>0.10233820765675659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6-4CF9-A220-CF47CFF34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6570079"/>
        <c:axId val="1846569119"/>
      </c:barChart>
      <c:catAx>
        <c:axId val="184657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6569119"/>
        <c:crosses val="autoZero"/>
        <c:auto val="1"/>
        <c:lblAlgn val="ctr"/>
        <c:lblOffset val="100"/>
        <c:noMultiLvlLbl val="0"/>
      </c:catAx>
      <c:valAx>
        <c:axId val="184656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657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2</xdr:row>
      <xdr:rowOff>152400</xdr:rowOff>
    </xdr:from>
    <xdr:ext cx="5101141" cy="33337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514350"/>
          <a:ext cx="5101141" cy="33337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906780</xdr:colOff>
      <xdr:row>23</xdr:row>
      <xdr:rowOff>87630</xdr:rowOff>
    </xdr:from>
    <xdr:to>
      <xdr:col>7</xdr:col>
      <xdr:colOff>7620</xdr:colOff>
      <xdr:row>38</xdr:row>
      <xdr:rowOff>87630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0D3E30C-9494-F6AA-3C3D-F6EF315CB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525780</xdr:colOff>
      <xdr:row>11</xdr:row>
      <xdr:rowOff>30480</xdr:rowOff>
    </xdr:from>
    <xdr:to>
      <xdr:col>11</xdr:col>
      <xdr:colOff>830580</xdr:colOff>
      <xdr:row>21</xdr:row>
      <xdr:rowOff>125730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186D6642-AF1C-DCD9-4210-5BEE6B4068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388620</xdr:colOff>
      <xdr:row>24</xdr:row>
      <xdr:rowOff>22859</xdr:rowOff>
    </xdr:from>
    <xdr:to>
      <xdr:col>10</xdr:col>
      <xdr:colOff>296113</xdr:colOff>
      <xdr:row>40</xdr:row>
      <xdr:rowOff>39547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0F96D00-1935-5A6D-457C-7AE9EF721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1744980</xdr:colOff>
      <xdr:row>36</xdr:row>
      <xdr:rowOff>110490</xdr:rowOff>
    </xdr:from>
    <xdr:to>
      <xdr:col>11</xdr:col>
      <xdr:colOff>1234440</xdr:colOff>
      <xdr:row>46</xdr:row>
      <xdr:rowOff>175260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A193A7FD-21F4-B74E-7B7D-DEE9E9264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uella Feujio" refreshedDate="45144.823145833332" createdVersion="8" refreshedVersion="8" minRefreshableVersion="3" recordCount="192" xr:uid="{4E877147-3B3B-4BFF-AE66-E49A8E0FB1CE}">
  <cacheSource type="worksheet">
    <worksheetSource ref="B3:H195" sheet="Data"/>
  </cacheSource>
  <cacheFields count="9">
    <cacheField name="Period" numFmtId="165">
      <sharedItems containsSemiMixedTypes="0" containsNonDate="0" containsDate="1" containsString="0" minDate="2015-01-01T00:00:00" maxDate="2015-12-02T00:00:00" count="12"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</sharedItems>
      <fieldGroup par="8"/>
    </cacheField>
    <cacheField name="Type of client" numFmtId="0">
      <sharedItems count="3">
        <s v="Supermarkets"/>
        <s v="Fast Food"/>
        <s v="Other"/>
      </sharedItems>
    </cacheField>
    <cacheField name="Client name" numFmtId="0">
      <sharedItems/>
    </cacheField>
    <cacheField name="Revenue ($ 000')" numFmtId="166">
      <sharedItems containsSemiMixedTypes="0" containsString="0" containsNumber="1" minValue="418.68226399999998" maxValue="6869.2020654216976"/>
    </cacheField>
    <cacheField name="Cogs ($ 000')" numFmtId="166">
      <sharedItems containsSemiMixedTypes="0" containsString="0" containsNumber="1" minValue="241.277397249302" maxValue="4098.2245492463198"/>
    </cacheField>
    <cacheField name="Mapping" numFmtId="0">
      <sharedItems containsBlank="1"/>
    </cacheField>
    <cacheField name="Gross Profit ($ 000')" numFmtId="166">
      <sharedItems containsSemiMixedTypes="0" containsString="0" containsNumber="1" minValue="156.29965427585307" maxValue="3653.9712"/>
    </cacheField>
    <cacheField name="Tage (Period)" numFmtId="0" databaseField="0">
      <fieldGroup base="0">
        <rangePr groupBy="days" startDate="2015-01-01T00:00:00" endDate="2015-12-02T00:00:00"/>
        <groupItems count="368">
          <s v="&lt;01.01.2015"/>
          <s v="01. Jan"/>
          <s v="02. Jan"/>
          <s v="03. Jan"/>
          <s v="04. Jan"/>
          <s v="05. Jan"/>
          <s v="06. Jan"/>
          <s v="07. Jan"/>
          <s v="08. Jan"/>
          <s v="09. Jan"/>
          <s v="10. Jan"/>
          <s v="11. Jan"/>
          <s v="12. Jan"/>
          <s v="13. Jan"/>
          <s v="14. Jan"/>
          <s v="15. Jan"/>
          <s v="16. Jan"/>
          <s v="17. Jan"/>
          <s v="18. Jan"/>
          <s v="19. Jan"/>
          <s v="20. Jan"/>
          <s v="21. Jan"/>
          <s v="22. Jan"/>
          <s v="23. Jan"/>
          <s v="24. Jan"/>
          <s v="25. Jan"/>
          <s v="26. Jan"/>
          <s v="27. Jan"/>
          <s v="28. Jan"/>
          <s v="29. Jan"/>
          <s v="30. Jan"/>
          <s v="31. Jan"/>
          <s v="01. Feb"/>
          <s v="02. Feb"/>
          <s v="03. Feb"/>
          <s v="04. Feb"/>
          <s v="05. Feb"/>
          <s v="06. Feb"/>
          <s v="07. Feb"/>
          <s v="08. Feb"/>
          <s v="09. Feb"/>
          <s v="10. Feb"/>
          <s v="11. Feb"/>
          <s v="12. Feb"/>
          <s v="13. Feb"/>
          <s v="14. Feb"/>
          <s v="15. Feb"/>
          <s v="16. Feb"/>
          <s v="17. Feb"/>
          <s v="18. Feb"/>
          <s v="19. Feb"/>
          <s v="20. Feb"/>
          <s v="21. Feb"/>
          <s v="22. Feb"/>
          <s v="23. Feb"/>
          <s v="24. Feb"/>
          <s v="25. Feb"/>
          <s v="26. Feb"/>
          <s v="27. Feb"/>
          <s v="28. Feb"/>
          <s v="29. Feb"/>
          <s v="01. Mrz"/>
          <s v="02. Mrz"/>
          <s v="03. Mrz"/>
          <s v="04. Mrz"/>
          <s v="05. Mrz"/>
          <s v="06. Mrz"/>
          <s v="07. Mrz"/>
          <s v="08. Mrz"/>
          <s v="09. Mrz"/>
          <s v="10. Mrz"/>
          <s v="11. Mrz"/>
          <s v="12. Mrz"/>
          <s v="13. Mrz"/>
          <s v="14. Mrz"/>
          <s v="15. Mrz"/>
          <s v="16. Mrz"/>
          <s v="17. Mrz"/>
          <s v="18. Mrz"/>
          <s v="19. Mrz"/>
          <s v="20. Mrz"/>
          <s v="21. Mrz"/>
          <s v="22. Mrz"/>
          <s v="23. Mrz"/>
          <s v="24. Mrz"/>
          <s v="25. Mrz"/>
          <s v="26. Mrz"/>
          <s v="27. Mrz"/>
          <s v="28. Mrz"/>
          <s v="29. Mrz"/>
          <s v="30. Mrz"/>
          <s v="31. Mrz"/>
          <s v="01. Apr"/>
          <s v="02. Apr"/>
          <s v="03. Apr"/>
          <s v="04. Apr"/>
          <s v="05. Apr"/>
          <s v="06. Apr"/>
          <s v="07. Apr"/>
          <s v="08. Apr"/>
          <s v="09. Apr"/>
          <s v="10. Apr"/>
          <s v="11. Apr"/>
          <s v="12. Apr"/>
          <s v="13. Apr"/>
          <s v="14. Apr"/>
          <s v="15. Apr"/>
          <s v="16. Apr"/>
          <s v="17. Apr"/>
          <s v="18. Apr"/>
          <s v="19. Apr"/>
          <s v="20. Apr"/>
          <s v="21. Apr"/>
          <s v="22. Apr"/>
          <s v="23. Apr"/>
          <s v="24. Apr"/>
          <s v="25. Apr"/>
          <s v="26. Apr"/>
          <s v="27. Apr"/>
          <s v="28. Apr"/>
          <s v="29. Apr"/>
          <s v="30. Apr"/>
          <s v="01. Mai"/>
          <s v="02. Mai"/>
          <s v="03. Mai"/>
          <s v="04. Mai"/>
          <s v="05. Mai"/>
          <s v="06. Mai"/>
          <s v="07. Mai"/>
          <s v="08. Mai"/>
          <s v="09. Mai"/>
          <s v="10. Mai"/>
          <s v="11. Mai"/>
          <s v="12. Mai"/>
          <s v="13. Mai"/>
          <s v="14. Mai"/>
          <s v="15. Mai"/>
          <s v="16. Mai"/>
          <s v="17. Mai"/>
          <s v="18. Mai"/>
          <s v="19. Mai"/>
          <s v="20. Mai"/>
          <s v="21. Mai"/>
          <s v="22. Mai"/>
          <s v="23. Mai"/>
          <s v="24. Mai"/>
          <s v="25. Mai"/>
          <s v="26. Mai"/>
          <s v="27. Mai"/>
          <s v="28. Mai"/>
          <s v="29. Mai"/>
          <s v="30. Mai"/>
          <s v="31. Mai"/>
          <s v="01. Jun"/>
          <s v="02. Jun"/>
          <s v="03. Jun"/>
          <s v="04. Jun"/>
          <s v="05. Jun"/>
          <s v="06. Jun"/>
          <s v="07. Jun"/>
          <s v="08. Jun"/>
          <s v="09. Jun"/>
          <s v="10. Jun"/>
          <s v="11. Jun"/>
          <s v="12. Jun"/>
          <s v="13. Jun"/>
          <s v="14. Jun"/>
          <s v="15. Jun"/>
          <s v="16. Jun"/>
          <s v="17. Jun"/>
          <s v="18. Jun"/>
          <s v="19. Jun"/>
          <s v="20. Jun"/>
          <s v="21. Jun"/>
          <s v="22. Jun"/>
          <s v="23. Jun"/>
          <s v="24. Jun"/>
          <s v="25. Jun"/>
          <s v="26. Jun"/>
          <s v="27. Jun"/>
          <s v="28. Jun"/>
          <s v="29. Jun"/>
          <s v="30. Jun"/>
          <s v="01. Jul"/>
          <s v="02. Jul"/>
          <s v="03. Jul"/>
          <s v="04. Jul"/>
          <s v="05. Jul"/>
          <s v="06. Jul"/>
          <s v="07. Jul"/>
          <s v="08. Jul"/>
          <s v="09. Jul"/>
          <s v="10. Jul"/>
          <s v="11. Jul"/>
          <s v="12. Jul"/>
          <s v="13. Jul"/>
          <s v="14. Jul"/>
          <s v="15. Jul"/>
          <s v="16. Jul"/>
          <s v="17. Jul"/>
          <s v="18. Jul"/>
          <s v="19. Jul"/>
          <s v="20. Jul"/>
          <s v="21. Jul"/>
          <s v="22. Jul"/>
          <s v="23. Jul"/>
          <s v="24. Jul"/>
          <s v="25. Jul"/>
          <s v="26. Jul"/>
          <s v="27. Jul"/>
          <s v="28. Jul"/>
          <s v="29. Jul"/>
          <s v="30. Jul"/>
          <s v="31. Jul"/>
          <s v="01. Aug"/>
          <s v="02. Aug"/>
          <s v="03. Aug"/>
          <s v="04. Aug"/>
          <s v="05. Aug"/>
          <s v="06. Aug"/>
          <s v="07. Aug"/>
          <s v="08. Aug"/>
          <s v="09. Aug"/>
          <s v="10. Aug"/>
          <s v="11. Aug"/>
          <s v="12. Aug"/>
          <s v="13. Aug"/>
          <s v="14. Aug"/>
          <s v="15. Aug"/>
          <s v="16. Aug"/>
          <s v="17. Aug"/>
          <s v="18. Aug"/>
          <s v="19. Aug"/>
          <s v="20. Aug"/>
          <s v="21. Aug"/>
          <s v="22. Aug"/>
          <s v="23. Aug"/>
          <s v="24. Aug"/>
          <s v="25. Aug"/>
          <s v="26. Aug"/>
          <s v="27. Aug"/>
          <s v="28. Aug"/>
          <s v="29. Aug"/>
          <s v="30. Aug"/>
          <s v="31. Aug"/>
          <s v="01. Sep"/>
          <s v="02. Sep"/>
          <s v="03. Sep"/>
          <s v="04. Sep"/>
          <s v="05. Sep"/>
          <s v="06. Sep"/>
          <s v="07. Sep"/>
          <s v="08. Sep"/>
          <s v="09. Sep"/>
          <s v="10. Sep"/>
          <s v="11. Sep"/>
          <s v="12. Sep"/>
          <s v="13. Sep"/>
          <s v="14. Sep"/>
          <s v="15. Sep"/>
          <s v="16. Sep"/>
          <s v="17. Sep"/>
          <s v="18. Sep"/>
          <s v="19. Sep"/>
          <s v="20. Sep"/>
          <s v="21. Sep"/>
          <s v="22. Sep"/>
          <s v="23. Sep"/>
          <s v="24. Sep"/>
          <s v="25. Sep"/>
          <s v="26. Sep"/>
          <s v="27. Sep"/>
          <s v="28. Sep"/>
          <s v="29. Sep"/>
          <s v="30. Sep"/>
          <s v="01. Okt"/>
          <s v="02. Okt"/>
          <s v="03. Okt"/>
          <s v="04. Okt"/>
          <s v="05. Okt"/>
          <s v="06. Okt"/>
          <s v="07. Okt"/>
          <s v="08. Okt"/>
          <s v="09. Okt"/>
          <s v="10. Okt"/>
          <s v="11. Okt"/>
          <s v="12. Okt"/>
          <s v="13. Okt"/>
          <s v="14. Okt"/>
          <s v="15. Okt"/>
          <s v="16. Okt"/>
          <s v="17. Okt"/>
          <s v="18. Okt"/>
          <s v="19. Okt"/>
          <s v="20. Okt"/>
          <s v="21. Okt"/>
          <s v="22. Okt"/>
          <s v="23. Okt"/>
          <s v="24. Okt"/>
          <s v="25. Okt"/>
          <s v="26. Okt"/>
          <s v="27. Okt"/>
          <s v="28. Okt"/>
          <s v="29. Okt"/>
          <s v="30. Okt"/>
          <s v="31. Okt"/>
          <s v="01. Nov"/>
          <s v="02. Nov"/>
          <s v="03. Nov"/>
          <s v="04. Nov"/>
          <s v="05. Nov"/>
          <s v="06. Nov"/>
          <s v="07. Nov"/>
          <s v="08. Nov"/>
          <s v="09. Nov"/>
          <s v="10. Nov"/>
          <s v="11. Nov"/>
          <s v="12. Nov"/>
          <s v="13. Nov"/>
          <s v="14. Nov"/>
          <s v="15. Nov"/>
          <s v="16. Nov"/>
          <s v="17. Nov"/>
          <s v="18. Nov"/>
          <s v="19. Nov"/>
          <s v="20. Nov"/>
          <s v="21. Nov"/>
          <s v="22. Nov"/>
          <s v="23. Nov"/>
          <s v="24. Nov"/>
          <s v="25. Nov"/>
          <s v="26. Nov"/>
          <s v="27. Nov"/>
          <s v="28. Nov"/>
          <s v="29. Nov"/>
          <s v="30. Nov"/>
          <s v="01. Dez"/>
          <s v="02. Dez"/>
          <s v="03. Dez"/>
          <s v="04. Dez"/>
          <s v="05. Dez"/>
          <s v="06. Dez"/>
          <s v="07. Dez"/>
          <s v="08. Dez"/>
          <s v="09. Dez"/>
          <s v="10. Dez"/>
          <s v="11. Dez"/>
          <s v="12. Dez"/>
          <s v="13. Dez"/>
          <s v="14. Dez"/>
          <s v="15. Dez"/>
          <s v="16. Dez"/>
          <s v="17. Dez"/>
          <s v="18. Dez"/>
          <s v="19. Dez"/>
          <s v="20. Dez"/>
          <s v="21. Dez"/>
          <s v="22. Dez"/>
          <s v="23. Dez"/>
          <s v="24. Dez"/>
          <s v="25. Dez"/>
          <s v="26. Dez"/>
          <s v="27. Dez"/>
          <s v="28. Dez"/>
          <s v="29. Dez"/>
          <s v="30. Dez"/>
          <s v="31. Dez"/>
          <s v="&gt;02.12.2015"/>
        </groupItems>
      </fieldGroup>
    </cacheField>
    <cacheField name="Monate (Period)" numFmtId="0" databaseField="0">
      <fieldGroup base="0">
        <rangePr groupBy="months" startDate="2015-01-01T00:00:00" endDate="2015-12-02T00:00:00"/>
        <groupItems count="14">
          <s v="&lt;01.01.2015"/>
          <s v="Jan"/>
          <s v="Feb"/>
          <s v="Mrz"/>
          <s v="Apr"/>
          <s v="Mai"/>
          <s v="Jun"/>
          <s v="Jul"/>
          <s v="Aug"/>
          <s v="Sep"/>
          <s v="Okt"/>
          <s v="Nov"/>
          <s v="Dez"/>
          <s v="&gt;02.12.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uella Feujio" refreshedDate="45149.279867129633" createdVersion="8" refreshedVersion="8" minRefreshableVersion="3" recordCount="193" xr:uid="{EB0D3CEC-E39C-4C48-A8C2-2784F7D44DCA}">
  <cacheSource type="worksheet">
    <worksheetSource ref="B3:H196" sheet="Data"/>
  </cacheSource>
  <cacheFields count="9">
    <cacheField name="Period" numFmtId="0">
      <sharedItems containsNonDate="0" containsDate="1" containsString="0" containsBlank="1" minDate="2015-01-01T00:00:00" maxDate="2015-12-02T00:00:00" count="13"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m/>
      </sharedItems>
      <fieldGroup par="8"/>
    </cacheField>
    <cacheField name="Type of client" numFmtId="0">
      <sharedItems containsBlank="1"/>
    </cacheField>
    <cacheField name="Client name" numFmtId="0">
      <sharedItems containsBlank="1" count="17">
        <s v="Kaufland"/>
        <s v="Aldi"/>
        <s v="Plus"/>
        <s v="Metro"/>
        <s v="Carrefour"/>
        <s v="Esselunga"/>
        <s v="Billa"/>
        <s v="Costco"/>
        <s v="McDonald's "/>
        <s v="Burger King"/>
        <s v="KFC"/>
        <s v="Subway"/>
        <s v="Restaurants"/>
        <s v="Small retailers"/>
        <s v="Hotels"/>
        <s v="Other"/>
        <m/>
      </sharedItems>
    </cacheField>
    <cacheField name="Revenue ($ 000')" numFmtId="0">
      <sharedItems containsString="0" containsBlank="1" containsNumber="1" minValue="418.68226399999998" maxValue="6869.2020654216976" count="180">
        <n v="4680"/>
        <n v="2600"/>
        <n v="3040"/>
        <n v="1800"/>
        <n v="2839.9999999999995"/>
        <n v="3320"/>
        <n v="3120"/>
        <n v="3360"/>
        <n v="1520"/>
        <n v="440"/>
        <n v="760"/>
        <n v="2960"/>
        <n v="4640"/>
        <n v="840"/>
        <n v="2280"/>
        <n v="4268"/>
        <n v="1980"/>
        <n v="3783.9999999999995"/>
        <n v="2420"/>
        <n v="924"/>
        <n v="3652"/>
        <n v="3916"/>
        <n v="2112"/>
        <n v="1716"/>
        <n v="1100"/>
        <n v="1936"/>
        <n v="6424"/>
        <n v="1804"/>
        <n v="3388"/>
        <n v="5045.04"/>
        <n v="2802.8"/>
        <n v="4570.72"/>
        <n v="2285.36"/>
        <n v="1121.1199999999999"/>
        <n v="3492.72"/>
        <n v="3018.4000000000005"/>
        <n v="2500.96"/>
        <n v="474.32"/>
        <n v="1250.48"/>
        <n v="646.79999999999995"/>
        <n v="1897.28"/>
        <n v="5001.92"/>
        <n v="1336.72"/>
        <n v="4182.6400000000003"/>
        <n v="5730.2168000000011"/>
        <n v="3136.98"/>
        <n v="4015.3343999999997"/>
        <n v="1798.5352"/>
        <n v="1505.7503999999999"/>
        <n v="2969.6743999999999"/>
        <n v="1714.8824000000002"/>
        <n v="1254.7919999999999"/>
        <n v="2425.9312"/>
        <n v="878.35440000000006"/>
        <n v="2049.4936000000002"/>
        <n v="1463.9240000000002"/>
        <n v="3513.4176000000002"/>
        <n v="1296.6183999999998"/>
        <n v="4057.1608000000001"/>
        <n v="5290.6213360000002"/>
        <n v="1712.7910799999997"/>
        <n v="3653.9543039999999"/>
        <n v="1636.6670319999998"/>
        <n v="1370.2328639999998"/>
        <n v="2512.0935840000002"/>
        <n v="1560.5429840000002"/>
        <n v="1903.1012000000003"/>
        <n v="1941.1632239999999"/>
        <n v="418.68226399999998"/>
        <n v="2626.2796560000006"/>
        <n v="1332.17084"/>
        <n v="2816.5897760000003"/>
        <n v="3692.0163280000002"/>
        <n v="6475.49214312"/>
        <n v="3461.7410828000006"/>
        <n v="3909.7311052800001"/>
        <n v="529.44275384000002"/>
        <n v="2280.6764780800004"/>
        <n v="3095.20379168"/>
        <n v="1669.78099288"/>
        <n v="1629.0546271999999"/>
        <n v="855.25367928000003"/>
        <n v="2402.8555751199997"/>
        <n v="1425.4227988000002"/>
        <n v="2199.2237467200002"/>
        <n v="2077.04464968"/>
        <n v="3950.4574709600001"/>
        <n v="5774.1841261104009"/>
        <n v="4361.7937643280002"/>
        <n v="4818.7435872576007"/>
        <n v="1370.8494687888001"/>
        <n v="3157.1078675136005"/>
        <n v="1703.1766127376002"/>
        <n v="1246.2267898079999"/>
        <n v="1287.7676828016001"/>
        <n v="456.94982292960003"/>
        <n v="2035.5037566864003"/>
        <n v="1453.9312547760003"/>
        <n v="1412.3903617824001"/>
        <n v="2533.9944726096001"/>
        <n v="4444.8755503152006"/>
        <n v="6869.2020654216976"/>
        <n v="5400.3160891680009"/>
        <n v="5875.5439050147861"/>
        <n v="2289.7340218072322"/>
        <n v="1987.3163208138244"/>
        <n v="3283.3921822141447"/>
        <n v="1771.3036772471044"/>
        <n v="1296.0758614003203"/>
        <n v="1339.2783901136643"/>
        <n v="475.22781584678404"/>
        <n v="2116.9239069538562"/>
        <n v="1080.0632178336002"/>
        <n v="1036.8606891202562"/>
        <n v="2851.3668950807046"/>
        <n v="2635.3542515139843"/>
        <n v="2894.5694237940488"/>
        <n v="4747.525880309373"/>
        <n v="4555.7066528221258"/>
        <n v="5562.7575971301749"/>
        <n v="3980.2489703603837"/>
        <n v="2685.4691848214638"/>
        <n v="1966.147081744286"/>
        <n v="1438.6442061543555"/>
        <n v="2445.6951504624044"/>
        <n v="1007.0509443080489"/>
        <n v="2829.3336054368992"/>
        <n v="2157.9663092315332"/>
        <n v="2110.0115023597214"/>
        <n v="3165.0172535395823"/>
        <n v="3404.7912878986413"/>
        <n v="3212.9720604113941"/>
        <n v="5174.8032095372164"/>
        <n v="4510.1495862939037"/>
        <n v="6456.6351972207485"/>
        <n v="2990.941304594905"/>
        <n v="2183.8619049423119"/>
        <n v="1709.1093169113742"/>
        <n v="996.9804348649684"/>
        <n v="1424.2577640928118"/>
        <n v="2895.9907869887174"/>
        <n v="1329.3072464866245"/>
        <n v="2801.0402693825299"/>
        <n v="2326.2876813515927"/>
        <n v="3798.0207042474985"/>
        <n v="3370.7433750196546"/>
        <n v="3180.8423398072805"/>
        <n v="6335.0985346848274"/>
        <n v="5241.2685718615476"/>
        <n v="3919.5573667834178"/>
        <n v="3327.0661369208083"/>
        <n v="2552.2699132543189"/>
        <n v="1640.7449442349191"/>
        <n v="957.10121747036965"/>
        <n v="1367.2874535290991"/>
        <n v="2780.1511555091688"/>
        <n v="2187.6599256465588"/>
        <n v="2688.9986586072287"/>
        <n v="2233.2361740975293"/>
        <n v="3144.7611431169285"/>
        <n v="2734.5749070581983"/>
        <n v="2324.3886709994686"/>
        <n v="2142.0836771955892"/>
        <n v="5965.9309222319716"/>
        <n v="4762.7179631263634"/>
        <n v="5314.1905693831004"/>
        <n v="4161.1114835735598"/>
        <n v="1804.8194386584114"/>
        <n v="802.1419727370718"/>
        <n v="551.47260625673675"/>
        <n v="752.00809944100467"/>
        <n v="2055.4888051387466"/>
        <n v="2406.425918211215"/>
        <n v="3960.5759903892917"/>
        <n v="2957.898524467952"/>
        <n v="4461.9147233499616"/>
        <n v="3459.2372574286223"/>
        <n v="3559.5050040207557"/>
        <n v="3158.4340176522201"/>
        <m/>
      </sharedItems>
    </cacheField>
    <cacheField name="Cogs ($ 000')" numFmtId="0">
      <sharedItems containsString="0" containsBlank="1" containsNumber="1" minValue="241.277397249302" maxValue="4098.2245492463198" count="193">
        <n v="2569.3200000000002"/>
        <n v="1391"/>
        <n v="1605.1200000000001"/>
        <n v="882"/>
        <n v="1533.6"/>
        <n v="1593.6"/>
        <n v="1404"/>
        <n v="1811.0400000000002"/>
        <n v="820.80000000000007"/>
        <n v="268.39999999999998"/>
        <n v="418.00000000000006"/>
        <n v="936"/>
        <n v="1036"/>
        <n v="2041.6"/>
        <n v="352.8"/>
        <n v="889.2"/>
        <n v="2577.4452000000006"/>
        <n v="1101.672"/>
        <n v="1818.1363199999998"/>
        <n v="1114.6519999999998"/>
        <n v="488.98079999999999"/>
        <n v="1893.1967999999999"/>
        <n v="1725.5700000000002"/>
        <n v="2279.5819200000005"/>
        <n v="1197.5040000000001"/>
        <n v="591.822"/>
        <n v="953.23800000000017"/>
        <n v="566.28000000000009"/>
        <n v="745.36"/>
        <n v="2770.0288"/>
        <n v="780.41039999999998"/>
        <n v="1374.1728000000001"/>
        <n v="2955.2986663200004"/>
        <n v="1621.8570368000003"/>
        <n v="2240.062336512"/>
        <n v="1031.5840796800001"/>
        <n v="581.43076991999988"/>
        <n v="1792.5197875199999"/>
        <n v="1683.3164040000001"/>
        <n v="1721.9295878400003"/>
        <n v="1432.2247632000001"/>
        <n v="312.91601879999996"/>
        <n v="701.58805640000014"/>
        <n v="342.96181919999998"/>
        <n v="759.67091200000004"/>
        <n v="2243.1010201600002"/>
        <n v="595.61302416000001"/>
        <n v="1713.4435718400002"/>
        <n v="3255.9636801217689"/>
        <n v="1851.5369448576002"/>
        <n v="1987.5523662618623"/>
        <n v="795.60046272044792"/>
        <n v="765.28812445747189"/>
        <n v="1508.8435727016958"/>
        <n v="843.01732413360014"/>
        <n v="701.51411408601598"/>
        <n v="1430.93576091312"/>
        <n v="561.71330418588002"/>
        <n v="1161.3774180654802"/>
        <n v="799.52402497968023"/>
        <n v="1463.0433033216002"/>
        <n v="1872.6954282516479"/>
        <n v="600.85441877260791"/>
        <n v="1678.6606673316483"/>
        <n v="2946.0577297856239"/>
        <n v="1031.1579553300946"/>
        <n v="1772.4992002323288"/>
        <n v="731.23638528636366"/>
        <n v="675.51982745861039"/>
        <n v="1301.8812376900441"/>
        <n v="790.16013791042349"/>
        <n v="1053.3234423001531"/>
        <n v="1122.095415356868"/>
        <n v="262.3826097241469"/>
        <n v="1503.1044277782619"/>
        <n v="749.39386861345417"/>
        <n v="1208.0592396077009"/>
        <n v="1772.3189532973597"/>
        <n v="908.53258422545491"/>
        <n v="1588.6844555626722"/>
        <n v="3750.081393029966"/>
        <n v="2042.4031048117042"/>
        <n v="1915.5398856910779"/>
        <n v="241.277397249302"/>
        <n v="1146.8525284040652"/>
        <n v="1668.238508165342"/>
        <n v="837.01663408851152"/>
        <n v="874.5955206106629"/>
        <n v="994.17873819327406"/>
        <n v="550.57261363682369"/>
        <n v="1416.4885797305926"/>
        <n v="785.81441062806823"/>
        <n v="924.4004000978689"/>
        <n v="1516.3148651558615"/>
        <n v="1001.2937610748741"/>
        <n v="1767.8880621501416"/>
        <n v="3377.3799075649467"/>
        <n v="2676.3650285452568"/>
        <n v="2408.1209672965392"/>
        <n v="637.21731809536425"/>
        <n v="1651.0744343206866"/>
        <n v="1667.5712127620759"/>
        <n v="845.21939710257902"/>
        <n v="655.68426180181393"/>
        <n v="743.72814025905336"/>
        <n v="271.96108163047626"/>
        <n v="1247.9312403988549"/>
        <n v="825.57661980584851"/>
        <n v="611.4805935491836"/>
        <n v="1515.7083392097993"/>
        <n v="1233.7941723964598"/>
        <n v="2048.8218783109123"/>
        <n v="4098.2245492463198"/>
        <n v="3446.1385891363693"/>
        <n v="2994.9717431613021"/>
        <n v="1043.0590970287317"/>
        <n v="1080.8802233607594"/>
        <n v="1751.6168018852845"/>
        <n v="852.65732779708185"/>
        <n v="709.18809756484222"/>
        <n v="796.68158384549804"/>
        <n v="288.85036702148852"/>
        <n v="1271.8915202145129"/>
        <n v="631.68405366858929"/>
        <n v="453.38768150404417"/>
        <n v="1409.9916712560719"/>
        <n v="1257.4830205064718"/>
        <n v="1374.2501470572479"/>
        <n v="2775.7661497002796"/>
        <n v="2819.9476383815781"/>
        <n v="2948.9548832016703"/>
        <n v="1849.4146283290984"/>
        <n v="1519.0220711188913"/>
        <n v="1475.6173081229601"/>
        <n v="965.37862653185607"/>
        <n v="795.07077617994469"/>
        <n v="1513.0371045146255"/>
        <n v="599.85818310595278"/>
        <n v="1750.9196107880391"/>
        <n v="1274.7257866221396"/>
        <n v="913.41749254212255"/>
        <n v="1612.0434777470671"/>
        <n v="1673.3656385491558"/>
        <n v="1494.9093099688741"/>
        <n v="3125.0636582395255"/>
        <n v="2509.4472298139281"/>
        <n v="3102.2840795606253"/>
        <n v="1377.6275648964131"/>
        <n v="1155.6997200954715"/>
        <n v="886.00226988685631"/>
        <n v="471.0732554736976"/>
        <n v="829.08892963370772"/>
        <n v="1642.0267762226031"/>
        <n v="851.42129137468294"/>
        <n v="1555.9778696419958"/>
        <n v="1197.5728983598001"/>
        <n v="895.62075732036317"/>
        <n v="1637.7065276715214"/>
        <n v="1458.1835840335025"/>
        <n v="1290.149653025833"/>
        <n v="3527.6699695110847"/>
        <n v="3155.4203235905684"/>
        <n v="1901.3407721828864"/>
        <n v="1486.4793925724032"/>
        <n v="1258.2598014736861"/>
        <n v="850.30871156201283"/>
        <n v="484.61544330689281"/>
        <n v="756.76266042241014"/>
        <n v="1607.0749883503549"/>
        <n v="1370.9773970269669"/>
        <n v="1539.0005328672169"/>
        <n v="1256.2754308857691"/>
        <n v="1348.8147218573445"/>
        <n v="1326.3819231907426"/>
        <n v="1087.8955565910298"/>
        <n v="921.74430938084436"/>
        <n v="3630.5117855577018"/>
        <n v="3160.8345375591989"/>
        <n v="2763.0067730550536"/>
        <n v="1857.630380842711"/>
        <n v="1020.8869933053431"/>
        <n v="432.20417536480119"/>
        <n v="257.49997016260198"/>
        <n v="427.94393264333848"/>
        <n v="1259.4074477802305"/>
        <n v="1448.034009461981"/>
        <n v="2332.0037818922497"/>
        <n v="1781.8503754296369"/>
        <n v="1970.5703617106738"/>
        <n v="1761.8990394384348"/>
        <n v="1664.4808793218765"/>
        <n v="1544.5104646224395"/>
        <m/>
      </sharedItems>
    </cacheField>
    <cacheField name="Mapping" numFmtId="0">
      <sharedItems containsBlank="1"/>
    </cacheField>
    <cacheField name="Gross Profit ($ 000')" numFmtId="0">
      <sharedItems containsString="0" containsBlank="1" containsNumber="1" minValue="156.29965427585307" maxValue="3653.9712" count="193">
        <n v="2110.6799999999998"/>
        <n v="1209"/>
        <n v="1434.8799999999999"/>
        <n v="918"/>
        <n v="1306.3999999999996"/>
        <n v="1726.4"/>
        <n v="1716"/>
        <n v="1548.9599999999998"/>
        <n v="699.19999999999993"/>
        <n v="171.60000000000002"/>
        <n v="341.99999999999994"/>
        <n v="864"/>
        <n v="1924"/>
        <n v="2598.4"/>
        <n v="487.2"/>
        <n v="1390.8"/>
        <n v="1690.5547999999994"/>
        <n v="878.32799999999997"/>
        <n v="1965.8636799999997"/>
        <n v="1305.3480000000002"/>
        <n v="435.01920000000001"/>
        <n v="1758.8032000000001"/>
        <n v="1926.4299999999998"/>
        <n v="1636.4180799999995"/>
        <n v="914.49599999999987"/>
        <n v="332.178"/>
        <n v="762.76199999999983"/>
        <n v="533.71999999999991"/>
        <n v="1190.6399999999999"/>
        <n v="3653.9712"/>
        <n v="1023.5896"/>
        <n v="2013.8271999999999"/>
        <n v="2089.7413336799996"/>
        <n v="1180.9429631999999"/>
        <n v="2330.6576634880003"/>
        <n v="1253.7759203200001"/>
        <n v="539.68923008000002"/>
        <n v="1700.2002124799999"/>
        <n v="1809.4035959999997"/>
        <n v="1296.4704121600003"/>
        <n v="1068.7352367999999"/>
        <n v="161.40398120000003"/>
        <n v="548.89194359999988"/>
        <n v="303.83818079999998"/>
        <n v="1137.6090879999999"/>
        <n v="2758.8189798399999"/>
        <n v="741.10697584000002"/>
        <n v="2469.1964281600003"/>
        <n v="2474.2531198782322"/>
        <n v="1285.4430551423998"/>
        <n v="2027.7820337381374"/>
        <n v="1002.9347372795521"/>
        <n v="740.462275542528"/>
        <n v="1460.830827298304"/>
        <n v="871.86507586640005"/>
        <n v="553.27788591398394"/>
        <n v="994.99543908687997"/>
        <n v="316.64109581412004"/>
        <n v="888.11618193452"/>
        <n v="664.39997502031997"/>
        <n v="2050.3742966784002"/>
        <n v="2142.6389717483517"/>
        <n v="695.76398122739192"/>
        <n v="2378.5001326683519"/>
        <n v="2344.5636062143763"/>
        <n v="681.6331246699051"/>
        <n v="1881.4551037676711"/>
        <n v="905.43064671363618"/>
        <n v="694.71303654138944"/>
        <n v="1210.212346309956"/>
        <n v="770.38284608957667"/>
        <n v="849.77775769984714"/>
        <n v="819.06780864313191"/>
        <n v="156.29965427585307"/>
        <n v="1123.1752282217387"/>
        <n v="582.77697138654582"/>
        <n v="1608.5305363922994"/>
        <n v="1881.6353507026402"/>
        <n v="1032.630639774545"/>
        <n v="2103.331872437328"/>
        <n v="2725.4107500900341"/>
        <n v="1419.3379779882964"/>
        <n v="1994.1912195889222"/>
        <n v="288.16535659069802"/>
        <n v="1133.8239496759352"/>
        <n v="1426.965283514658"/>
        <n v="832.76435879148846"/>
        <n v="754.45910658933701"/>
        <n v="675.60225468672593"/>
        <n v="304.68106564317634"/>
        <n v="986.36699538940707"/>
        <n v="639.60838817193201"/>
        <n v="1274.8233466221313"/>
        <n v="1578.8889265241385"/>
        <n v="1075.750888605126"/>
        <n v="2182.5694088098585"/>
        <n v="2396.8042185454542"/>
        <n v="1685.4287357827434"/>
        <n v="2410.6226199610614"/>
        <n v="733.63215069343585"/>
        <n v="1506.0334331929139"/>
        <n v="1489.5366547515246"/>
        <n v="857.95721563502116"/>
        <n v="590.54252800618599"/>
        <n v="544.03954254254677"/>
        <n v="184.98874129912377"/>
        <n v="787.57251628754534"/>
        <n v="628.35463497015178"/>
        <n v="800.90976823321648"/>
        <n v="1641.3995283038012"/>
        <n v="1300.2003002131403"/>
        <n v="2396.0536720042883"/>
        <n v="2770.9775161753778"/>
        <n v="1954.1775000316316"/>
        <n v="2880.572161853484"/>
        <n v="1246.6749247785006"/>
        <n v="906.43609745306503"/>
        <n v="1531.7753803288601"/>
        <n v="918.64634945002251"/>
        <n v="586.88776383547804"/>
        <n v="542.59680626816623"/>
        <n v="186.37744882529552"/>
        <n v="845.03238673934334"/>
        <n v="448.37916416501093"/>
        <n v="583.47300761621204"/>
        <n v="1441.3752238246327"/>
        <n v="1377.8712310075125"/>
        <n v="1520.3192767368009"/>
        <n v="1971.7597306090934"/>
        <n v="1735.7590144405476"/>
        <n v="2613.8027139285045"/>
        <n v="2130.8343420312854"/>
        <n v="1166.4471137025726"/>
        <n v="1209.8518766985037"/>
        <n v="1000.7684552124299"/>
        <n v="643.57342997441083"/>
        <n v="932.65804594777887"/>
        <n v="407.19276120209611"/>
        <n v="1078.4139946488601"/>
        <n v="883.24052260939357"/>
        <n v="1196.5940098175988"/>
        <n v="1552.9737757925152"/>
        <n v="1731.4256493494854"/>
        <n v="1718.0627504425199"/>
        <n v="2049.7395512976909"/>
        <n v="2000.7023564799756"/>
        <n v="3354.3511176601232"/>
        <n v="1613.3137396984919"/>
        <n v="1028.1621848468403"/>
        <n v="823.1070470245179"/>
        <n v="525.9071793912708"/>
        <n v="595.16883445910412"/>
        <n v="1253.9640107661144"/>
        <n v="477.8859551119416"/>
        <n v="1245.0623997405341"/>
        <n v="1128.7147829917926"/>
        <n v="1430.6669240312294"/>
        <n v="2160.3141765759774"/>
        <n v="1912.5597909861522"/>
        <n v="1890.6926867814475"/>
        <n v="2807.4285651737428"/>
        <n v="2085.8482482709792"/>
        <n v="2018.2165946005314"/>
        <n v="1840.5867443484051"/>
        <n v="1294.0101117806328"/>
        <n v="790.43623267290627"/>
        <n v="472.48577416347683"/>
        <n v="610.524793106689"/>
        <n v="1173.0761671588139"/>
        <n v="816.68252861959195"/>
        <n v="1149.9981257400118"/>
        <n v="976.96074321176025"/>
        <n v="1795.946421259584"/>
        <n v="1408.1929838674557"/>
        <n v="1236.4931144084387"/>
        <n v="1220.3393678147449"/>
        <n v="2335.4191366742698"/>
        <n v="1601.8834255671645"/>
        <n v="2551.1837963280468"/>
        <n v="2303.4811027308488"/>
        <n v="783.93244535306826"/>
        <n v="369.93779737227061"/>
        <n v="293.97263609413477"/>
        <n v="324.06416679766619"/>
        <n v="796.08135735851602"/>
        <n v="958.39190874923406"/>
        <n v="1628.5722084970421"/>
        <n v="1176.0481490383152"/>
        <n v="2491.3443616392879"/>
        <n v="1697.3382179901876"/>
        <n v="1895.0241246988792"/>
        <n v="1613.9235530297806"/>
        <m/>
      </sharedItems>
    </cacheField>
    <cacheField name="Tage (Period)" numFmtId="0" databaseField="0">
      <fieldGroup base="0">
        <rangePr groupBy="days" startDate="2015-01-01T00:00:00" endDate="2015-12-02T00:00:00"/>
        <groupItems count="368">
          <s v="&lt;01.01.2015"/>
          <s v="01. Jan"/>
          <s v="02. Jan"/>
          <s v="03. Jan"/>
          <s v="04. Jan"/>
          <s v="05. Jan"/>
          <s v="06. Jan"/>
          <s v="07. Jan"/>
          <s v="08. Jan"/>
          <s v="09. Jan"/>
          <s v="10. Jan"/>
          <s v="11. Jan"/>
          <s v="12. Jan"/>
          <s v="13. Jan"/>
          <s v="14. Jan"/>
          <s v="15. Jan"/>
          <s v="16. Jan"/>
          <s v="17. Jan"/>
          <s v="18. Jan"/>
          <s v="19. Jan"/>
          <s v="20. Jan"/>
          <s v="21. Jan"/>
          <s v="22. Jan"/>
          <s v="23. Jan"/>
          <s v="24. Jan"/>
          <s v="25. Jan"/>
          <s v="26. Jan"/>
          <s v="27. Jan"/>
          <s v="28. Jan"/>
          <s v="29. Jan"/>
          <s v="30. Jan"/>
          <s v="31. Jan"/>
          <s v="01. Feb"/>
          <s v="02. Feb"/>
          <s v="03. Feb"/>
          <s v="04. Feb"/>
          <s v="05. Feb"/>
          <s v="06. Feb"/>
          <s v="07. Feb"/>
          <s v="08. Feb"/>
          <s v="09. Feb"/>
          <s v="10. Feb"/>
          <s v="11. Feb"/>
          <s v="12. Feb"/>
          <s v="13. Feb"/>
          <s v="14. Feb"/>
          <s v="15. Feb"/>
          <s v="16. Feb"/>
          <s v="17. Feb"/>
          <s v="18. Feb"/>
          <s v="19. Feb"/>
          <s v="20. Feb"/>
          <s v="21. Feb"/>
          <s v="22. Feb"/>
          <s v="23. Feb"/>
          <s v="24. Feb"/>
          <s v="25. Feb"/>
          <s v="26. Feb"/>
          <s v="27. Feb"/>
          <s v="28. Feb"/>
          <s v="29. Feb"/>
          <s v="01. Mrz"/>
          <s v="02. Mrz"/>
          <s v="03. Mrz"/>
          <s v="04. Mrz"/>
          <s v="05. Mrz"/>
          <s v="06. Mrz"/>
          <s v="07. Mrz"/>
          <s v="08. Mrz"/>
          <s v="09. Mrz"/>
          <s v="10. Mrz"/>
          <s v="11. Mrz"/>
          <s v="12. Mrz"/>
          <s v="13. Mrz"/>
          <s v="14. Mrz"/>
          <s v="15. Mrz"/>
          <s v="16. Mrz"/>
          <s v="17. Mrz"/>
          <s v="18. Mrz"/>
          <s v="19. Mrz"/>
          <s v="20. Mrz"/>
          <s v="21. Mrz"/>
          <s v="22. Mrz"/>
          <s v="23. Mrz"/>
          <s v="24. Mrz"/>
          <s v="25. Mrz"/>
          <s v="26. Mrz"/>
          <s v="27. Mrz"/>
          <s v="28. Mrz"/>
          <s v="29. Mrz"/>
          <s v="30. Mrz"/>
          <s v="31. Mrz"/>
          <s v="01. Apr"/>
          <s v="02. Apr"/>
          <s v="03. Apr"/>
          <s v="04. Apr"/>
          <s v="05. Apr"/>
          <s v="06. Apr"/>
          <s v="07. Apr"/>
          <s v="08. Apr"/>
          <s v="09. Apr"/>
          <s v="10. Apr"/>
          <s v="11. Apr"/>
          <s v="12. Apr"/>
          <s v="13. Apr"/>
          <s v="14. Apr"/>
          <s v="15. Apr"/>
          <s v="16. Apr"/>
          <s v="17. Apr"/>
          <s v="18. Apr"/>
          <s v="19. Apr"/>
          <s v="20. Apr"/>
          <s v="21. Apr"/>
          <s v="22. Apr"/>
          <s v="23. Apr"/>
          <s v="24. Apr"/>
          <s v="25. Apr"/>
          <s v="26. Apr"/>
          <s v="27. Apr"/>
          <s v="28. Apr"/>
          <s v="29. Apr"/>
          <s v="30. Apr"/>
          <s v="01. Mai"/>
          <s v="02. Mai"/>
          <s v="03. Mai"/>
          <s v="04. Mai"/>
          <s v="05. Mai"/>
          <s v="06. Mai"/>
          <s v="07. Mai"/>
          <s v="08. Mai"/>
          <s v="09. Mai"/>
          <s v="10. Mai"/>
          <s v="11. Mai"/>
          <s v="12. Mai"/>
          <s v="13. Mai"/>
          <s v="14. Mai"/>
          <s v="15. Mai"/>
          <s v="16. Mai"/>
          <s v="17. Mai"/>
          <s v="18. Mai"/>
          <s v="19. Mai"/>
          <s v="20. Mai"/>
          <s v="21. Mai"/>
          <s v="22. Mai"/>
          <s v="23. Mai"/>
          <s v="24. Mai"/>
          <s v="25. Mai"/>
          <s v="26. Mai"/>
          <s v="27. Mai"/>
          <s v="28. Mai"/>
          <s v="29. Mai"/>
          <s v="30. Mai"/>
          <s v="31. Mai"/>
          <s v="01. Jun"/>
          <s v="02. Jun"/>
          <s v="03. Jun"/>
          <s v="04. Jun"/>
          <s v="05. Jun"/>
          <s v="06. Jun"/>
          <s v="07. Jun"/>
          <s v="08. Jun"/>
          <s v="09. Jun"/>
          <s v="10. Jun"/>
          <s v="11. Jun"/>
          <s v="12. Jun"/>
          <s v="13. Jun"/>
          <s v="14. Jun"/>
          <s v="15. Jun"/>
          <s v="16. Jun"/>
          <s v="17. Jun"/>
          <s v="18. Jun"/>
          <s v="19. Jun"/>
          <s v="20. Jun"/>
          <s v="21. Jun"/>
          <s v="22. Jun"/>
          <s v="23. Jun"/>
          <s v="24. Jun"/>
          <s v="25. Jun"/>
          <s v="26. Jun"/>
          <s v="27. Jun"/>
          <s v="28. Jun"/>
          <s v="29. Jun"/>
          <s v="30. Jun"/>
          <s v="01. Jul"/>
          <s v="02. Jul"/>
          <s v="03. Jul"/>
          <s v="04. Jul"/>
          <s v="05. Jul"/>
          <s v="06. Jul"/>
          <s v="07. Jul"/>
          <s v="08. Jul"/>
          <s v="09. Jul"/>
          <s v="10. Jul"/>
          <s v="11. Jul"/>
          <s v="12. Jul"/>
          <s v="13. Jul"/>
          <s v="14. Jul"/>
          <s v="15. Jul"/>
          <s v="16. Jul"/>
          <s v="17. Jul"/>
          <s v="18. Jul"/>
          <s v="19. Jul"/>
          <s v="20. Jul"/>
          <s v="21. Jul"/>
          <s v="22. Jul"/>
          <s v="23. Jul"/>
          <s v="24. Jul"/>
          <s v="25. Jul"/>
          <s v="26. Jul"/>
          <s v="27. Jul"/>
          <s v="28. Jul"/>
          <s v="29. Jul"/>
          <s v="30. Jul"/>
          <s v="31. Jul"/>
          <s v="01. Aug"/>
          <s v="02. Aug"/>
          <s v="03. Aug"/>
          <s v="04. Aug"/>
          <s v="05. Aug"/>
          <s v="06. Aug"/>
          <s v="07. Aug"/>
          <s v="08. Aug"/>
          <s v="09. Aug"/>
          <s v="10. Aug"/>
          <s v="11. Aug"/>
          <s v="12. Aug"/>
          <s v="13. Aug"/>
          <s v="14. Aug"/>
          <s v="15. Aug"/>
          <s v="16. Aug"/>
          <s v="17. Aug"/>
          <s v="18. Aug"/>
          <s v="19. Aug"/>
          <s v="20. Aug"/>
          <s v="21. Aug"/>
          <s v="22. Aug"/>
          <s v="23. Aug"/>
          <s v="24. Aug"/>
          <s v="25. Aug"/>
          <s v="26. Aug"/>
          <s v="27. Aug"/>
          <s v="28. Aug"/>
          <s v="29. Aug"/>
          <s v="30. Aug"/>
          <s v="31. Aug"/>
          <s v="01. Sep"/>
          <s v="02. Sep"/>
          <s v="03. Sep"/>
          <s v="04. Sep"/>
          <s v="05. Sep"/>
          <s v="06. Sep"/>
          <s v="07. Sep"/>
          <s v="08. Sep"/>
          <s v="09. Sep"/>
          <s v="10. Sep"/>
          <s v="11. Sep"/>
          <s v="12. Sep"/>
          <s v="13. Sep"/>
          <s v="14. Sep"/>
          <s v="15. Sep"/>
          <s v="16. Sep"/>
          <s v="17. Sep"/>
          <s v="18. Sep"/>
          <s v="19. Sep"/>
          <s v="20. Sep"/>
          <s v="21. Sep"/>
          <s v="22. Sep"/>
          <s v="23. Sep"/>
          <s v="24. Sep"/>
          <s v="25. Sep"/>
          <s v="26. Sep"/>
          <s v="27. Sep"/>
          <s v="28. Sep"/>
          <s v="29. Sep"/>
          <s v="30. Sep"/>
          <s v="01. Okt"/>
          <s v="02. Okt"/>
          <s v="03. Okt"/>
          <s v="04. Okt"/>
          <s v="05. Okt"/>
          <s v="06. Okt"/>
          <s v="07. Okt"/>
          <s v="08. Okt"/>
          <s v="09. Okt"/>
          <s v="10. Okt"/>
          <s v="11. Okt"/>
          <s v="12. Okt"/>
          <s v="13. Okt"/>
          <s v="14. Okt"/>
          <s v="15. Okt"/>
          <s v="16. Okt"/>
          <s v="17. Okt"/>
          <s v="18. Okt"/>
          <s v="19. Okt"/>
          <s v="20. Okt"/>
          <s v="21. Okt"/>
          <s v="22. Okt"/>
          <s v="23. Okt"/>
          <s v="24. Okt"/>
          <s v="25. Okt"/>
          <s v="26. Okt"/>
          <s v="27. Okt"/>
          <s v="28. Okt"/>
          <s v="29. Okt"/>
          <s v="30. Okt"/>
          <s v="31. Okt"/>
          <s v="01. Nov"/>
          <s v="02. Nov"/>
          <s v="03. Nov"/>
          <s v="04. Nov"/>
          <s v="05. Nov"/>
          <s v="06. Nov"/>
          <s v="07. Nov"/>
          <s v="08. Nov"/>
          <s v="09. Nov"/>
          <s v="10. Nov"/>
          <s v="11. Nov"/>
          <s v="12. Nov"/>
          <s v="13. Nov"/>
          <s v="14. Nov"/>
          <s v="15. Nov"/>
          <s v="16. Nov"/>
          <s v="17. Nov"/>
          <s v="18. Nov"/>
          <s v="19. Nov"/>
          <s v="20. Nov"/>
          <s v="21. Nov"/>
          <s v="22. Nov"/>
          <s v="23. Nov"/>
          <s v="24. Nov"/>
          <s v="25. Nov"/>
          <s v="26. Nov"/>
          <s v="27. Nov"/>
          <s v="28. Nov"/>
          <s v="29. Nov"/>
          <s v="30. Nov"/>
          <s v="01. Dez"/>
          <s v="02. Dez"/>
          <s v="03. Dez"/>
          <s v="04. Dez"/>
          <s v="05. Dez"/>
          <s v="06. Dez"/>
          <s v="07. Dez"/>
          <s v="08. Dez"/>
          <s v="09. Dez"/>
          <s v="10. Dez"/>
          <s v="11. Dez"/>
          <s v="12. Dez"/>
          <s v="13. Dez"/>
          <s v="14. Dez"/>
          <s v="15. Dez"/>
          <s v="16. Dez"/>
          <s v="17. Dez"/>
          <s v="18. Dez"/>
          <s v="19. Dez"/>
          <s v="20. Dez"/>
          <s v="21. Dez"/>
          <s v="22. Dez"/>
          <s v="23. Dez"/>
          <s v="24. Dez"/>
          <s v="25. Dez"/>
          <s v="26. Dez"/>
          <s v="27. Dez"/>
          <s v="28. Dez"/>
          <s v="29. Dez"/>
          <s v="30. Dez"/>
          <s v="31. Dez"/>
          <s v="&gt;02.12.2015"/>
        </groupItems>
      </fieldGroup>
    </cacheField>
    <cacheField name="Monate (Period)" numFmtId="0" databaseField="0">
      <fieldGroup base="0">
        <rangePr groupBy="months" startDate="2015-01-01T00:00:00" endDate="2015-12-02T00:00:00"/>
        <groupItems count="14">
          <s v="&lt;01.01.2015"/>
          <s v="Jan"/>
          <s v="Feb"/>
          <s v="Mrz"/>
          <s v="Apr"/>
          <s v="Mai"/>
          <s v="Jun"/>
          <s v="Jul"/>
          <s v="Aug"/>
          <s v="Sep"/>
          <s v="Okt"/>
          <s v="Nov"/>
          <s v="Dez"/>
          <s v="&gt;02.12.2015"/>
        </groupItems>
      </fieldGroup>
    </cacheField>
  </cacheFields>
  <extLst>
    <ext xmlns:x14="http://schemas.microsoft.com/office/spreadsheetml/2009/9/main" uri="{725AE2AE-9491-48be-B2B4-4EB974FC3084}">
      <x14:pivotCacheDefinition pivotCacheId="129240241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x v="0"/>
    <x v="0"/>
    <s v="Kaufland"/>
    <n v="4680"/>
    <n v="2569.3200000000002"/>
    <s v="Supermarkets"/>
    <n v="2110.6799999999998"/>
  </r>
  <r>
    <x v="0"/>
    <x v="0"/>
    <s v="Aldi"/>
    <n v="2600"/>
    <n v="1391"/>
    <s v="Fast Food"/>
    <n v="1209"/>
  </r>
  <r>
    <x v="0"/>
    <x v="0"/>
    <s v="Plus"/>
    <n v="3040"/>
    <n v="1605.1200000000001"/>
    <s v="Other"/>
    <n v="1434.8799999999999"/>
  </r>
  <r>
    <x v="0"/>
    <x v="0"/>
    <s v="Metro"/>
    <n v="1800"/>
    <n v="882"/>
    <m/>
    <n v="918"/>
  </r>
  <r>
    <x v="0"/>
    <x v="0"/>
    <s v="Carrefour"/>
    <n v="2839.9999999999995"/>
    <n v="1533.6"/>
    <m/>
    <n v="1306.3999999999996"/>
  </r>
  <r>
    <x v="0"/>
    <x v="0"/>
    <s v="Esselunga"/>
    <n v="3320"/>
    <n v="1593.6"/>
    <m/>
    <n v="1726.4"/>
  </r>
  <r>
    <x v="0"/>
    <x v="0"/>
    <s v="Billa"/>
    <n v="3120"/>
    <n v="1404"/>
    <m/>
    <n v="1716"/>
  </r>
  <r>
    <x v="0"/>
    <x v="0"/>
    <s v="Costco"/>
    <n v="3360"/>
    <n v="1811.0400000000002"/>
    <m/>
    <n v="1548.9599999999998"/>
  </r>
  <r>
    <x v="0"/>
    <x v="1"/>
    <s v="McDonald's "/>
    <n v="1520"/>
    <n v="820.80000000000007"/>
    <m/>
    <n v="699.19999999999993"/>
  </r>
  <r>
    <x v="0"/>
    <x v="1"/>
    <s v="Burger King"/>
    <n v="440"/>
    <n v="268.39999999999998"/>
    <m/>
    <n v="171.60000000000002"/>
  </r>
  <r>
    <x v="0"/>
    <x v="1"/>
    <s v="KFC"/>
    <n v="760"/>
    <n v="418.00000000000006"/>
    <m/>
    <n v="341.99999999999994"/>
  </r>
  <r>
    <x v="0"/>
    <x v="1"/>
    <s v="Subway"/>
    <n v="1800"/>
    <n v="936"/>
    <m/>
    <n v="864"/>
  </r>
  <r>
    <x v="0"/>
    <x v="2"/>
    <s v="Restaurants"/>
    <n v="2960"/>
    <n v="1036"/>
    <m/>
    <n v="1924"/>
  </r>
  <r>
    <x v="0"/>
    <x v="2"/>
    <s v="Small retailers"/>
    <n v="4640"/>
    <n v="2041.6"/>
    <m/>
    <n v="2598.4"/>
  </r>
  <r>
    <x v="0"/>
    <x v="2"/>
    <s v="Hotels"/>
    <n v="840"/>
    <n v="352.8"/>
    <m/>
    <n v="487.2"/>
  </r>
  <r>
    <x v="0"/>
    <x v="2"/>
    <s v="Other"/>
    <n v="2280"/>
    <n v="889.2"/>
    <m/>
    <n v="1390.8"/>
  </r>
  <r>
    <x v="1"/>
    <x v="0"/>
    <s v="Kaufland"/>
    <n v="4268"/>
    <n v="2577.4452000000006"/>
    <m/>
    <n v="1690.5547999999994"/>
  </r>
  <r>
    <x v="1"/>
    <x v="0"/>
    <s v="Aldi"/>
    <n v="1980"/>
    <n v="1101.672"/>
    <m/>
    <n v="878.32799999999997"/>
  </r>
  <r>
    <x v="1"/>
    <x v="0"/>
    <s v="Plus"/>
    <n v="3783.9999999999995"/>
    <n v="1818.1363199999998"/>
    <m/>
    <n v="1965.8636799999997"/>
  </r>
  <r>
    <x v="1"/>
    <x v="0"/>
    <s v="Metro"/>
    <n v="2420"/>
    <n v="1114.6519999999998"/>
    <m/>
    <n v="1305.3480000000002"/>
  </r>
  <r>
    <x v="1"/>
    <x v="0"/>
    <s v="Carrefour"/>
    <n v="924"/>
    <n v="488.98079999999999"/>
    <m/>
    <n v="435.01920000000001"/>
  </r>
  <r>
    <x v="1"/>
    <x v="0"/>
    <s v="Esselunga"/>
    <n v="3652"/>
    <n v="1893.1967999999999"/>
    <m/>
    <n v="1758.8032000000001"/>
  </r>
  <r>
    <x v="1"/>
    <x v="0"/>
    <s v="Billa"/>
    <n v="3652"/>
    <n v="1725.5700000000002"/>
    <m/>
    <n v="1926.4299999999998"/>
  </r>
  <r>
    <x v="1"/>
    <x v="0"/>
    <s v="Costco"/>
    <n v="3916"/>
    <n v="2279.5819200000005"/>
    <m/>
    <n v="1636.4180799999995"/>
  </r>
  <r>
    <x v="1"/>
    <x v="1"/>
    <s v="McDonald's "/>
    <n v="2112"/>
    <n v="1197.5040000000001"/>
    <m/>
    <n v="914.49599999999987"/>
  </r>
  <r>
    <x v="1"/>
    <x v="1"/>
    <s v="Burger King"/>
    <n v="924"/>
    <n v="591.822"/>
    <m/>
    <n v="332.178"/>
  </r>
  <r>
    <x v="1"/>
    <x v="1"/>
    <s v="KFC"/>
    <n v="1716"/>
    <n v="953.23800000000017"/>
    <m/>
    <n v="762.76199999999983"/>
  </r>
  <r>
    <x v="1"/>
    <x v="1"/>
    <s v="Subway"/>
    <n v="1100"/>
    <n v="566.28000000000009"/>
    <m/>
    <n v="533.71999999999991"/>
  </r>
  <r>
    <x v="1"/>
    <x v="2"/>
    <s v="Restaurants"/>
    <n v="1936"/>
    <n v="745.36"/>
    <m/>
    <n v="1190.6399999999999"/>
  </r>
  <r>
    <x v="1"/>
    <x v="2"/>
    <s v="Small retailers"/>
    <n v="6424"/>
    <n v="2770.0288"/>
    <m/>
    <n v="3653.9712"/>
  </r>
  <r>
    <x v="1"/>
    <x v="2"/>
    <s v="Hotels"/>
    <n v="1804"/>
    <n v="780.41039999999998"/>
    <m/>
    <n v="1023.5896"/>
  </r>
  <r>
    <x v="1"/>
    <x v="2"/>
    <s v="Other"/>
    <n v="3388"/>
    <n v="1374.1728000000001"/>
    <m/>
    <n v="2013.8271999999999"/>
  </r>
  <r>
    <x v="2"/>
    <x v="0"/>
    <s v="Kaufland"/>
    <n v="5045.04"/>
    <n v="2955.2986663200004"/>
    <m/>
    <n v="2089.7413336799996"/>
  </r>
  <r>
    <x v="2"/>
    <x v="0"/>
    <s v="Aldi"/>
    <n v="2802.8"/>
    <n v="1621.8570368000003"/>
    <m/>
    <n v="1180.9429631999999"/>
  </r>
  <r>
    <x v="2"/>
    <x v="0"/>
    <s v="Plus"/>
    <n v="4570.72"/>
    <n v="2240.062336512"/>
    <m/>
    <n v="2330.6576634880003"/>
  </r>
  <r>
    <x v="2"/>
    <x v="0"/>
    <s v="Metro"/>
    <n v="2285.36"/>
    <n v="1031.5840796800001"/>
    <m/>
    <n v="1253.7759203200001"/>
  </r>
  <r>
    <x v="2"/>
    <x v="0"/>
    <s v="Carrefour"/>
    <n v="1121.1199999999999"/>
    <n v="581.43076991999988"/>
    <m/>
    <n v="539.68923008000002"/>
  </r>
  <r>
    <x v="2"/>
    <x v="0"/>
    <s v="Esselunga"/>
    <n v="3492.72"/>
    <n v="1792.5197875199999"/>
    <m/>
    <n v="1700.2002124799999"/>
  </r>
  <r>
    <x v="2"/>
    <x v="0"/>
    <s v="Billa"/>
    <n v="3492.72"/>
    <n v="1683.3164040000001"/>
    <m/>
    <n v="1809.4035959999997"/>
  </r>
  <r>
    <x v="2"/>
    <x v="0"/>
    <s v="Costco"/>
    <n v="3018.4000000000005"/>
    <n v="1721.9295878400003"/>
    <m/>
    <n v="1296.4704121600003"/>
  </r>
  <r>
    <x v="2"/>
    <x v="1"/>
    <s v="McDonald's "/>
    <n v="2500.96"/>
    <n v="1432.2247632000001"/>
    <m/>
    <n v="1068.7352367999999"/>
  </r>
  <r>
    <x v="2"/>
    <x v="1"/>
    <s v="Burger King"/>
    <n v="474.32"/>
    <n v="312.91601879999996"/>
    <m/>
    <n v="161.40398120000003"/>
  </r>
  <r>
    <x v="2"/>
    <x v="1"/>
    <s v="KFC"/>
    <n v="1250.48"/>
    <n v="701.58805640000014"/>
    <m/>
    <n v="548.89194359999988"/>
  </r>
  <r>
    <x v="2"/>
    <x v="1"/>
    <s v="Subway"/>
    <n v="646.79999999999995"/>
    <n v="342.96181919999998"/>
    <m/>
    <n v="303.83818079999998"/>
  </r>
  <r>
    <x v="2"/>
    <x v="2"/>
    <s v="Restaurants"/>
    <n v="1897.28"/>
    <n v="759.67091200000004"/>
    <m/>
    <n v="1137.6090879999999"/>
  </r>
  <r>
    <x v="2"/>
    <x v="2"/>
    <s v="Small retailers"/>
    <n v="5001.92"/>
    <n v="2243.1010201600002"/>
    <m/>
    <n v="2758.8189798399999"/>
  </r>
  <r>
    <x v="2"/>
    <x v="2"/>
    <s v="Hotels"/>
    <n v="1336.72"/>
    <n v="595.61302416000001"/>
    <m/>
    <n v="741.10697584000002"/>
  </r>
  <r>
    <x v="2"/>
    <x v="2"/>
    <s v="Other"/>
    <n v="4182.6400000000003"/>
    <n v="1713.4435718400002"/>
    <m/>
    <n v="2469.1964281600003"/>
  </r>
  <r>
    <x v="3"/>
    <x v="0"/>
    <s v="Kaufland"/>
    <n v="5730.2168000000011"/>
    <n v="3255.9636801217689"/>
    <m/>
    <n v="2474.2531198782322"/>
  </r>
  <r>
    <x v="3"/>
    <x v="0"/>
    <s v="Aldi"/>
    <n v="3136.98"/>
    <n v="1851.5369448576002"/>
    <m/>
    <n v="1285.4430551423998"/>
  </r>
  <r>
    <x v="3"/>
    <x v="0"/>
    <s v="Plus"/>
    <n v="4015.3343999999997"/>
    <n v="1987.5523662618623"/>
    <m/>
    <n v="2027.7820337381374"/>
  </r>
  <r>
    <x v="3"/>
    <x v="0"/>
    <s v="Metro"/>
    <n v="1798.5352"/>
    <n v="795.60046272044792"/>
    <m/>
    <n v="1002.9347372795521"/>
  </r>
  <r>
    <x v="3"/>
    <x v="0"/>
    <s v="Carrefour"/>
    <n v="1505.7503999999999"/>
    <n v="765.28812445747189"/>
    <m/>
    <n v="740.462275542528"/>
  </r>
  <r>
    <x v="3"/>
    <x v="0"/>
    <s v="Esselunga"/>
    <n v="2969.6743999999999"/>
    <n v="1508.8435727016958"/>
    <m/>
    <n v="1460.830827298304"/>
  </r>
  <r>
    <x v="3"/>
    <x v="0"/>
    <s v="Billa"/>
    <n v="1714.8824000000002"/>
    <n v="843.01732413360014"/>
    <m/>
    <n v="871.86507586640005"/>
  </r>
  <r>
    <x v="3"/>
    <x v="0"/>
    <s v="Costco"/>
    <n v="1254.7919999999999"/>
    <n v="701.51411408601598"/>
    <m/>
    <n v="553.27788591398394"/>
  </r>
  <r>
    <x v="3"/>
    <x v="1"/>
    <s v="McDonald's "/>
    <n v="2425.9312"/>
    <n v="1430.93576091312"/>
    <m/>
    <n v="994.99543908687997"/>
  </r>
  <r>
    <x v="3"/>
    <x v="1"/>
    <s v="Burger King"/>
    <n v="878.35440000000006"/>
    <n v="561.71330418588002"/>
    <m/>
    <n v="316.64109581412004"/>
  </r>
  <r>
    <x v="3"/>
    <x v="1"/>
    <s v="KFC"/>
    <n v="2049.4936000000002"/>
    <n v="1161.3774180654802"/>
    <m/>
    <n v="888.11618193452"/>
  </r>
  <r>
    <x v="3"/>
    <x v="1"/>
    <s v="Subway"/>
    <n v="1463.9240000000002"/>
    <n v="799.52402497968023"/>
    <m/>
    <n v="664.39997502031997"/>
  </r>
  <r>
    <x v="3"/>
    <x v="2"/>
    <s v="Restaurants"/>
    <n v="3513.4176000000002"/>
    <n v="1463.0433033216002"/>
    <m/>
    <n v="2050.3742966784002"/>
  </r>
  <r>
    <x v="3"/>
    <x v="2"/>
    <s v="Small retailers"/>
    <n v="4015.3343999999997"/>
    <n v="1872.6954282516479"/>
    <m/>
    <n v="2142.6389717483517"/>
  </r>
  <r>
    <x v="3"/>
    <x v="2"/>
    <s v="Hotels"/>
    <n v="1296.6183999999998"/>
    <n v="600.85441877260791"/>
    <m/>
    <n v="695.76398122739192"/>
  </r>
  <r>
    <x v="3"/>
    <x v="2"/>
    <s v="Other"/>
    <n v="4057.1608000000001"/>
    <n v="1678.6606673316483"/>
    <m/>
    <n v="2378.5001326683519"/>
  </r>
  <r>
    <x v="4"/>
    <x v="0"/>
    <s v="Kaufland"/>
    <n v="5290.6213360000002"/>
    <n v="2946.0577297856239"/>
    <m/>
    <n v="2344.5636062143763"/>
  </r>
  <r>
    <x v="4"/>
    <x v="0"/>
    <s v="Aldi"/>
    <n v="1712.7910799999997"/>
    <n v="1031.1579553300946"/>
    <m/>
    <n v="681.6331246699051"/>
  </r>
  <r>
    <x v="4"/>
    <x v="0"/>
    <s v="Plus"/>
    <n v="3653.9543039999999"/>
    <n v="1772.4992002323288"/>
    <m/>
    <n v="1881.4551037676711"/>
  </r>
  <r>
    <x v="4"/>
    <x v="0"/>
    <s v="Metro"/>
    <n v="1636.6670319999998"/>
    <n v="731.23638528636366"/>
    <m/>
    <n v="905.43064671363618"/>
  </r>
  <r>
    <x v="4"/>
    <x v="0"/>
    <s v="Carrefour"/>
    <n v="1370.2328639999998"/>
    <n v="675.51982745861039"/>
    <m/>
    <n v="694.71303654138944"/>
  </r>
  <r>
    <x v="4"/>
    <x v="0"/>
    <s v="Esselunga"/>
    <n v="2512.0935840000002"/>
    <n v="1301.8812376900441"/>
    <m/>
    <n v="1210.212346309956"/>
  </r>
  <r>
    <x v="4"/>
    <x v="0"/>
    <s v="Billa"/>
    <n v="1560.5429840000002"/>
    <n v="790.16013791042349"/>
    <m/>
    <n v="770.38284608957667"/>
  </r>
  <r>
    <x v="4"/>
    <x v="0"/>
    <s v="Costco"/>
    <n v="1903.1012000000003"/>
    <n v="1053.3234423001531"/>
    <m/>
    <n v="849.77775769984714"/>
  </r>
  <r>
    <x v="4"/>
    <x v="1"/>
    <s v="McDonald's "/>
    <n v="1941.1632239999999"/>
    <n v="1122.095415356868"/>
    <m/>
    <n v="819.06780864313191"/>
  </r>
  <r>
    <x v="4"/>
    <x v="1"/>
    <s v="Burger King"/>
    <n v="418.68226399999998"/>
    <n v="262.3826097241469"/>
    <m/>
    <n v="156.29965427585307"/>
  </r>
  <r>
    <x v="4"/>
    <x v="1"/>
    <s v="KFC"/>
    <n v="2626.2796560000006"/>
    <n v="1503.1044277782619"/>
    <m/>
    <n v="1123.1752282217387"/>
  </r>
  <r>
    <x v="4"/>
    <x v="1"/>
    <s v="Subway"/>
    <n v="1332.17084"/>
    <n v="749.39386861345417"/>
    <m/>
    <n v="582.77697138654582"/>
  </r>
  <r>
    <x v="4"/>
    <x v="2"/>
    <s v="Restaurants"/>
    <n v="2816.5897760000003"/>
    <n v="1208.0592396077009"/>
    <m/>
    <n v="1608.5305363922994"/>
  </r>
  <r>
    <x v="4"/>
    <x v="2"/>
    <s v="Small retailers"/>
    <n v="3653.9543039999999"/>
    <n v="1772.3189532973597"/>
    <m/>
    <n v="1881.6353507026402"/>
  </r>
  <r>
    <x v="4"/>
    <x v="2"/>
    <s v="Hotels"/>
    <n v="1941.1632239999999"/>
    <n v="908.53258422545491"/>
    <m/>
    <n v="1032.630639774545"/>
  </r>
  <r>
    <x v="4"/>
    <x v="2"/>
    <s v="Other"/>
    <n v="3692.0163280000002"/>
    <n v="1588.6844555626722"/>
    <m/>
    <n v="2103.331872437328"/>
  </r>
  <r>
    <x v="5"/>
    <x v="0"/>
    <s v="Kaufland"/>
    <n v="6475.49214312"/>
    <n v="3750.081393029966"/>
    <m/>
    <n v="2725.4107500900341"/>
  </r>
  <r>
    <x v="5"/>
    <x v="0"/>
    <s v="Aldi"/>
    <n v="3461.7410828000006"/>
    <n v="2042.4031048117042"/>
    <m/>
    <n v="1419.3379779882964"/>
  </r>
  <r>
    <x v="5"/>
    <x v="0"/>
    <s v="Plus"/>
    <n v="3909.7311052800001"/>
    <n v="1915.5398856910779"/>
    <m/>
    <n v="1994.1912195889222"/>
  </r>
  <r>
    <x v="5"/>
    <x v="0"/>
    <s v="Metro"/>
    <n v="529.44275384000002"/>
    <n v="241.277397249302"/>
    <m/>
    <n v="288.16535659069802"/>
  </r>
  <r>
    <x v="5"/>
    <x v="0"/>
    <s v="Carrefour"/>
    <n v="2280.6764780800004"/>
    <n v="1146.8525284040652"/>
    <m/>
    <n v="1133.8239496759352"/>
  </r>
  <r>
    <x v="5"/>
    <x v="0"/>
    <s v="Esselunga"/>
    <n v="3095.20379168"/>
    <n v="1668.238508165342"/>
    <m/>
    <n v="1426.965283514658"/>
  </r>
  <r>
    <x v="5"/>
    <x v="0"/>
    <s v="Billa"/>
    <n v="1669.78099288"/>
    <n v="837.01663408851152"/>
    <m/>
    <n v="832.76435879148846"/>
  </r>
  <r>
    <x v="5"/>
    <x v="0"/>
    <s v="Costco"/>
    <n v="1629.0546271999999"/>
    <n v="874.5955206106629"/>
    <m/>
    <n v="754.45910658933701"/>
  </r>
  <r>
    <x v="5"/>
    <x v="1"/>
    <s v="McDonald's "/>
    <n v="1669.78099288"/>
    <n v="994.17873819327406"/>
    <m/>
    <n v="675.60225468672593"/>
  </r>
  <r>
    <x v="5"/>
    <x v="1"/>
    <s v="Burger King"/>
    <n v="855.25367928000003"/>
    <n v="550.57261363682369"/>
    <m/>
    <n v="304.68106564317634"/>
  </r>
  <r>
    <x v="5"/>
    <x v="1"/>
    <s v="KFC"/>
    <n v="2402.8555751199997"/>
    <n v="1416.4885797305926"/>
    <m/>
    <n v="986.36699538940707"/>
  </r>
  <r>
    <x v="5"/>
    <x v="1"/>
    <s v="Subway"/>
    <n v="1425.4227988000002"/>
    <n v="785.81441062806823"/>
    <m/>
    <n v="639.60838817193201"/>
  </r>
  <r>
    <x v="5"/>
    <x v="2"/>
    <s v="Restaurants"/>
    <n v="2199.2237467200002"/>
    <n v="924.4004000978689"/>
    <m/>
    <n v="1274.8233466221313"/>
  </r>
  <r>
    <x v="5"/>
    <x v="2"/>
    <s v="Small retailers"/>
    <n v="3095.20379168"/>
    <n v="1516.3148651558615"/>
    <m/>
    <n v="1578.8889265241385"/>
  </r>
  <r>
    <x v="5"/>
    <x v="2"/>
    <s v="Hotels"/>
    <n v="2077.04464968"/>
    <n v="1001.2937610748741"/>
    <m/>
    <n v="1075.750888605126"/>
  </r>
  <r>
    <x v="5"/>
    <x v="2"/>
    <s v="Other"/>
    <n v="3950.4574709600001"/>
    <n v="1767.8880621501416"/>
    <m/>
    <n v="2182.5694088098585"/>
  </r>
  <r>
    <x v="6"/>
    <x v="0"/>
    <s v="Kaufland"/>
    <n v="5774.1841261104009"/>
    <n v="3377.3799075649467"/>
    <m/>
    <n v="2396.8042185454542"/>
  </r>
  <r>
    <x v="6"/>
    <x v="0"/>
    <s v="Aldi"/>
    <n v="4361.7937643280002"/>
    <n v="2676.3650285452568"/>
    <m/>
    <n v="1685.4287357827434"/>
  </r>
  <r>
    <x v="6"/>
    <x v="0"/>
    <s v="Plus"/>
    <n v="4818.7435872576007"/>
    <n v="2408.1209672965392"/>
    <m/>
    <n v="2410.6226199610614"/>
  </r>
  <r>
    <x v="6"/>
    <x v="0"/>
    <s v="Metro"/>
    <n v="1370.8494687888001"/>
    <n v="637.21731809536425"/>
    <m/>
    <n v="733.63215069343585"/>
  </r>
  <r>
    <x v="6"/>
    <x v="0"/>
    <s v="Carrefour"/>
    <n v="3157.1078675136005"/>
    <n v="1651.0744343206866"/>
    <m/>
    <n v="1506.0334331929139"/>
  </r>
  <r>
    <x v="6"/>
    <x v="0"/>
    <s v="Esselunga"/>
    <n v="3157.1078675136005"/>
    <n v="1667.5712127620759"/>
    <m/>
    <n v="1489.5366547515246"/>
  </r>
  <r>
    <x v="6"/>
    <x v="0"/>
    <s v="Billa"/>
    <n v="1703.1766127376002"/>
    <n v="845.21939710257902"/>
    <m/>
    <n v="857.95721563502116"/>
  </r>
  <r>
    <x v="6"/>
    <x v="0"/>
    <s v="Costco"/>
    <n v="1246.2267898079999"/>
    <n v="655.68426180181393"/>
    <m/>
    <n v="590.54252800618599"/>
  </r>
  <r>
    <x v="6"/>
    <x v="1"/>
    <s v="McDonald's "/>
    <n v="1287.7676828016001"/>
    <n v="743.72814025905336"/>
    <m/>
    <n v="544.03954254254677"/>
  </r>
  <r>
    <x v="6"/>
    <x v="1"/>
    <s v="Burger King"/>
    <n v="456.94982292960003"/>
    <n v="271.96108163047626"/>
    <m/>
    <n v="184.98874129912377"/>
  </r>
  <r>
    <x v="6"/>
    <x v="1"/>
    <s v="KFC"/>
    <n v="2035.5037566864003"/>
    <n v="1247.9312403988549"/>
    <m/>
    <n v="787.57251628754534"/>
  </r>
  <r>
    <x v="6"/>
    <x v="1"/>
    <s v="Subway"/>
    <n v="1453.9312547760003"/>
    <n v="825.57661980584851"/>
    <m/>
    <n v="628.35463497015178"/>
  </r>
  <r>
    <x v="6"/>
    <x v="2"/>
    <s v="Restaurants"/>
    <n v="1412.3903617824001"/>
    <n v="611.4805935491836"/>
    <m/>
    <n v="800.90976823321648"/>
  </r>
  <r>
    <x v="6"/>
    <x v="2"/>
    <s v="Small retailers"/>
    <n v="3157.1078675136005"/>
    <n v="1515.7083392097993"/>
    <m/>
    <n v="1641.3995283038012"/>
  </r>
  <r>
    <x v="6"/>
    <x v="2"/>
    <s v="Hotels"/>
    <n v="2533.9944726096001"/>
    <n v="1233.7941723964598"/>
    <m/>
    <n v="1300.2003002131403"/>
  </r>
  <r>
    <x v="6"/>
    <x v="2"/>
    <s v="Other"/>
    <n v="4444.8755503152006"/>
    <n v="2048.8218783109123"/>
    <m/>
    <n v="2396.0536720042883"/>
  </r>
  <r>
    <x v="7"/>
    <x v="0"/>
    <s v="Kaufland"/>
    <n v="6869.2020654216976"/>
    <n v="4098.2245492463198"/>
    <m/>
    <n v="2770.9775161753778"/>
  </r>
  <r>
    <x v="7"/>
    <x v="0"/>
    <s v="Aldi"/>
    <n v="5400.3160891680009"/>
    <n v="3446.1385891363693"/>
    <m/>
    <n v="1954.1775000316316"/>
  </r>
  <r>
    <x v="7"/>
    <x v="0"/>
    <s v="Plus"/>
    <n v="5875.5439050147861"/>
    <n v="2994.9717431613021"/>
    <m/>
    <n v="2880.572161853484"/>
  </r>
  <r>
    <x v="7"/>
    <x v="0"/>
    <s v="Metro"/>
    <n v="2289.7340218072322"/>
    <n v="1043.0590970287317"/>
    <m/>
    <n v="1246.6749247785006"/>
  </r>
  <r>
    <x v="7"/>
    <x v="0"/>
    <s v="Carrefour"/>
    <n v="1987.3163208138244"/>
    <n v="1080.8802233607594"/>
    <m/>
    <n v="906.43609745306503"/>
  </r>
  <r>
    <x v="7"/>
    <x v="0"/>
    <s v="Esselunga"/>
    <n v="3283.3921822141447"/>
    <n v="1751.6168018852845"/>
    <m/>
    <n v="1531.7753803288601"/>
  </r>
  <r>
    <x v="7"/>
    <x v="0"/>
    <s v="Billa"/>
    <n v="1771.3036772471044"/>
    <n v="852.65732779708185"/>
    <m/>
    <n v="918.64634945002251"/>
  </r>
  <r>
    <x v="7"/>
    <x v="0"/>
    <s v="Costco"/>
    <n v="1296.0758614003203"/>
    <n v="709.18809756484222"/>
    <m/>
    <n v="586.88776383547804"/>
  </r>
  <r>
    <x v="7"/>
    <x v="1"/>
    <s v="McDonald's "/>
    <n v="1339.2783901136643"/>
    <n v="796.68158384549804"/>
    <m/>
    <n v="542.59680626816623"/>
  </r>
  <r>
    <x v="7"/>
    <x v="1"/>
    <s v="Burger King"/>
    <n v="475.22781584678404"/>
    <n v="288.85036702148852"/>
    <m/>
    <n v="186.37744882529552"/>
  </r>
  <r>
    <x v="7"/>
    <x v="1"/>
    <s v="KFC"/>
    <n v="2116.9239069538562"/>
    <n v="1271.8915202145129"/>
    <m/>
    <n v="845.03238673934334"/>
  </r>
  <r>
    <x v="7"/>
    <x v="1"/>
    <s v="Subway"/>
    <n v="1080.0632178336002"/>
    <n v="631.68405366858929"/>
    <m/>
    <n v="448.37916416501093"/>
  </r>
  <r>
    <x v="7"/>
    <x v="2"/>
    <s v="Restaurants"/>
    <n v="1036.8606891202562"/>
    <n v="453.38768150404417"/>
    <m/>
    <n v="583.47300761621204"/>
  </r>
  <r>
    <x v="7"/>
    <x v="2"/>
    <s v="Small retailers"/>
    <n v="2851.3668950807046"/>
    <n v="1409.9916712560719"/>
    <m/>
    <n v="1441.3752238246327"/>
  </r>
  <r>
    <x v="7"/>
    <x v="2"/>
    <s v="Hotels"/>
    <n v="2635.3542515139843"/>
    <n v="1257.4830205064718"/>
    <m/>
    <n v="1377.8712310075125"/>
  </r>
  <r>
    <x v="7"/>
    <x v="2"/>
    <s v="Other"/>
    <n v="2894.5694237940488"/>
    <n v="1374.2501470572479"/>
    <m/>
    <n v="1520.3192767368009"/>
  </r>
  <r>
    <x v="8"/>
    <x v="0"/>
    <s v="Kaufland"/>
    <n v="4747.525880309373"/>
    <n v="2775.7661497002796"/>
    <m/>
    <n v="1971.7597306090934"/>
  </r>
  <r>
    <x v="8"/>
    <x v="0"/>
    <s v="Aldi"/>
    <n v="4555.7066528221258"/>
    <n v="2819.9476383815781"/>
    <m/>
    <n v="1735.7590144405476"/>
  </r>
  <r>
    <x v="8"/>
    <x v="0"/>
    <s v="Plus"/>
    <n v="5562.7575971301749"/>
    <n v="2948.9548832016703"/>
    <m/>
    <n v="2613.8027139285045"/>
  </r>
  <r>
    <x v="8"/>
    <x v="0"/>
    <s v="Metro"/>
    <n v="3980.2489703603837"/>
    <n v="1849.4146283290984"/>
    <m/>
    <n v="2130.8343420312854"/>
  </r>
  <r>
    <x v="8"/>
    <x v="0"/>
    <s v="Carrefour"/>
    <n v="2685.4691848214638"/>
    <n v="1519.0220711188913"/>
    <m/>
    <n v="1166.4471137025726"/>
  </r>
  <r>
    <x v="8"/>
    <x v="0"/>
    <s v="Esselunga"/>
    <n v="2685.4691848214638"/>
    <n v="1475.6173081229601"/>
    <m/>
    <n v="1209.8518766985037"/>
  </r>
  <r>
    <x v="8"/>
    <x v="0"/>
    <s v="Billa"/>
    <n v="1966.147081744286"/>
    <n v="965.37862653185607"/>
    <m/>
    <n v="1000.7684552124299"/>
  </r>
  <r>
    <x v="8"/>
    <x v="0"/>
    <s v="Costco"/>
    <n v="1438.6442061543555"/>
    <n v="795.07077617994469"/>
    <m/>
    <n v="643.57342997441083"/>
  </r>
  <r>
    <x v="8"/>
    <x v="1"/>
    <s v="McDonald's "/>
    <n v="2445.6951504624044"/>
    <n v="1513.0371045146255"/>
    <m/>
    <n v="932.65804594777887"/>
  </r>
  <r>
    <x v="8"/>
    <x v="1"/>
    <s v="Burger King"/>
    <n v="1007.0509443080489"/>
    <n v="599.85818310595278"/>
    <m/>
    <n v="407.19276120209611"/>
  </r>
  <r>
    <x v="8"/>
    <x v="1"/>
    <s v="KFC"/>
    <n v="2829.3336054368992"/>
    <n v="1750.9196107880391"/>
    <m/>
    <n v="1078.4139946488601"/>
  </r>
  <r>
    <x v="8"/>
    <x v="1"/>
    <s v="Subway"/>
    <n v="2157.9663092315332"/>
    <n v="1274.7257866221396"/>
    <m/>
    <n v="883.24052260939357"/>
  </r>
  <r>
    <x v="8"/>
    <x v="2"/>
    <s v="Restaurants"/>
    <n v="2110.0115023597214"/>
    <n v="913.41749254212255"/>
    <m/>
    <n v="1196.5940098175988"/>
  </r>
  <r>
    <x v="8"/>
    <x v="2"/>
    <s v="Small retailers"/>
    <n v="3165.0172535395823"/>
    <n v="1612.0434777470671"/>
    <m/>
    <n v="1552.9737757925152"/>
  </r>
  <r>
    <x v="8"/>
    <x v="2"/>
    <s v="Hotels"/>
    <n v="3404.7912878986413"/>
    <n v="1673.3656385491558"/>
    <m/>
    <n v="1731.4256493494854"/>
  </r>
  <r>
    <x v="8"/>
    <x v="2"/>
    <s v="Other"/>
    <n v="3212.9720604113941"/>
    <n v="1494.9093099688741"/>
    <m/>
    <n v="1718.0627504425199"/>
  </r>
  <r>
    <x v="9"/>
    <x v="0"/>
    <s v="Kaufland"/>
    <n v="5174.8032095372164"/>
    <n v="3125.0636582395255"/>
    <m/>
    <n v="2049.7395512976909"/>
  </r>
  <r>
    <x v="9"/>
    <x v="0"/>
    <s v="Aldi"/>
    <n v="4510.1495862939037"/>
    <n v="2509.4472298139281"/>
    <m/>
    <n v="2000.7023564799756"/>
  </r>
  <r>
    <x v="9"/>
    <x v="0"/>
    <s v="Plus"/>
    <n v="6456.6351972207485"/>
    <n v="3102.2840795606253"/>
    <m/>
    <n v="3354.3511176601232"/>
  </r>
  <r>
    <x v="9"/>
    <x v="0"/>
    <s v="Metro"/>
    <n v="2990.941304594905"/>
    <n v="1377.6275648964131"/>
    <m/>
    <n v="1613.3137396984919"/>
  </r>
  <r>
    <x v="9"/>
    <x v="0"/>
    <s v="Carrefour"/>
    <n v="2183.8619049423119"/>
    <n v="1155.6997200954715"/>
    <m/>
    <n v="1028.1621848468403"/>
  </r>
  <r>
    <x v="9"/>
    <x v="0"/>
    <s v="Esselunga"/>
    <n v="1709.1093169113742"/>
    <n v="886.00226988685631"/>
    <m/>
    <n v="823.1070470245179"/>
  </r>
  <r>
    <x v="9"/>
    <x v="0"/>
    <s v="Billa"/>
    <n v="996.9804348649684"/>
    <n v="471.0732554736976"/>
    <m/>
    <n v="525.9071793912708"/>
  </r>
  <r>
    <x v="9"/>
    <x v="0"/>
    <s v="Costco"/>
    <n v="1424.2577640928118"/>
    <n v="829.08892963370772"/>
    <m/>
    <n v="595.16883445910412"/>
  </r>
  <r>
    <x v="9"/>
    <x v="1"/>
    <s v="McDonald's "/>
    <n v="2895.9907869887174"/>
    <n v="1642.0267762226031"/>
    <m/>
    <n v="1253.9640107661144"/>
  </r>
  <r>
    <x v="9"/>
    <x v="1"/>
    <s v="Burger King"/>
    <n v="1329.3072464866245"/>
    <n v="851.42129137468294"/>
    <m/>
    <n v="477.8859551119416"/>
  </r>
  <r>
    <x v="9"/>
    <x v="1"/>
    <s v="KFC"/>
    <n v="2801.0402693825299"/>
    <n v="1555.9778696419958"/>
    <m/>
    <n v="1245.0623997405341"/>
  </r>
  <r>
    <x v="9"/>
    <x v="1"/>
    <s v="Subway"/>
    <n v="2326.2876813515927"/>
    <n v="1197.5728983598001"/>
    <m/>
    <n v="1128.7147829917926"/>
  </r>
  <r>
    <x v="9"/>
    <x v="2"/>
    <s v="Restaurants"/>
    <n v="2326.2876813515927"/>
    <n v="895.62075732036317"/>
    <m/>
    <n v="1430.6669240312294"/>
  </r>
  <r>
    <x v="9"/>
    <x v="2"/>
    <s v="Small retailers"/>
    <n v="3798.0207042474985"/>
    <n v="1637.7065276715214"/>
    <m/>
    <n v="2160.3141765759774"/>
  </r>
  <r>
    <x v="9"/>
    <x v="2"/>
    <s v="Hotels"/>
    <n v="3370.7433750196546"/>
    <n v="1458.1835840335025"/>
    <m/>
    <n v="1912.5597909861522"/>
  </r>
  <r>
    <x v="9"/>
    <x v="2"/>
    <s v="Other"/>
    <n v="3180.8423398072805"/>
    <n v="1290.149653025833"/>
    <m/>
    <n v="1890.6926867814475"/>
  </r>
  <r>
    <x v="10"/>
    <x v="0"/>
    <s v="Kaufland"/>
    <n v="6335.0985346848274"/>
    <n v="3527.6699695110847"/>
    <m/>
    <n v="2807.4285651737428"/>
  </r>
  <r>
    <x v="10"/>
    <x v="0"/>
    <s v="Aldi"/>
    <n v="5241.2685718615476"/>
    <n v="3155.4203235905684"/>
    <m/>
    <n v="2085.8482482709792"/>
  </r>
  <r>
    <x v="10"/>
    <x v="0"/>
    <s v="Plus"/>
    <n v="3919.5573667834178"/>
    <n v="1901.3407721828864"/>
    <m/>
    <n v="2018.2165946005314"/>
  </r>
  <r>
    <x v="10"/>
    <x v="0"/>
    <s v="Metro"/>
    <n v="3327.0661369208083"/>
    <n v="1486.4793925724032"/>
    <m/>
    <n v="1840.5867443484051"/>
  </r>
  <r>
    <x v="10"/>
    <x v="0"/>
    <s v="Carrefour"/>
    <n v="2552.2699132543189"/>
    <n v="1258.2598014736861"/>
    <m/>
    <n v="1294.0101117806328"/>
  </r>
  <r>
    <x v="10"/>
    <x v="0"/>
    <s v="Esselunga"/>
    <n v="1640.7449442349191"/>
    <n v="850.30871156201283"/>
    <m/>
    <n v="790.43623267290627"/>
  </r>
  <r>
    <x v="10"/>
    <x v="0"/>
    <s v="Billa"/>
    <n v="957.10121747036965"/>
    <n v="484.61544330689281"/>
    <m/>
    <n v="472.48577416347683"/>
  </r>
  <r>
    <x v="10"/>
    <x v="0"/>
    <s v="Costco"/>
    <n v="1367.2874535290991"/>
    <n v="756.76266042241014"/>
    <m/>
    <n v="610.524793106689"/>
  </r>
  <r>
    <x v="10"/>
    <x v="1"/>
    <s v="McDonald's "/>
    <n v="2780.1511555091688"/>
    <n v="1607.0749883503549"/>
    <m/>
    <n v="1173.0761671588139"/>
  </r>
  <r>
    <x v="10"/>
    <x v="1"/>
    <s v="Burger King"/>
    <n v="2187.6599256465588"/>
    <n v="1370.9773970269669"/>
    <m/>
    <n v="816.68252861959195"/>
  </r>
  <r>
    <x v="10"/>
    <x v="1"/>
    <s v="KFC"/>
    <n v="2688.9986586072287"/>
    <n v="1539.0005328672169"/>
    <m/>
    <n v="1149.9981257400118"/>
  </r>
  <r>
    <x v="10"/>
    <x v="1"/>
    <s v="Subway"/>
    <n v="2233.2361740975293"/>
    <n v="1256.2754308857691"/>
    <m/>
    <n v="976.96074321176025"/>
  </r>
  <r>
    <x v="10"/>
    <x v="2"/>
    <s v="Restaurants"/>
    <n v="3144.7611431169285"/>
    <n v="1348.8147218573445"/>
    <m/>
    <n v="1795.946421259584"/>
  </r>
  <r>
    <x v="10"/>
    <x v="2"/>
    <s v="Small retailers"/>
    <n v="2734.5749070581983"/>
    <n v="1326.3819231907426"/>
    <m/>
    <n v="1408.1929838674557"/>
  </r>
  <r>
    <x v="10"/>
    <x v="2"/>
    <s v="Hotels"/>
    <n v="2324.3886709994686"/>
    <n v="1087.8955565910298"/>
    <m/>
    <n v="1236.4931144084387"/>
  </r>
  <r>
    <x v="10"/>
    <x v="2"/>
    <s v="Other"/>
    <n v="2142.0836771955892"/>
    <n v="921.74430938084436"/>
    <m/>
    <n v="1220.3393678147449"/>
  </r>
  <r>
    <x v="11"/>
    <x v="0"/>
    <s v="Kaufland"/>
    <n v="5965.9309222319716"/>
    <n v="3630.5117855577018"/>
    <m/>
    <n v="2335.4191366742698"/>
  </r>
  <r>
    <x v="11"/>
    <x v="0"/>
    <s v="Aldi"/>
    <n v="4762.7179631263634"/>
    <n v="3160.8345375591989"/>
    <m/>
    <n v="1601.8834255671645"/>
  </r>
  <r>
    <x v="11"/>
    <x v="0"/>
    <s v="Plus"/>
    <n v="5314.1905693831004"/>
    <n v="2763.0067730550536"/>
    <m/>
    <n v="2551.1837963280468"/>
  </r>
  <r>
    <x v="11"/>
    <x v="0"/>
    <s v="Metro"/>
    <n v="4161.1114835735598"/>
    <n v="1857.630380842711"/>
    <m/>
    <n v="2303.4811027308488"/>
  </r>
  <r>
    <x v="11"/>
    <x v="0"/>
    <s v="Carrefour"/>
    <n v="1804.8194386584114"/>
    <n v="1020.8869933053431"/>
    <m/>
    <n v="783.93244535306826"/>
  </r>
  <r>
    <x v="11"/>
    <x v="0"/>
    <s v="Esselunga"/>
    <n v="802.1419727370718"/>
    <n v="432.20417536480119"/>
    <m/>
    <n v="369.93779737227061"/>
  </r>
  <r>
    <x v="11"/>
    <x v="0"/>
    <s v="Billa"/>
    <n v="551.47260625673675"/>
    <n v="257.49997016260198"/>
    <m/>
    <n v="293.97263609413477"/>
  </r>
  <r>
    <x v="11"/>
    <x v="0"/>
    <s v="Costco"/>
    <n v="752.00809944100467"/>
    <n v="427.94393264333848"/>
    <m/>
    <n v="324.06416679766619"/>
  </r>
  <r>
    <x v="11"/>
    <x v="1"/>
    <s v="McDonald's "/>
    <n v="2055.4888051387466"/>
    <n v="1259.4074477802305"/>
    <m/>
    <n v="796.08135735851602"/>
  </r>
  <r>
    <x v="11"/>
    <x v="1"/>
    <s v="Burger King"/>
    <n v="2406.425918211215"/>
    <n v="1448.034009461981"/>
    <m/>
    <n v="958.39190874923406"/>
  </r>
  <r>
    <x v="11"/>
    <x v="1"/>
    <s v="KFC"/>
    <n v="3960.5759903892917"/>
    <n v="2332.0037818922497"/>
    <m/>
    <n v="1628.5722084970421"/>
  </r>
  <r>
    <x v="11"/>
    <x v="1"/>
    <s v="Subway"/>
    <n v="2957.898524467952"/>
    <n v="1781.8503754296369"/>
    <m/>
    <n v="1176.0481490383152"/>
  </r>
  <r>
    <x v="11"/>
    <x v="2"/>
    <s v="Restaurants"/>
    <n v="4461.9147233499616"/>
    <n v="1970.5703617106738"/>
    <m/>
    <n v="2491.3443616392879"/>
  </r>
  <r>
    <x v="11"/>
    <x v="2"/>
    <s v="Small retailers"/>
    <n v="3459.2372574286223"/>
    <n v="1761.8990394384348"/>
    <m/>
    <n v="1697.3382179901876"/>
  </r>
  <r>
    <x v="11"/>
    <x v="2"/>
    <s v="Hotels"/>
    <n v="3559.5050040207557"/>
    <n v="1664.4808793218765"/>
    <m/>
    <n v="1895.0241246988792"/>
  </r>
  <r>
    <x v="11"/>
    <x v="2"/>
    <s v="Other"/>
    <n v="3158.4340176522201"/>
    <n v="1544.5104646224395"/>
    <m/>
    <n v="1613.923553029780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3">
  <r>
    <x v="0"/>
    <s v="Supermarkets"/>
    <x v="0"/>
    <x v="0"/>
    <x v="0"/>
    <s v="Supermarkets"/>
    <x v="0"/>
  </r>
  <r>
    <x v="0"/>
    <s v="Supermarkets"/>
    <x v="1"/>
    <x v="1"/>
    <x v="1"/>
    <s v="Fast Food"/>
    <x v="1"/>
  </r>
  <r>
    <x v="0"/>
    <s v="Supermarkets"/>
    <x v="2"/>
    <x v="2"/>
    <x v="2"/>
    <s v="Other"/>
    <x v="2"/>
  </r>
  <r>
    <x v="0"/>
    <s v="Supermarkets"/>
    <x v="3"/>
    <x v="3"/>
    <x v="3"/>
    <m/>
    <x v="3"/>
  </r>
  <r>
    <x v="0"/>
    <s v="Supermarkets"/>
    <x v="4"/>
    <x v="4"/>
    <x v="4"/>
    <m/>
    <x v="4"/>
  </r>
  <r>
    <x v="0"/>
    <s v="Supermarkets"/>
    <x v="5"/>
    <x v="5"/>
    <x v="5"/>
    <m/>
    <x v="5"/>
  </r>
  <r>
    <x v="0"/>
    <s v="Supermarkets"/>
    <x v="6"/>
    <x v="6"/>
    <x v="6"/>
    <m/>
    <x v="6"/>
  </r>
  <r>
    <x v="0"/>
    <s v="Supermarkets"/>
    <x v="7"/>
    <x v="7"/>
    <x v="7"/>
    <m/>
    <x v="7"/>
  </r>
  <r>
    <x v="0"/>
    <s v="Fast Food"/>
    <x v="8"/>
    <x v="8"/>
    <x v="8"/>
    <m/>
    <x v="8"/>
  </r>
  <r>
    <x v="0"/>
    <s v="Fast Food"/>
    <x v="9"/>
    <x v="9"/>
    <x v="9"/>
    <m/>
    <x v="9"/>
  </r>
  <r>
    <x v="0"/>
    <s v="Fast Food"/>
    <x v="10"/>
    <x v="10"/>
    <x v="10"/>
    <m/>
    <x v="10"/>
  </r>
  <r>
    <x v="0"/>
    <s v="Fast Food"/>
    <x v="11"/>
    <x v="3"/>
    <x v="11"/>
    <m/>
    <x v="11"/>
  </r>
  <r>
    <x v="0"/>
    <s v="Other"/>
    <x v="12"/>
    <x v="11"/>
    <x v="12"/>
    <m/>
    <x v="12"/>
  </r>
  <r>
    <x v="0"/>
    <s v="Other"/>
    <x v="13"/>
    <x v="12"/>
    <x v="13"/>
    <m/>
    <x v="13"/>
  </r>
  <r>
    <x v="0"/>
    <s v="Other"/>
    <x v="14"/>
    <x v="13"/>
    <x v="14"/>
    <m/>
    <x v="14"/>
  </r>
  <r>
    <x v="0"/>
    <s v="Other"/>
    <x v="15"/>
    <x v="14"/>
    <x v="15"/>
    <m/>
    <x v="15"/>
  </r>
  <r>
    <x v="1"/>
    <s v="Supermarkets"/>
    <x v="0"/>
    <x v="15"/>
    <x v="16"/>
    <m/>
    <x v="16"/>
  </r>
  <r>
    <x v="1"/>
    <s v="Supermarkets"/>
    <x v="1"/>
    <x v="16"/>
    <x v="17"/>
    <m/>
    <x v="17"/>
  </r>
  <r>
    <x v="1"/>
    <s v="Supermarkets"/>
    <x v="2"/>
    <x v="17"/>
    <x v="18"/>
    <m/>
    <x v="18"/>
  </r>
  <r>
    <x v="1"/>
    <s v="Supermarkets"/>
    <x v="3"/>
    <x v="18"/>
    <x v="19"/>
    <m/>
    <x v="19"/>
  </r>
  <r>
    <x v="1"/>
    <s v="Supermarkets"/>
    <x v="4"/>
    <x v="19"/>
    <x v="20"/>
    <m/>
    <x v="20"/>
  </r>
  <r>
    <x v="1"/>
    <s v="Supermarkets"/>
    <x v="5"/>
    <x v="20"/>
    <x v="21"/>
    <m/>
    <x v="21"/>
  </r>
  <r>
    <x v="1"/>
    <s v="Supermarkets"/>
    <x v="6"/>
    <x v="20"/>
    <x v="22"/>
    <m/>
    <x v="22"/>
  </r>
  <r>
    <x v="1"/>
    <s v="Supermarkets"/>
    <x v="7"/>
    <x v="21"/>
    <x v="23"/>
    <m/>
    <x v="23"/>
  </r>
  <r>
    <x v="1"/>
    <s v="Fast Food"/>
    <x v="8"/>
    <x v="22"/>
    <x v="24"/>
    <m/>
    <x v="24"/>
  </r>
  <r>
    <x v="1"/>
    <s v="Fast Food"/>
    <x v="9"/>
    <x v="19"/>
    <x v="25"/>
    <m/>
    <x v="25"/>
  </r>
  <r>
    <x v="1"/>
    <s v="Fast Food"/>
    <x v="10"/>
    <x v="23"/>
    <x v="26"/>
    <m/>
    <x v="26"/>
  </r>
  <r>
    <x v="1"/>
    <s v="Fast Food"/>
    <x v="11"/>
    <x v="24"/>
    <x v="27"/>
    <m/>
    <x v="27"/>
  </r>
  <r>
    <x v="1"/>
    <s v="Other"/>
    <x v="12"/>
    <x v="25"/>
    <x v="28"/>
    <m/>
    <x v="28"/>
  </r>
  <r>
    <x v="1"/>
    <s v="Other"/>
    <x v="13"/>
    <x v="26"/>
    <x v="29"/>
    <m/>
    <x v="29"/>
  </r>
  <r>
    <x v="1"/>
    <s v="Other"/>
    <x v="14"/>
    <x v="27"/>
    <x v="30"/>
    <m/>
    <x v="30"/>
  </r>
  <r>
    <x v="1"/>
    <s v="Other"/>
    <x v="15"/>
    <x v="28"/>
    <x v="31"/>
    <m/>
    <x v="31"/>
  </r>
  <r>
    <x v="2"/>
    <s v="Supermarkets"/>
    <x v="0"/>
    <x v="29"/>
    <x v="32"/>
    <m/>
    <x v="32"/>
  </r>
  <r>
    <x v="2"/>
    <s v="Supermarkets"/>
    <x v="1"/>
    <x v="30"/>
    <x v="33"/>
    <m/>
    <x v="33"/>
  </r>
  <r>
    <x v="2"/>
    <s v="Supermarkets"/>
    <x v="2"/>
    <x v="31"/>
    <x v="34"/>
    <m/>
    <x v="34"/>
  </r>
  <r>
    <x v="2"/>
    <s v="Supermarkets"/>
    <x v="3"/>
    <x v="32"/>
    <x v="35"/>
    <m/>
    <x v="35"/>
  </r>
  <r>
    <x v="2"/>
    <s v="Supermarkets"/>
    <x v="4"/>
    <x v="33"/>
    <x v="36"/>
    <m/>
    <x v="36"/>
  </r>
  <r>
    <x v="2"/>
    <s v="Supermarkets"/>
    <x v="5"/>
    <x v="34"/>
    <x v="37"/>
    <m/>
    <x v="37"/>
  </r>
  <r>
    <x v="2"/>
    <s v="Supermarkets"/>
    <x v="6"/>
    <x v="34"/>
    <x v="38"/>
    <m/>
    <x v="38"/>
  </r>
  <r>
    <x v="2"/>
    <s v="Supermarkets"/>
    <x v="7"/>
    <x v="35"/>
    <x v="39"/>
    <m/>
    <x v="39"/>
  </r>
  <r>
    <x v="2"/>
    <s v="Fast Food"/>
    <x v="8"/>
    <x v="36"/>
    <x v="40"/>
    <m/>
    <x v="40"/>
  </r>
  <r>
    <x v="2"/>
    <s v="Fast Food"/>
    <x v="9"/>
    <x v="37"/>
    <x v="41"/>
    <m/>
    <x v="41"/>
  </r>
  <r>
    <x v="2"/>
    <s v="Fast Food"/>
    <x v="10"/>
    <x v="38"/>
    <x v="42"/>
    <m/>
    <x v="42"/>
  </r>
  <r>
    <x v="2"/>
    <s v="Fast Food"/>
    <x v="11"/>
    <x v="39"/>
    <x v="43"/>
    <m/>
    <x v="43"/>
  </r>
  <r>
    <x v="2"/>
    <s v="Other"/>
    <x v="12"/>
    <x v="40"/>
    <x v="44"/>
    <m/>
    <x v="44"/>
  </r>
  <r>
    <x v="2"/>
    <s v="Other"/>
    <x v="13"/>
    <x v="41"/>
    <x v="45"/>
    <m/>
    <x v="45"/>
  </r>
  <r>
    <x v="2"/>
    <s v="Other"/>
    <x v="14"/>
    <x v="42"/>
    <x v="46"/>
    <m/>
    <x v="46"/>
  </r>
  <r>
    <x v="2"/>
    <s v="Other"/>
    <x v="15"/>
    <x v="43"/>
    <x v="47"/>
    <m/>
    <x v="47"/>
  </r>
  <r>
    <x v="3"/>
    <s v="Supermarkets"/>
    <x v="0"/>
    <x v="44"/>
    <x v="48"/>
    <m/>
    <x v="48"/>
  </r>
  <r>
    <x v="3"/>
    <s v="Supermarkets"/>
    <x v="1"/>
    <x v="45"/>
    <x v="49"/>
    <m/>
    <x v="49"/>
  </r>
  <r>
    <x v="3"/>
    <s v="Supermarkets"/>
    <x v="2"/>
    <x v="46"/>
    <x v="50"/>
    <m/>
    <x v="50"/>
  </r>
  <r>
    <x v="3"/>
    <s v="Supermarkets"/>
    <x v="3"/>
    <x v="47"/>
    <x v="51"/>
    <m/>
    <x v="51"/>
  </r>
  <r>
    <x v="3"/>
    <s v="Supermarkets"/>
    <x v="4"/>
    <x v="48"/>
    <x v="52"/>
    <m/>
    <x v="52"/>
  </r>
  <r>
    <x v="3"/>
    <s v="Supermarkets"/>
    <x v="5"/>
    <x v="49"/>
    <x v="53"/>
    <m/>
    <x v="53"/>
  </r>
  <r>
    <x v="3"/>
    <s v="Supermarkets"/>
    <x v="6"/>
    <x v="50"/>
    <x v="54"/>
    <m/>
    <x v="54"/>
  </r>
  <r>
    <x v="3"/>
    <s v="Supermarkets"/>
    <x v="7"/>
    <x v="51"/>
    <x v="55"/>
    <m/>
    <x v="55"/>
  </r>
  <r>
    <x v="3"/>
    <s v="Fast Food"/>
    <x v="8"/>
    <x v="52"/>
    <x v="56"/>
    <m/>
    <x v="56"/>
  </r>
  <r>
    <x v="3"/>
    <s v="Fast Food"/>
    <x v="9"/>
    <x v="53"/>
    <x v="57"/>
    <m/>
    <x v="57"/>
  </r>
  <r>
    <x v="3"/>
    <s v="Fast Food"/>
    <x v="10"/>
    <x v="54"/>
    <x v="58"/>
    <m/>
    <x v="58"/>
  </r>
  <r>
    <x v="3"/>
    <s v="Fast Food"/>
    <x v="11"/>
    <x v="55"/>
    <x v="59"/>
    <m/>
    <x v="59"/>
  </r>
  <r>
    <x v="3"/>
    <s v="Other"/>
    <x v="12"/>
    <x v="56"/>
    <x v="60"/>
    <m/>
    <x v="60"/>
  </r>
  <r>
    <x v="3"/>
    <s v="Other"/>
    <x v="13"/>
    <x v="46"/>
    <x v="61"/>
    <m/>
    <x v="61"/>
  </r>
  <r>
    <x v="3"/>
    <s v="Other"/>
    <x v="14"/>
    <x v="57"/>
    <x v="62"/>
    <m/>
    <x v="62"/>
  </r>
  <r>
    <x v="3"/>
    <s v="Other"/>
    <x v="15"/>
    <x v="58"/>
    <x v="63"/>
    <m/>
    <x v="63"/>
  </r>
  <r>
    <x v="4"/>
    <s v="Supermarkets"/>
    <x v="0"/>
    <x v="59"/>
    <x v="64"/>
    <m/>
    <x v="64"/>
  </r>
  <r>
    <x v="4"/>
    <s v="Supermarkets"/>
    <x v="1"/>
    <x v="60"/>
    <x v="65"/>
    <m/>
    <x v="65"/>
  </r>
  <r>
    <x v="4"/>
    <s v="Supermarkets"/>
    <x v="2"/>
    <x v="61"/>
    <x v="66"/>
    <m/>
    <x v="66"/>
  </r>
  <r>
    <x v="4"/>
    <s v="Supermarkets"/>
    <x v="3"/>
    <x v="62"/>
    <x v="67"/>
    <m/>
    <x v="67"/>
  </r>
  <r>
    <x v="4"/>
    <s v="Supermarkets"/>
    <x v="4"/>
    <x v="63"/>
    <x v="68"/>
    <m/>
    <x v="68"/>
  </r>
  <r>
    <x v="4"/>
    <s v="Supermarkets"/>
    <x v="5"/>
    <x v="64"/>
    <x v="69"/>
    <m/>
    <x v="69"/>
  </r>
  <r>
    <x v="4"/>
    <s v="Supermarkets"/>
    <x v="6"/>
    <x v="65"/>
    <x v="70"/>
    <m/>
    <x v="70"/>
  </r>
  <r>
    <x v="4"/>
    <s v="Supermarkets"/>
    <x v="7"/>
    <x v="66"/>
    <x v="71"/>
    <m/>
    <x v="71"/>
  </r>
  <r>
    <x v="4"/>
    <s v="Fast Food"/>
    <x v="8"/>
    <x v="67"/>
    <x v="72"/>
    <m/>
    <x v="72"/>
  </r>
  <r>
    <x v="4"/>
    <s v="Fast Food"/>
    <x v="9"/>
    <x v="68"/>
    <x v="73"/>
    <m/>
    <x v="73"/>
  </r>
  <r>
    <x v="4"/>
    <s v="Fast Food"/>
    <x v="10"/>
    <x v="69"/>
    <x v="74"/>
    <m/>
    <x v="74"/>
  </r>
  <r>
    <x v="4"/>
    <s v="Fast Food"/>
    <x v="11"/>
    <x v="70"/>
    <x v="75"/>
    <m/>
    <x v="75"/>
  </r>
  <r>
    <x v="4"/>
    <s v="Other"/>
    <x v="12"/>
    <x v="71"/>
    <x v="76"/>
    <m/>
    <x v="76"/>
  </r>
  <r>
    <x v="4"/>
    <s v="Other"/>
    <x v="13"/>
    <x v="61"/>
    <x v="77"/>
    <m/>
    <x v="77"/>
  </r>
  <r>
    <x v="4"/>
    <s v="Other"/>
    <x v="14"/>
    <x v="67"/>
    <x v="78"/>
    <m/>
    <x v="78"/>
  </r>
  <r>
    <x v="4"/>
    <s v="Other"/>
    <x v="15"/>
    <x v="72"/>
    <x v="79"/>
    <m/>
    <x v="79"/>
  </r>
  <r>
    <x v="5"/>
    <s v="Supermarkets"/>
    <x v="0"/>
    <x v="73"/>
    <x v="80"/>
    <m/>
    <x v="80"/>
  </r>
  <r>
    <x v="5"/>
    <s v="Supermarkets"/>
    <x v="1"/>
    <x v="74"/>
    <x v="81"/>
    <m/>
    <x v="81"/>
  </r>
  <r>
    <x v="5"/>
    <s v="Supermarkets"/>
    <x v="2"/>
    <x v="75"/>
    <x v="82"/>
    <m/>
    <x v="82"/>
  </r>
  <r>
    <x v="5"/>
    <s v="Supermarkets"/>
    <x v="3"/>
    <x v="76"/>
    <x v="83"/>
    <m/>
    <x v="83"/>
  </r>
  <r>
    <x v="5"/>
    <s v="Supermarkets"/>
    <x v="4"/>
    <x v="77"/>
    <x v="84"/>
    <m/>
    <x v="84"/>
  </r>
  <r>
    <x v="5"/>
    <s v="Supermarkets"/>
    <x v="5"/>
    <x v="78"/>
    <x v="85"/>
    <m/>
    <x v="85"/>
  </r>
  <r>
    <x v="5"/>
    <s v="Supermarkets"/>
    <x v="6"/>
    <x v="79"/>
    <x v="86"/>
    <m/>
    <x v="86"/>
  </r>
  <r>
    <x v="5"/>
    <s v="Supermarkets"/>
    <x v="7"/>
    <x v="80"/>
    <x v="87"/>
    <m/>
    <x v="87"/>
  </r>
  <r>
    <x v="5"/>
    <s v="Fast Food"/>
    <x v="8"/>
    <x v="79"/>
    <x v="88"/>
    <m/>
    <x v="88"/>
  </r>
  <r>
    <x v="5"/>
    <s v="Fast Food"/>
    <x v="9"/>
    <x v="81"/>
    <x v="89"/>
    <m/>
    <x v="89"/>
  </r>
  <r>
    <x v="5"/>
    <s v="Fast Food"/>
    <x v="10"/>
    <x v="82"/>
    <x v="90"/>
    <m/>
    <x v="90"/>
  </r>
  <r>
    <x v="5"/>
    <s v="Fast Food"/>
    <x v="11"/>
    <x v="83"/>
    <x v="91"/>
    <m/>
    <x v="91"/>
  </r>
  <r>
    <x v="5"/>
    <s v="Other"/>
    <x v="12"/>
    <x v="84"/>
    <x v="92"/>
    <m/>
    <x v="92"/>
  </r>
  <r>
    <x v="5"/>
    <s v="Other"/>
    <x v="13"/>
    <x v="78"/>
    <x v="93"/>
    <m/>
    <x v="93"/>
  </r>
  <r>
    <x v="5"/>
    <s v="Other"/>
    <x v="14"/>
    <x v="85"/>
    <x v="94"/>
    <m/>
    <x v="94"/>
  </r>
  <r>
    <x v="5"/>
    <s v="Other"/>
    <x v="15"/>
    <x v="86"/>
    <x v="95"/>
    <m/>
    <x v="95"/>
  </r>
  <r>
    <x v="6"/>
    <s v="Supermarkets"/>
    <x v="0"/>
    <x v="87"/>
    <x v="96"/>
    <m/>
    <x v="96"/>
  </r>
  <r>
    <x v="6"/>
    <s v="Supermarkets"/>
    <x v="1"/>
    <x v="88"/>
    <x v="97"/>
    <m/>
    <x v="97"/>
  </r>
  <r>
    <x v="6"/>
    <s v="Supermarkets"/>
    <x v="2"/>
    <x v="89"/>
    <x v="98"/>
    <m/>
    <x v="98"/>
  </r>
  <r>
    <x v="6"/>
    <s v="Supermarkets"/>
    <x v="3"/>
    <x v="90"/>
    <x v="99"/>
    <m/>
    <x v="99"/>
  </r>
  <r>
    <x v="6"/>
    <s v="Supermarkets"/>
    <x v="4"/>
    <x v="91"/>
    <x v="100"/>
    <m/>
    <x v="100"/>
  </r>
  <r>
    <x v="6"/>
    <s v="Supermarkets"/>
    <x v="5"/>
    <x v="91"/>
    <x v="101"/>
    <m/>
    <x v="101"/>
  </r>
  <r>
    <x v="6"/>
    <s v="Supermarkets"/>
    <x v="6"/>
    <x v="92"/>
    <x v="102"/>
    <m/>
    <x v="102"/>
  </r>
  <r>
    <x v="6"/>
    <s v="Supermarkets"/>
    <x v="7"/>
    <x v="93"/>
    <x v="103"/>
    <m/>
    <x v="103"/>
  </r>
  <r>
    <x v="6"/>
    <s v="Fast Food"/>
    <x v="8"/>
    <x v="94"/>
    <x v="104"/>
    <m/>
    <x v="104"/>
  </r>
  <r>
    <x v="6"/>
    <s v="Fast Food"/>
    <x v="9"/>
    <x v="95"/>
    <x v="105"/>
    <m/>
    <x v="105"/>
  </r>
  <r>
    <x v="6"/>
    <s v="Fast Food"/>
    <x v="10"/>
    <x v="96"/>
    <x v="106"/>
    <m/>
    <x v="106"/>
  </r>
  <r>
    <x v="6"/>
    <s v="Fast Food"/>
    <x v="11"/>
    <x v="97"/>
    <x v="107"/>
    <m/>
    <x v="107"/>
  </r>
  <r>
    <x v="6"/>
    <s v="Other"/>
    <x v="12"/>
    <x v="98"/>
    <x v="108"/>
    <m/>
    <x v="108"/>
  </r>
  <r>
    <x v="6"/>
    <s v="Other"/>
    <x v="13"/>
    <x v="91"/>
    <x v="109"/>
    <m/>
    <x v="109"/>
  </r>
  <r>
    <x v="6"/>
    <s v="Other"/>
    <x v="14"/>
    <x v="99"/>
    <x v="110"/>
    <m/>
    <x v="110"/>
  </r>
  <r>
    <x v="6"/>
    <s v="Other"/>
    <x v="15"/>
    <x v="100"/>
    <x v="111"/>
    <m/>
    <x v="111"/>
  </r>
  <r>
    <x v="7"/>
    <s v="Supermarkets"/>
    <x v="0"/>
    <x v="101"/>
    <x v="112"/>
    <m/>
    <x v="112"/>
  </r>
  <r>
    <x v="7"/>
    <s v="Supermarkets"/>
    <x v="1"/>
    <x v="102"/>
    <x v="113"/>
    <m/>
    <x v="113"/>
  </r>
  <r>
    <x v="7"/>
    <s v="Supermarkets"/>
    <x v="2"/>
    <x v="103"/>
    <x v="114"/>
    <m/>
    <x v="114"/>
  </r>
  <r>
    <x v="7"/>
    <s v="Supermarkets"/>
    <x v="3"/>
    <x v="104"/>
    <x v="115"/>
    <m/>
    <x v="115"/>
  </r>
  <r>
    <x v="7"/>
    <s v="Supermarkets"/>
    <x v="4"/>
    <x v="105"/>
    <x v="116"/>
    <m/>
    <x v="116"/>
  </r>
  <r>
    <x v="7"/>
    <s v="Supermarkets"/>
    <x v="5"/>
    <x v="106"/>
    <x v="117"/>
    <m/>
    <x v="117"/>
  </r>
  <r>
    <x v="7"/>
    <s v="Supermarkets"/>
    <x v="6"/>
    <x v="107"/>
    <x v="118"/>
    <m/>
    <x v="118"/>
  </r>
  <r>
    <x v="7"/>
    <s v="Supermarkets"/>
    <x v="7"/>
    <x v="108"/>
    <x v="119"/>
    <m/>
    <x v="119"/>
  </r>
  <r>
    <x v="7"/>
    <s v="Fast Food"/>
    <x v="8"/>
    <x v="109"/>
    <x v="120"/>
    <m/>
    <x v="120"/>
  </r>
  <r>
    <x v="7"/>
    <s v="Fast Food"/>
    <x v="9"/>
    <x v="110"/>
    <x v="121"/>
    <m/>
    <x v="121"/>
  </r>
  <r>
    <x v="7"/>
    <s v="Fast Food"/>
    <x v="10"/>
    <x v="111"/>
    <x v="122"/>
    <m/>
    <x v="122"/>
  </r>
  <r>
    <x v="7"/>
    <s v="Fast Food"/>
    <x v="11"/>
    <x v="112"/>
    <x v="123"/>
    <m/>
    <x v="123"/>
  </r>
  <r>
    <x v="7"/>
    <s v="Other"/>
    <x v="12"/>
    <x v="113"/>
    <x v="124"/>
    <m/>
    <x v="124"/>
  </r>
  <r>
    <x v="7"/>
    <s v="Other"/>
    <x v="13"/>
    <x v="114"/>
    <x v="125"/>
    <m/>
    <x v="125"/>
  </r>
  <r>
    <x v="7"/>
    <s v="Other"/>
    <x v="14"/>
    <x v="115"/>
    <x v="126"/>
    <m/>
    <x v="126"/>
  </r>
  <r>
    <x v="7"/>
    <s v="Other"/>
    <x v="15"/>
    <x v="116"/>
    <x v="127"/>
    <m/>
    <x v="127"/>
  </r>
  <r>
    <x v="8"/>
    <s v="Supermarkets"/>
    <x v="0"/>
    <x v="117"/>
    <x v="128"/>
    <m/>
    <x v="128"/>
  </r>
  <r>
    <x v="8"/>
    <s v="Supermarkets"/>
    <x v="1"/>
    <x v="118"/>
    <x v="129"/>
    <m/>
    <x v="129"/>
  </r>
  <r>
    <x v="8"/>
    <s v="Supermarkets"/>
    <x v="2"/>
    <x v="119"/>
    <x v="130"/>
    <m/>
    <x v="130"/>
  </r>
  <r>
    <x v="8"/>
    <s v="Supermarkets"/>
    <x v="3"/>
    <x v="120"/>
    <x v="131"/>
    <m/>
    <x v="131"/>
  </r>
  <r>
    <x v="8"/>
    <s v="Supermarkets"/>
    <x v="4"/>
    <x v="121"/>
    <x v="132"/>
    <m/>
    <x v="132"/>
  </r>
  <r>
    <x v="8"/>
    <s v="Supermarkets"/>
    <x v="5"/>
    <x v="121"/>
    <x v="133"/>
    <m/>
    <x v="133"/>
  </r>
  <r>
    <x v="8"/>
    <s v="Supermarkets"/>
    <x v="6"/>
    <x v="122"/>
    <x v="134"/>
    <m/>
    <x v="134"/>
  </r>
  <r>
    <x v="8"/>
    <s v="Supermarkets"/>
    <x v="7"/>
    <x v="123"/>
    <x v="135"/>
    <m/>
    <x v="135"/>
  </r>
  <r>
    <x v="8"/>
    <s v="Fast Food"/>
    <x v="8"/>
    <x v="124"/>
    <x v="136"/>
    <m/>
    <x v="136"/>
  </r>
  <r>
    <x v="8"/>
    <s v="Fast Food"/>
    <x v="9"/>
    <x v="125"/>
    <x v="137"/>
    <m/>
    <x v="137"/>
  </r>
  <r>
    <x v="8"/>
    <s v="Fast Food"/>
    <x v="10"/>
    <x v="126"/>
    <x v="138"/>
    <m/>
    <x v="138"/>
  </r>
  <r>
    <x v="8"/>
    <s v="Fast Food"/>
    <x v="11"/>
    <x v="127"/>
    <x v="139"/>
    <m/>
    <x v="139"/>
  </r>
  <r>
    <x v="8"/>
    <s v="Other"/>
    <x v="12"/>
    <x v="128"/>
    <x v="140"/>
    <m/>
    <x v="140"/>
  </r>
  <r>
    <x v="8"/>
    <s v="Other"/>
    <x v="13"/>
    <x v="129"/>
    <x v="141"/>
    <m/>
    <x v="141"/>
  </r>
  <r>
    <x v="8"/>
    <s v="Other"/>
    <x v="14"/>
    <x v="130"/>
    <x v="142"/>
    <m/>
    <x v="142"/>
  </r>
  <r>
    <x v="8"/>
    <s v="Other"/>
    <x v="15"/>
    <x v="131"/>
    <x v="143"/>
    <m/>
    <x v="143"/>
  </r>
  <r>
    <x v="9"/>
    <s v="Supermarkets"/>
    <x v="0"/>
    <x v="132"/>
    <x v="144"/>
    <m/>
    <x v="144"/>
  </r>
  <r>
    <x v="9"/>
    <s v="Supermarkets"/>
    <x v="1"/>
    <x v="133"/>
    <x v="145"/>
    <m/>
    <x v="145"/>
  </r>
  <r>
    <x v="9"/>
    <s v="Supermarkets"/>
    <x v="2"/>
    <x v="134"/>
    <x v="146"/>
    <m/>
    <x v="146"/>
  </r>
  <r>
    <x v="9"/>
    <s v="Supermarkets"/>
    <x v="3"/>
    <x v="135"/>
    <x v="147"/>
    <m/>
    <x v="147"/>
  </r>
  <r>
    <x v="9"/>
    <s v="Supermarkets"/>
    <x v="4"/>
    <x v="136"/>
    <x v="148"/>
    <m/>
    <x v="148"/>
  </r>
  <r>
    <x v="9"/>
    <s v="Supermarkets"/>
    <x v="5"/>
    <x v="137"/>
    <x v="149"/>
    <m/>
    <x v="149"/>
  </r>
  <r>
    <x v="9"/>
    <s v="Supermarkets"/>
    <x v="6"/>
    <x v="138"/>
    <x v="150"/>
    <m/>
    <x v="150"/>
  </r>
  <r>
    <x v="9"/>
    <s v="Supermarkets"/>
    <x v="7"/>
    <x v="139"/>
    <x v="151"/>
    <m/>
    <x v="151"/>
  </r>
  <r>
    <x v="9"/>
    <s v="Fast Food"/>
    <x v="8"/>
    <x v="140"/>
    <x v="152"/>
    <m/>
    <x v="152"/>
  </r>
  <r>
    <x v="9"/>
    <s v="Fast Food"/>
    <x v="9"/>
    <x v="141"/>
    <x v="153"/>
    <m/>
    <x v="153"/>
  </r>
  <r>
    <x v="9"/>
    <s v="Fast Food"/>
    <x v="10"/>
    <x v="142"/>
    <x v="154"/>
    <m/>
    <x v="154"/>
  </r>
  <r>
    <x v="9"/>
    <s v="Fast Food"/>
    <x v="11"/>
    <x v="143"/>
    <x v="155"/>
    <m/>
    <x v="155"/>
  </r>
  <r>
    <x v="9"/>
    <s v="Other"/>
    <x v="12"/>
    <x v="143"/>
    <x v="156"/>
    <m/>
    <x v="156"/>
  </r>
  <r>
    <x v="9"/>
    <s v="Other"/>
    <x v="13"/>
    <x v="144"/>
    <x v="157"/>
    <m/>
    <x v="157"/>
  </r>
  <r>
    <x v="9"/>
    <s v="Other"/>
    <x v="14"/>
    <x v="145"/>
    <x v="158"/>
    <m/>
    <x v="158"/>
  </r>
  <r>
    <x v="9"/>
    <s v="Other"/>
    <x v="15"/>
    <x v="146"/>
    <x v="159"/>
    <m/>
    <x v="159"/>
  </r>
  <r>
    <x v="10"/>
    <s v="Supermarkets"/>
    <x v="0"/>
    <x v="147"/>
    <x v="160"/>
    <m/>
    <x v="160"/>
  </r>
  <r>
    <x v="10"/>
    <s v="Supermarkets"/>
    <x v="1"/>
    <x v="148"/>
    <x v="161"/>
    <m/>
    <x v="161"/>
  </r>
  <r>
    <x v="10"/>
    <s v="Supermarkets"/>
    <x v="2"/>
    <x v="149"/>
    <x v="162"/>
    <m/>
    <x v="162"/>
  </r>
  <r>
    <x v="10"/>
    <s v="Supermarkets"/>
    <x v="3"/>
    <x v="150"/>
    <x v="163"/>
    <m/>
    <x v="163"/>
  </r>
  <r>
    <x v="10"/>
    <s v="Supermarkets"/>
    <x v="4"/>
    <x v="151"/>
    <x v="164"/>
    <m/>
    <x v="164"/>
  </r>
  <r>
    <x v="10"/>
    <s v="Supermarkets"/>
    <x v="5"/>
    <x v="152"/>
    <x v="165"/>
    <m/>
    <x v="165"/>
  </r>
  <r>
    <x v="10"/>
    <s v="Supermarkets"/>
    <x v="6"/>
    <x v="153"/>
    <x v="166"/>
    <m/>
    <x v="166"/>
  </r>
  <r>
    <x v="10"/>
    <s v="Supermarkets"/>
    <x v="7"/>
    <x v="154"/>
    <x v="167"/>
    <m/>
    <x v="167"/>
  </r>
  <r>
    <x v="10"/>
    <s v="Fast Food"/>
    <x v="8"/>
    <x v="155"/>
    <x v="168"/>
    <m/>
    <x v="168"/>
  </r>
  <r>
    <x v="10"/>
    <s v="Fast Food"/>
    <x v="9"/>
    <x v="156"/>
    <x v="169"/>
    <m/>
    <x v="169"/>
  </r>
  <r>
    <x v="10"/>
    <s v="Fast Food"/>
    <x v="10"/>
    <x v="157"/>
    <x v="170"/>
    <m/>
    <x v="170"/>
  </r>
  <r>
    <x v="10"/>
    <s v="Fast Food"/>
    <x v="11"/>
    <x v="158"/>
    <x v="171"/>
    <m/>
    <x v="171"/>
  </r>
  <r>
    <x v="10"/>
    <s v="Other"/>
    <x v="12"/>
    <x v="159"/>
    <x v="172"/>
    <m/>
    <x v="172"/>
  </r>
  <r>
    <x v="10"/>
    <s v="Other"/>
    <x v="13"/>
    <x v="160"/>
    <x v="173"/>
    <m/>
    <x v="173"/>
  </r>
  <r>
    <x v="10"/>
    <s v="Other"/>
    <x v="14"/>
    <x v="161"/>
    <x v="174"/>
    <m/>
    <x v="174"/>
  </r>
  <r>
    <x v="10"/>
    <s v="Other"/>
    <x v="15"/>
    <x v="162"/>
    <x v="175"/>
    <m/>
    <x v="175"/>
  </r>
  <r>
    <x v="11"/>
    <s v="Supermarkets"/>
    <x v="0"/>
    <x v="163"/>
    <x v="176"/>
    <m/>
    <x v="176"/>
  </r>
  <r>
    <x v="11"/>
    <s v="Supermarkets"/>
    <x v="1"/>
    <x v="164"/>
    <x v="177"/>
    <m/>
    <x v="177"/>
  </r>
  <r>
    <x v="11"/>
    <s v="Supermarkets"/>
    <x v="2"/>
    <x v="165"/>
    <x v="178"/>
    <m/>
    <x v="178"/>
  </r>
  <r>
    <x v="11"/>
    <s v="Supermarkets"/>
    <x v="3"/>
    <x v="166"/>
    <x v="179"/>
    <m/>
    <x v="179"/>
  </r>
  <r>
    <x v="11"/>
    <s v="Supermarkets"/>
    <x v="4"/>
    <x v="167"/>
    <x v="180"/>
    <m/>
    <x v="180"/>
  </r>
  <r>
    <x v="11"/>
    <s v="Supermarkets"/>
    <x v="5"/>
    <x v="168"/>
    <x v="181"/>
    <m/>
    <x v="181"/>
  </r>
  <r>
    <x v="11"/>
    <s v="Supermarkets"/>
    <x v="6"/>
    <x v="169"/>
    <x v="182"/>
    <m/>
    <x v="182"/>
  </r>
  <r>
    <x v="11"/>
    <s v="Supermarkets"/>
    <x v="7"/>
    <x v="170"/>
    <x v="183"/>
    <m/>
    <x v="183"/>
  </r>
  <r>
    <x v="11"/>
    <s v="Fast Food"/>
    <x v="8"/>
    <x v="171"/>
    <x v="184"/>
    <m/>
    <x v="184"/>
  </r>
  <r>
    <x v="11"/>
    <s v="Fast Food"/>
    <x v="9"/>
    <x v="172"/>
    <x v="185"/>
    <m/>
    <x v="185"/>
  </r>
  <r>
    <x v="11"/>
    <s v="Fast Food"/>
    <x v="10"/>
    <x v="173"/>
    <x v="186"/>
    <m/>
    <x v="186"/>
  </r>
  <r>
    <x v="11"/>
    <s v="Fast Food"/>
    <x v="11"/>
    <x v="174"/>
    <x v="187"/>
    <m/>
    <x v="187"/>
  </r>
  <r>
    <x v="11"/>
    <s v="Other"/>
    <x v="12"/>
    <x v="175"/>
    <x v="188"/>
    <m/>
    <x v="188"/>
  </r>
  <r>
    <x v="11"/>
    <s v="Other"/>
    <x v="13"/>
    <x v="176"/>
    <x v="189"/>
    <m/>
    <x v="189"/>
  </r>
  <r>
    <x v="11"/>
    <s v="Other"/>
    <x v="14"/>
    <x v="177"/>
    <x v="190"/>
    <m/>
    <x v="190"/>
  </r>
  <r>
    <x v="11"/>
    <s v="Other"/>
    <x v="15"/>
    <x v="178"/>
    <x v="191"/>
    <m/>
    <x v="191"/>
  </r>
  <r>
    <x v="12"/>
    <m/>
    <x v="16"/>
    <x v="179"/>
    <x v="192"/>
    <m/>
    <x v="1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413B5-EE12-4AA1-8A67-4B3F1A9BE239}" name="PivotTable12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4">
  <location ref="B9:E22" firstHeaderRow="0" firstDataRow="1" firstDataCol="1"/>
  <pivotFields count="9">
    <pivotField numFmtId="165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dataField="1" numFmtId="166" showAll="0"/>
    <pivotField dataField="1" numFmtId="166" showAll="0"/>
    <pivotField showAll="0"/>
    <pivotField dataField="1" numFmtId="166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me von Revenue ($ 000')" fld="3" baseField="0" baseItem="0"/>
    <dataField name="Summe von Cogs ($ 000')" fld="4" baseField="8" baseItem="1"/>
    <dataField name="Summe von Gross Profit ($ 000'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4D907D-D778-4B5D-BDF7-22780F34AFC8}" name="PivotTable13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31">
  <location ref="B7:F21" firstHeaderRow="1" firstDataRow="2" firstDataCol="1"/>
  <pivotFields count="9">
    <pivotField numFmtId="165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 sortType="descending">
      <items count="4">
        <item x="0"/>
        <item x="2"/>
        <item x="1"/>
        <item t="default"/>
      </items>
    </pivotField>
    <pivotField showAll="0"/>
    <pivotField dataField="1" numFmtId="166" showAll="0"/>
    <pivotField numFmtId="166" showAll="0"/>
    <pivotField showAll="0"/>
    <pivotField numFmtId="166"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me von Revenue ($ 000')" fld="3" baseField="8" baseItem="1" numFmtId="168"/>
  </dataFields>
  <chartFormats count="15">
    <chartFormat chart="3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0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8" count="1" selected="0">
            <x v="1"/>
          </reference>
        </references>
      </pivotArea>
    </chartFormat>
    <chartFormat chart="30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8" count="1" selected="0">
            <x v="2"/>
          </reference>
        </references>
      </pivotArea>
    </chartFormat>
    <chartFormat chart="30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8" count="1" selected="0">
            <x v="3"/>
          </reference>
        </references>
      </pivotArea>
    </chartFormat>
    <chartFormat chart="30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8" count="1" selected="0">
            <x v="4"/>
          </reference>
        </references>
      </pivotArea>
    </chartFormat>
    <chartFormat chart="30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8" count="1" selected="0">
            <x v="5"/>
          </reference>
        </references>
      </pivotArea>
    </chartFormat>
    <chartFormat chart="30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8" count="1" selected="0">
            <x v="6"/>
          </reference>
        </references>
      </pivotArea>
    </chartFormat>
    <chartFormat chart="30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8" count="1" selected="0">
            <x v="7"/>
          </reference>
        </references>
      </pivotArea>
    </chartFormat>
    <chartFormat chart="30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8" count="1" selected="0">
            <x v="8"/>
          </reference>
        </references>
      </pivotArea>
    </chartFormat>
    <chartFormat chart="30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8" count="1" selected="0">
            <x v="9"/>
          </reference>
        </references>
      </pivotArea>
    </chartFormat>
    <chartFormat chart="30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8" count="1" selected="0">
            <x v="10"/>
          </reference>
        </references>
      </pivotArea>
    </chartFormat>
    <chartFormat chart="30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8" count="1" selected="0">
            <x v="11"/>
          </reference>
        </references>
      </pivotArea>
    </chartFormat>
    <chartFormat chart="30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8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B5723A-6E76-41CA-9B5D-CFBA65CC3831}" name="PivotTable32" cacheId="1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1" rowHeaderCaption="Client name">
  <location ref="B8:AO27" firstHeaderRow="1" firstDataRow="3" firstDataCol="1"/>
  <pivotFields count="9"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axis="axisRow" showAll="0">
      <items count="18">
        <item x="1"/>
        <item x="6"/>
        <item x="9"/>
        <item x="4"/>
        <item x="7"/>
        <item x="5"/>
        <item x="14"/>
        <item x="0"/>
        <item x="10"/>
        <item x="8"/>
        <item x="3"/>
        <item x="15"/>
        <item x="2"/>
        <item x="12"/>
        <item x="13"/>
        <item x="11"/>
        <item x="16"/>
        <item t="default"/>
      </items>
    </pivotField>
    <pivotField dataField="1" showAll="0">
      <items count="181">
        <item x="68"/>
        <item x="9"/>
        <item x="95"/>
        <item x="37"/>
        <item x="110"/>
        <item x="76"/>
        <item x="169"/>
        <item x="39"/>
        <item x="170"/>
        <item x="10"/>
        <item x="168"/>
        <item x="13"/>
        <item x="81"/>
        <item x="53"/>
        <item x="19"/>
        <item x="153"/>
        <item x="138"/>
        <item x="125"/>
        <item x="113"/>
        <item x="112"/>
        <item x="24"/>
        <item x="33"/>
        <item x="93"/>
        <item x="38"/>
        <item x="51"/>
        <item x="94"/>
        <item x="108"/>
        <item x="57"/>
        <item x="141"/>
        <item x="70"/>
        <item x="42"/>
        <item x="109"/>
        <item x="154"/>
        <item x="63"/>
        <item x="90"/>
        <item x="98"/>
        <item x="139"/>
        <item x="83"/>
        <item x="123"/>
        <item x="97"/>
        <item x="55"/>
        <item x="48"/>
        <item x="8"/>
        <item x="65"/>
        <item x="80"/>
        <item x="62"/>
        <item x="152"/>
        <item x="79"/>
        <item x="92"/>
        <item x="137"/>
        <item x="60"/>
        <item x="50"/>
        <item x="23"/>
        <item x="107"/>
        <item x="47"/>
        <item x="3"/>
        <item x="27"/>
        <item x="167"/>
        <item x="40"/>
        <item x="66"/>
        <item x="25"/>
        <item x="67"/>
        <item x="122"/>
        <item x="16"/>
        <item x="105"/>
        <item x="96"/>
        <item x="54"/>
        <item x="171"/>
        <item x="85"/>
        <item x="128"/>
        <item x="22"/>
        <item x="111"/>
        <item x="162"/>
        <item x="127"/>
        <item x="136"/>
        <item x="156"/>
        <item x="84"/>
        <item x="158"/>
        <item x="14"/>
        <item x="77"/>
        <item x="32"/>
        <item x="104"/>
        <item x="161"/>
        <item x="143"/>
        <item x="82"/>
        <item x="172"/>
        <item x="18"/>
        <item x="52"/>
        <item x="124"/>
        <item x="36"/>
        <item x="64"/>
        <item x="99"/>
        <item x="151"/>
        <item x="1"/>
        <item x="69"/>
        <item x="115"/>
        <item x="121"/>
        <item x="157"/>
        <item x="160"/>
        <item x="155"/>
        <item x="142"/>
        <item x="30"/>
        <item x="71"/>
        <item x="126"/>
        <item x="4"/>
        <item x="114"/>
        <item x="116"/>
        <item x="140"/>
        <item x="174"/>
        <item x="11"/>
        <item x="49"/>
        <item x="135"/>
        <item x="35"/>
        <item x="2"/>
        <item x="78"/>
        <item x="6"/>
        <item x="45"/>
        <item x="159"/>
        <item x="91"/>
        <item x="178"/>
        <item x="129"/>
        <item x="146"/>
        <item x="131"/>
        <item x="106"/>
        <item x="5"/>
        <item x="150"/>
        <item x="7"/>
        <item x="145"/>
        <item x="28"/>
        <item x="130"/>
        <item x="176"/>
        <item x="74"/>
        <item x="34"/>
        <item x="56"/>
        <item x="177"/>
        <item x="20"/>
        <item x="61"/>
        <item x="72"/>
        <item x="17"/>
        <item x="144"/>
        <item x="75"/>
        <item x="21"/>
        <item x="149"/>
        <item x="86"/>
        <item x="173"/>
        <item x="120"/>
        <item x="46"/>
        <item x="58"/>
        <item x="166"/>
        <item x="43"/>
        <item x="15"/>
        <item x="88"/>
        <item x="100"/>
        <item x="175"/>
        <item x="133"/>
        <item x="118"/>
        <item x="31"/>
        <item x="12"/>
        <item x="0"/>
        <item x="117"/>
        <item x="164"/>
        <item x="89"/>
        <item x="41"/>
        <item x="29"/>
        <item x="132"/>
        <item x="148"/>
        <item x="59"/>
        <item x="165"/>
        <item x="102"/>
        <item x="119"/>
        <item x="44"/>
        <item x="87"/>
        <item x="103"/>
        <item x="163"/>
        <item x="147"/>
        <item x="26"/>
        <item x="134"/>
        <item x="73"/>
        <item x="101"/>
        <item x="179"/>
        <item t="default"/>
      </items>
    </pivotField>
    <pivotField dataField="1" showAll="0" sumSubtotal="1">
      <items count="194">
        <item x="83"/>
        <item x="182"/>
        <item x="73"/>
        <item x="9"/>
        <item x="105"/>
        <item x="121"/>
        <item x="41"/>
        <item x="43"/>
        <item x="14"/>
        <item x="10"/>
        <item x="183"/>
        <item x="181"/>
        <item x="124"/>
        <item x="150"/>
        <item x="166"/>
        <item x="20"/>
        <item x="89"/>
        <item x="57"/>
        <item x="27"/>
        <item x="36"/>
        <item x="25"/>
        <item x="46"/>
        <item x="137"/>
        <item x="62"/>
        <item x="108"/>
        <item x="123"/>
        <item x="99"/>
        <item x="103"/>
        <item x="68"/>
        <item x="55"/>
        <item x="42"/>
        <item x="119"/>
        <item x="67"/>
        <item x="104"/>
        <item x="28"/>
        <item x="75"/>
        <item x="167"/>
        <item x="44"/>
        <item x="52"/>
        <item x="30"/>
        <item x="91"/>
        <item x="70"/>
        <item x="135"/>
        <item x="51"/>
        <item x="120"/>
        <item x="59"/>
        <item x="8"/>
        <item x="107"/>
        <item x="151"/>
        <item x="86"/>
        <item x="54"/>
        <item x="102"/>
        <item x="165"/>
        <item x="153"/>
        <item x="118"/>
        <item x="87"/>
        <item x="3"/>
        <item x="149"/>
        <item x="15"/>
        <item x="156"/>
        <item x="78"/>
        <item x="140"/>
        <item x="175"/>
        <item x="92"/>
        <item x="11"/>
        <item x="26"/>
        <item x="134"/>
        <item x="88"/>
        <item x="94"/>
        <item x="180"/>
        <item x="65"/>
        <item x="35"/>
        <item x="12"/>
        <item x="115"/>
        <item x="71"/>
        <item x="116"/>
        <item x="174"/>
        <item x="17"/>
        <item x="19"/>
        <item x="72"/>
        <item x="84"/>
        <item x="148"/>
        <item x="58"/>
        <item x="24"/>
        <item x="155"/>
        <item x="76"/>
        <item x="110"/>
        <item x="106"/>
        <item x="171"/>
        <item x="126"/>
        <item x="164"/>
        <item x="184"/>
        <item x="122"/>
        <item x="139"/>
        <item x="159"/>
        <item x="69"/>
        <item x="173"/>
        <item x="172"/>
        <item x="169"/>
        <item x="31"/>
        <item x="127"/>
        <item x="147"/>
        <item x="1"/>
        <item x="6"/>
        <item x="125"/>
        <item x="90"/>
        <item x="56"/>
        <item x="40"/>
        <item x="185"/>
        <item x="158"/>
        <item x="60"/>
        <item x="133"/>
        <item x="163"/>
        <item x="143"/>
        <item x="74"/>
        <item x="53"/>
        <item x="136"/>
        <item x="109"/>
        <item x="93"/>
        <item x="132"/>
        <item x="4"/>
        <item x="170"/>
        <item x="191"/>
        <item x="154"/>
        <item x="79"/>
        <item x="5"/>
        <item x="2"/>
        <item x="168"/>
        <item x="141"/>
        <item x="33"/>
        <item x="157"/>
        <item x="152"/>
        <item x="100"/>
        <item x="190"/>
        <item x="101"/>
        <item x="85"/>
        <item x="142"/>
        <item x="63"/>
        <item x="38"/>
        <item x="47"/>
        <item x="39"/>
        <item x="22"/>
        <item x="138"/>
        <item x="117"/>
        <item x="189"/>
        <item x="95"/>
        <item x="77"/>
        <item x="66"/>
        <item x="187"/>
        <item x="37"/>
        <item x="7"/>
        <item x="18"/>
        <item x="131"/>
        <item x="49"/>
        <item x="179"/>
        <item x="61"/>
        <item x="21"/>
        <item x="162"/>
        <item x="82"/>
        <item x="188"/>
        <item x="50"/>
        <item x="13"/>
        <item x="81"/>
        <item x="111"/>
        <item x="34"/>
        <item x="45"/>
        <item x="23"/>
        <item x="186"/>
        <item x="98"/>
        <item x="145"/>
        <item x="0"/>
        <item x="16"/>
        <item x="97"/>
        <item x="178"/>
        <item x="29"/>
        <item x="128"/>
        <item x="129"/>
        <item x="64"/>
        <item x="130"/>
        <item x="32"/>
        <item x="114"/>
        <item x="146"/>
        <item x="144"/>
        <item x="161"/>
        <item x="177"/>
        <item x="48"/>
        <item x="96"/>
        <item x="113"/>
        <item x="160"/>
        <item x="176"/>
        <item x="80"/>
        <item x="112"/>
        <item x="192"/>
        <item t="sum"/>
      </items>
    </pivotField>
    <pivotField showAll="0"/>
    <pivotField dataField="1" showAll="0">
      <items count="194">
        <item x="73"/>
        <item x="41"/>
        <item x="9"/>
        <item x="105"/>
        <item x="121"/>
        <item x="83"/>
        <item x="182"/>
        <item x="43"/>
        <item x="89"/>
        <item x="57"/>
        <item x="183"/>
        <item x="25"/>
        <item x="10"/>
        <item x="181"/>
        <item x="137"/>
        <item x="20"/>
        <item x="123"/>
        <item x="166"/>
        <item x="153"/>
        <item x="14"/>
        <item x="150"/>
        <item x="27"/>
        <item x="36"/>
        <item x="120"/>
        <item x="104"/>
        <item x="42"/>
        <item x="55"/>
        <item x="75"/>
        <item x="124"/>
        <item x="119"/>
        <item x="103"/>
        <item x="151"/>
        <item x="167"/>
        <item x="107"/>
        <item x="91"/>
        <item x="135"/>
        <item x="59"/>
        <item x="88"/>
        <item x="65"/>
        <item x="68"/>
        <item x="62"/>
        <item x="8"/>
        <item x="99"/>
        <item x="52"/>
        <item x="46"/>
        <item x="87"/>
        <item x="26"/>
        <item x="70"/>
        <item x="180"/>
        <item x="106"/>
        <item x="165"/>
        <item x="184"/>
        <item x="108"/>
        <item x="169"/>
        <item x="72"/>
        <item x="149"/>
        <item x="86"/>
        <item x="122"/>
        <item x="71"/>
        <item x="102"/>
        <item x="11"/>
        <item x="54"/>
        <item x="17"/>
        <item x="139"/>
        <item x="58"/>
        <item x="67"/>
        <item x="116"/>
        <item x="24"/>
        <item x="3"/>
        <item x="118"/>
        <item x="136"/>
        <item x="185"/>
        <item x="171"/>
        <item x="90"/>
        <item x="56"/>
        <item x="134"/>
        <item x="51"/>
        <item x="30"/>
        <item x="148"/>
        <item x="78"/>
        <item x="40"/>
        <item x="94"/>
        <item x="138"/>
        <item x="74"/>
        <item x="155"/>
        <item x="84"/>
        <item x="44"/>
        <item x="170"/>
        <item x="132"/>
        <item x="168"/>
        <item x="187"/>
        <item x="33"/>
        <item x="28"/>
        <item x="140"/>
        <item x="1"/>
        <item x="133"/>
        <item x="69"/>
        <item x="175"/>
        <item x="174"/>
        <item x="154"/>
        <item x="115"/>
        <item x="35"/>
        <item x="152"/>
        <item x="92"/>
        <item x="49"/>
        <item x="164"/>
        <item x="39"/>
        <item x="110"/>
        <item x="19"/>
        <item x="4"/>
        <item x="126"/>
        <item x="15"/>
        <item x="173"/>
        <item x="81"/>
        <item x="85"/>
        <item x="156"/>
        <item x="2"/>
        <item x="125"/>
        <item x="53"/>
        <item x="101"/>
        <item x="100"/>
        <item x="127"/>
        <item x="117"/>
        <item x="7"/>
        <item x="141"/>
        <item x="93"/>
        <item x="177"/>
        <item x="76"/>
        <item x="147"/>
        <item x="191"/>
        <item x="186"/>
        <item x="23"/>
        <item x="109"/>
        <item x="97"/>
        <item x="16"/>
        <item x="189"/>
        <item x="37"/>
        <item x="6"/>
        <item x="143"/>
        <item x="5"/>
        <item x="142"/>
        <item x="129"/>
        <item x="21"/>
        <item x="172"/>
        <item x="38"/>
        <item x="163"/>
        <item x="66"/>
        <item x="77"/>
        <item x="159"/>
        <item x="190"/>
        <item x="158"/>
        <item x="12"/>
        <item x="22"/>
        <item x="113"/>
        <item x="18"/>
        <item x="128"/>
        <item x="82"/>
        <item x="145"/>
        <item x="31"/>
        <item x="162"/>
        <item x="50"/>
        <item x="144"/>
        <item x="60"/>
        <item x="161"/>
        <item x="32"/>
        <item x="79"/>
        <item x="0"/>
        <item x="131"/>
        <item x="61"/>
        <item x="157"/>
        <item x="95"/>
        <item x="179"/>
        <item x="34"/>
        <item x="176"/>
        <item x="64"/>
        <item x="63"/>
        <item x="111"/>
        <item x="96"/>
        <item x="98"/>
        <item x="47"/>
        <item x="48"/>
        <item x="188"/>
        <item x="178"/>
        <item x="13"/>
        <item x="130"/>
        <item x="80"/>
        <item x="45"/>
        <item x="112"/>
        <item x="160"/>
        <item x="114"/>
        <item x="146"/>
        <item x="29"/>
        <item x="192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2">
    <field x="8"/>
    <field x="-2"/>
  </colFields>
  <colItems count="39"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>
      <x v="12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Summe von Revenue ($ 000')" fld="3" baseField="0" baseItem="0"/>
    <dataField name="Summe von Cogs ($ 000')" fld="4" baseField="0" baseItem="0"/>
    <dataField name="Summe von Gross Profit ($ 000')" fld="6" baseField="0" baseItem="0"/>
  </dataFields>
  <formats count="47">
    <format dxfId="46">
      <pivotArea type="all" dataOnly="0" outline="0" fieldPosition="0"/>
    </format>
    <format dxfId="45">
      <pivotArea type="all" dataOnly="0" outline="0" fieldPosition="0"/>
    </format>
    <format dxfId="44">
      <pivotArea type="origin" dataOnly="0" labelOnly="1" outline="0" fieldPosition="0"/>
    </format>
    <format dxfId="43">
      <pivotArea field="8" type="button" dataOnly="0" labelOnly="1" outline="0" axis="axisCol" fieldPosition="0"/>
    </format>
    <format dxfId="42">
      <pivotArea field="-2" type="button" dataOnly="0" labelOnly="1" outline="0" axis="axisCol" fieldPosition="1"/>
    </format>
    <format dxfId="41">
      <pivotArea type="topRight" dataOnly="0" labelOnly="1" outline="0" fieldPosition="0"/>
    </format>
    <format dxfId="40">
      <pivotArea field="2" type="button" dataOnly="0" labelOnly="1" outline="0" axis="axisRow" fieldPosition="0"/>
    </format>
    <format dxfId="39">
      <pivotArea dataOnly="0" labelOnly="1" fieldPosition="0">
        <references count="1">
          <reference field="8" count="0"/>
        </references>
      </pivotArea>
    </format>
    <format dxfId="38">
      <pivotArea field="8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7">
      <pivotArea field="8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6">
      <pivotArea dataOnly="0" labelOnly="1" outline="0" fieldPosition="0">
        <references count="2">
          <reference field="4294967294" count="2">
            <x v="0"/>
            <x v="1"/>
          </reference>
          <reference field="8" count="1" selected="0">
            <x v="1"/>
          </reference>
        </references>
      </pivotArea>
    </format>
    <format dxfId="35">
      <pivotArea dataOnly="0" labelOnly="1" outline="0" fieldPosition="0">
        <references count="2">
          <reference field="4294967294" count="2">
            <x v="0"/>
            <x v="1"/>
          </reference>
          <reference field="8" count="1" selected="0">
            <x v="2"/>
          </reference>
        </references>
      </pivotArea>
    </format>
    <format dxfId="34">
      <pivotArea dataOnly="0" labelOnly="1" outline="0" fieldPosition="0">
        <references count="2">
          <reference field="4294967294" count="2">
            <x v="0"/>
            <x v="1"/>
          </reference>
          <reference field="8" count="1" selected="0">
            <x v="3"/>
          </reference>
        </references>
      </pivotArea>
    </format>
    <format dxfId="33">
      <pivotArea dataOnly="0" labelOnly="1" outline="0" fieldPosition="0">
        <references count="2">
          <reference field="4294967294" count="2">
            <x v="0"/>
            <x v="1"/>
          </reference>
          <reference field="8" count="1" selected="0">
            <x v="4"/>
          </reference>
        </references>
      </pivotArea>
    </format>
    <format dxfId="32">
      <pivotArea dataOnly="0" labelOnly="1" outline="0" fieldPosition="0">
        <references count="2">
          <reference field="4294967294" count="2">
            <x v="0"/>
            <x v="1"/>
          </reference>
          <reference field="8" count="1" selected="0">
            <x v="5"/>
          </reference>
        </references>
      </pivotArea>
    </format>
    <format dxfId="31">
      <pivotArea dataOnly="0" labelOnly="1" outline="0" fieldPosition="0">
        <references count="2">
          <reference field="4294967294" count="2">
            <x v="0"/>
            <x v="1"/>
          </reference>
          <reference field="8" count="1" selected="0">
            <x v="6"/>
          </reference>
        </references>
      </pivotArea>
    </format>
    <format dxfId="30">
      <pivotArea dataOnly="0" labelOnly="1" outline="0" fieldPosition="0">
        <references count="2">
          <reference field="4294967294" count="2">
            <x v="0"/>
            <x v="1"/>
          </reference>
          <reference field="8" count="1" selected="0">
            <x v="7"/>
          </reference>
        </references>
      </pivotArea>
    </format>
    <format dxfId="29">
      <pivotArea dataOnly="0" labelOnly="1" outline="0" fieldPosition="0">
        <references count="2">
          <reference field="4294967294" count="2">
            <x v="0"/>
            <x v="1"/>
          </reference>
          <reference field="8" count="1" selected="0">
            <x v="8"/>
          </reference>
        </references>
      </pivotArea>
    </format>
    <format dxfId="28">
      <pivotArea dataOnly="0" labelOnly="1" outline="0" fieldPosition="0">
        <references count="2">
          <reference field="4294967294" count="2">
            <x v="0"/>
            <x v="1"/>
          </reference>
          <reference field="8" count="1" selected="0">
            <x v="9"/>
          </reference>
        </references>
      </pivotArea>
    </format>
    <format dxfId="27">
      <pivotArea dataOnly="0" labelOnly="1" outline="0" fieldPosition="0">
        <references count="2">
          <reference field="4294967294" count="2">
            <x v="0"/>
            <x v="1"/>
          </reference>
          <reference field="8" count="1" selected="0">
            <x v="10"/>
          </reference>
        </references>
      </pivotArea>
    </format>
    <format dxfId="26">
      <pivotArea dataOnly="0" labelOnly="1" outline="0" fieldPosition="0">
        <references count="2">
          <reference field="4294967294" count="2">
            <x v="0"/>
            <x v="1"/>
          </reference>
          <reference field="8" count="1" selected="0">
            <x v="11"/>
          </reference>
        </references>
      </pivotArea>
    </format>
    <format dxfId="25">
      <pivotArea dataOnly="0" labelOnly="1" outline="0" fieldPosition="0">
        <references count="2">
          <reference field="4294967294" count="2">
            <x v="0"/>
            <x v="1"/>
          </reference>
          <reference field="8" count="1" selected="0">
            <x v="12"/>
          </reference>
        </references>
      </pivotArea>
    </format>
    <format dxfId="24">
      <pivotArea dataOnly="0" labelOnly="1" fieldPosition="0">
        <references count="1">
          <reference field="8" count="1">
            <x v="2"/>
          </reference>
        </references>
      </pivotArea>
    </format>
    <format dxfId="23">
      <pivotArea dataOnly="0" labelOnly="1" fieldPosition="0">
        <references count="1">
          <reference field="8" count="1">
            <x v="2"/>
          </reference>
        </references>
      </pivotArea>
    </format>
    <format dxfId="22">
      <pivotArea dataOnly="0" labelOnly="1" outline="0" fieldPosition="0">
        <references count="2">
          <reference field="4294967294" count="1">
            <x v="2"/>
          </reference>
          <reference field="8" count="1" selected="0">
            <x v="1"/>
          </reference>
        </references>
      </pivotArea>
    </format>
    <format dxfId="21">
      <pivotArea dataOnly="0" labelOnly="1" outline="0" fieldPosition="0">
        <references count="2">
          <reference field="4294967294" count="1">
            <x v="2"/>
          </reference>
          <reference field="8" count="1" selected="0">
            <x v="2"/>
          </reference>
        </references>
      </pivotArea>
    </format>
    <format dxfId="20">
      <pivotArea type="origin" dataOnly="0" labelOnly="1" outline="0" fieldPosition="0"/>
    </format>
    <format dxfId="19">
      <pivotArea field="8" type="button" dataOnly="0" labelOnly="1" outline="0" axis="axisCol" fieldPosition="0"/>
    </format>
    <format dxfId="18">
      <pivotArea field="-2" type="button" dataOnly="0" labelOnly="1" outline="0" axis="axisCol" fieldPosition="1"/>
    </format>
    <format dxfId="17">
      <pivotArea type="topRight" dataOnly="0" labelOnly="1" outline="0" fieldPosition="0"/>
    </format>
    <format dxfId="16">
      <pivotArea field="2" type="button" dataOnly="0" labelOnly="1" outline="0" axis="axisRow" fieldPosition="0"/>
    </format>
    <format dxfId="15">
      <pivotArea dataOnly="0" labelOnly="1" fieldPosition="0">
        <references count="1">
          <reference field="8" count="0"/>
        </references>
      </pivotArea>
    </format>
    <format dxfId="14">
      <pivotArea field="8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3">
      <pivotArea field="8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2">
      <pivotArea field="8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1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8" count="1" selected="0">
            <x v="1"/>
          </reference>
        </references>
      </pivotArea>
    </format>
    <format dxfId="10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8" count="1" selected="0">
            <x v="2"/>
          </reference>
        </references>
      </pivotArea>
    </format>
    <format dxfId="9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8" count="1" selected="0">
            <x v="3"/>
          </reference>
        </references>
      </pivotArea>
    </format>
    <format dxfId="8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8" count="1" selected="0">
            <x v="4"/>
          </reference>
        </references>
      </pivotArea>
    </format>
    <format dxfId="7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8" count="1" selected="0">
            <x v="5"/>
          </reference>
        </references>
      </pivotArea>
    </format>
    <format dxfId="6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8" count="1" selected="0">
            <x v="6"/>
          </reference>
        </references>
      </pivotArea>
    </format>
    <format dxfId="5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8" count="1" selected="0">
            <x v="7"/>
          </reference>
        </references>
      </pivotArea>
    </format>
    <format dxfId="4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8" count="1" selected="0">
            <x v="8"/>
          </reference>
        </references>
      </pivotArea>
    </format>
    <format dxfId="3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8" count="1" selected="0">
            <x v="9"/>
          </reference>
        </references>
      </pivotArea>
    </format>
    <format dxfId="2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8" count="1" selected="0">
            <x v="10"/>
          </reference>
        </references>
      </pivotArea>
    </format>
    <format dxfId="1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8" count="1" selected="0">
            <x v="11"/>
          </reference>
        </references>
      </pivotArea>
    </format>
    <format dxfId="0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8" count="1" selected="0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N36"/>
  <sheetViews>
    <sheetView workbookViewId="0"/>
  </sheetViews>
  <sheetFormatPr baseColWidth="10" defaultColWidth="9.109375" defaultRowHeight="13.8" x14ac:dyDescent="0.25"/>
  <cols>
    <col min="1" max="1" width="2" style="7" customWidth="1"/>
    <col min="2" max="2" width="9.109375" style="7"/>
    <col min="3" max="6" width="16.44140625" style="7" bestFit="1" customWidth="1"/>
    <col min="7" max="7" width="7" style="7" customWidth="1"/>
    <col min="8" max="14" width="16.44140625" style="7" bestFit="1" customWidth="1"/>
    <col min="15" max="16384" width="9.109375" style="7"/>
  </cols>
  <sheetData>
    <row r="1" spans="1:14" x14ac:dyDescent="0.25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3" spans="1:14" x14ac:dyDescent="0.25">
      <c r="A3" s="1"/>
      <c r="B3" s="5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A4" s="1"/>
      <c r="B4" s="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5">
      <c r="A5" s="1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1"/>
      <c r="B6" s="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5">
      <c r="A7" s="1"/>
      <c r="B7" s="5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5">
      <c r="A8" s="1"/>
      <c r="B8" s="5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5">
      <c r="A9" s="1"/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37.799999999999997" x14ac:dyDescent="0.65">
      <c r="A10" s="1"/>
      <c r="C10" s="9"/>
      <c r="D10" s="9"/>
      <c r="E10" s="9"/>
      <c r="F10" s="9"/>
      <c r="G10" s="9"/>
      <c r="H10" s="12" t="s">
        <v>35</v>
      </c>
      <c r="I10" s="9"/>
      <c r="J10" s="9"/>
      <c r="K10" s="9"/>
      <c r="L10" s="9"/>
      <c r="M10" s="9"/>
      <c r="N10" s="9"/>
    </row>
    <row r="11" spans="1:14" x14ac:dyDescent="0.25">
      <c r="A11" s="1"/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5">
      <c r="A12" s="1"/>
      <c r="B12" s="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5">
      <c r="A13" s="1"/>
      <c r="B13" s="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5">
      <c r="A14" s="1"/>
      <c r="B14" s="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5">
      <c r="A15" s="1"/>
      <c r="B15" s="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5">
      <c r="A16" s="1"/>
      <c r="B16" s="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5">
      <c r="A17" s="1"/>
      <c r="B17" s="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5">
      <c r="A18" s="1"/>
      <c r="B18" s="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21" spans="1:14" x14ac:dyDescent="0.25">
      <c r="A21" s="1"/>
      <c r="C21" s="10"/>
      <c r="D21" s="10"/>
      <c r="E21" s="10"/>
      <c r="F21" s="10"/>
      <c r="G21" s="10"/>
      <c r="H21" s="10"/>
      <c r="I21" s="11"/>
      <c r="J21" s="11"/>
      <c r="K21" s="11"/>
      <c r="L21" s="11"/>
      <c r="M21" s="11"/>
      <c r="N21" s="11"/>
    </row>
    <row r="22" spans="1:14" x14ac:dyDescent="0.25">
      <c r="A22" s="1"/>
      <c r="C22" s="10"/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1"/>
    </row>
    <row r="23" spans="1:14" x14ac:dyDescent="0.25">
      <c r="A23" s="1"/>
      <c r="C23" s="10"/>
      <c r="D23" s="10"/>
      <c r="E23" s="10"/>
      <c r="F23" s="10"/>
      <c r="G23" s="10"/>
      <c r="H23" s="10"/>
      <c r="I23" s="11"/>
      <c r="J23" s="11"/>
      <c r="K23" s="11"/>
      <c r="L23" s="11"/>
      <c r="M23" s="11"/>
      <c r="N23" s="11"/>
    </row>
    <row r="24" spans="1:14" x14ac:dyDescent="0.25">
      <c r="A24" s="1"/>
      <c r="C24" s="10"/>
      <c r="D24" s="10"/>
      <c r="E24" s="10"/>
      <c r="F24" s="10"/>
      <c r="G24" s="10"/>
      <c r="H24" s="10"/>
      <c r="I24" s="11"/>
      <c r="J24" s="11"/>
      <c r="K24" s="11"/>
      <c r="L24" s="11"/>
      <c r="M24" s="11"/>
      <c r="N24" s="11"/>
    </row>
    <row r="25" spans="1:14" x14ac:dyDescent="0.25">
      <c r="A25" s="1"/>
      <c r="C25" s="10"/>
      <c r="D25" s="10"/>
      <c r="E25" s="10"/>
      <c r="F25" s="10"/>
      <c r="G25" s="10"/>
      <c r="H25" s="10"/>
      <c r="I25" s="11"/>
      <c r="J25" s="11"/>
      <c r="K25" s="11"/>
      <c r="L25" s="11"/>
      <c r="M25" s="11"/>
      <c r="N25" s="11"/>
    </row>
    <row r="26" spans="1:14" x14ac:dyDescent="0.25">
      <c r="A26" s="1"/>
      <c r="C26" s="10"/>
      <c r="D26" s="10"/>
      <c r="E26" s="10"/>
      <c r="F26" s="10"/>
      <c r="G26" s="10"/>
      <c r="H26" s="10"/>
      <c r="I26" s="11"/>
      <c r="J26" s="11"/>
      <c r="K26" s="11"/>
      <c r="L26" s="11"/>
      <c r="M26" s="11"/>
      <c r="N26" s="11"/>
    </row>
    <row r="27" spans="1:14" x14ac:dyDescent="0.25">
      <c r="A27" s="1"/>
      <c r="C27" s="10"/>
      <c r="D27" s="10"/>
      <c r="E27" s="10"/>
      <c r="F27" s="10"/>
      <c r="G27" s="10"/>
      <c r="H27" s="10"/>
      <c r="I27" s="11"/>
      <c r="J27" s="11"/>
      <c r="K27" s="11"/>
      <c r="L27" s="11"/>
      <c r="M27" s="11"/>
      <c r="N27" s="11"/>
    </row>
    <row r="28" spans="1:14" x14ac:dyDescent="0.25">
      <c r="A28" s="1"/>
      <c r="C28" s="10"/>
      <c r="D28" s="10"/>
      <c r="E28" s="10"/>
      <c r="F28" s="10"/>
      <c r="G28" s="10"/>
      <c r="H28" s="10"/>
      <c r="I28" s="11"/>
      <c r="J28" s="11"/>
      <c r="K28" s="11"/>
      <c r="L28" s="11"/>
      <c r="M28" s="11"/>
      <c r="N28" s="11"/>
    </row>
    <row r="29" spans="1:14" x14ac:dyDescent="0.25">
      <c r="A29" s="1"/>
      <c r="C29" s="10"/>
      <c r="D29" s="10"/>
      <c r="E29" s="10"/>
      <c r="F29" s="10"/>
      <c r="G29" s="10"/>
      <c r="H29" s="10"/>
      <c r="I29" s="11"/>
      <c r="J29" s="11"/>
      <c r="K29" s="11"/>
      <c r="L29" s="11"/>
      <c r="M29" s="11"/>
      <c r="N29" s="11"/>
    </row>
    <row r="30" spans="1:14" x14ac:dyDescent="0.25">
      <c r="A30" s="1"/>
      <c r="C30" s="10"/>
      <c r="D30" s="10"/>
      <c r="E30" s="10"/>
      <c r="F30" s="10"/>
      <c r="G30" s="10"/>
      <c r="H30" s="10"/>
      <c r="I30" s="11"/>
      <c r="J30" s="11"/>
      <c r="K30" s="11"/>
      <c r="L30" s="11"/>
      <c r="M30" s="11"/>
      <c r="N30" s="11"/>
    </row>
    <row r="31" spans="1:14" x14ac:dyDescent="0.25">
      <c r="A31" s="1"/>
      <c r="C31" s="10"/>
      <c r="D31" s="10"/>
      <c r="E31" s="10"/>
      <c r="F31" s="10"/>
      <c r="G31" s="10"/>
      <c r="H31" s="10"/>
      <c r="I31" s="11"/>
      <c r="J31" s="11"/>
      <c r="K31" s="11"/>
      <c r="L31" s="11"/>
      <c r="M31" s="11"/>
      <c r="N31" s="11"/>
    </row>
    <row r="32" spans="1:14" x14ac:dyDescent="0.25">
      <c r="A32" s="1"/>
      <c r="C32" s="10"/>
      <c r="D32" s="10"/>
      <c r="E32" s="10"/>
      <c r="F32" s="10"/>
      <c r="G32" s="10"/>
      <c r="H32" s="10"/>
      <c r="I32" s="11"/>
      <c r="J32" s="11"/>
      <c r="K32" s="11"/>
      <c r="L32" s="11"/>
      <c r="M32" s="11"/>
      <c r="N32" s="11"/>
    </row>
    <row r="33" spans="1:14" x14ac:dyDescent="0.25">
      <c r="A33" s="1"/>
      <c r="C33" s="10"/>
      <c r="D33" s="10"/>
      <c r="E33" s="10"/>
      <c r="F33" s="10"/>
      <c r="G33" s="10"/>
      <c r="H33" s="10"/>
      <c r="I33" s="11"/>
      <c r="J33" s="11"/>
      <c r="K33" s="11"/>
      <c r="L33" s="11"/>
      <c r="M33" s="11"/>
      <c r="N33" s="11"/>
    </row>
    <row r="34" spans="1:14" x14ac:dyDescent="0.25">
      <c r="A34" s="1"/>
      <c r="C34" s="10"/>
      <c r="D34" s="10"/>
      <c r="E34" s="10"/>
      <c r="F34" s="10"/>
      <c r="G34" s="10"/>
      <c r="H34" s="10"/>
      <c r="I34" s="11"/>
      <c r="J34" s="11"/>
      <c r="K34" s="11"/>
      <c r="L34" s="11"/>
      <c r="M34" s="11"/>
      <c r="N34" s="11"/>
    </row>
    <row r="35" spans="1:14" x14ac:dyDescent="0.25">
      <c r="A35" s="1"/>
      <c r="C35" s="10"/>
      <c r="D35" s="10"/>
      <c r="E35" s="10"/>
      <c r="F35" s="10"/>
      <c r="G35" s="10"/>
      <c r="H35" s="10"/>
      <c r="I35" s="11"/>
      <c r="J35" s="11"/>
      <c r="K35" s="11"/>
      <c r="L35" s="11"/>
      <c r="M35" s="11"/>
      <c r="N35" s="11"/>
    </row>
    <row r="36" spans="1:14" x14ac:dyDescent="0.25">
      <c r="A36" s="1"/>
      <c r="C36" s="10"/>
      <c r="D36" s="10"/>
      <c r="E36" s="10"/>
      <c r="F36" s="10"/>
      <c r="G36" s="10"/>
      <c r="H36" s="10"/>
      <c r="I36" s="11"/>
      <c r="J36" s="11"/>
      <c r="K36" s="11"/>
      <c r="L36" s="11"/>
      <c r="M36" s="11"/>
      <c r="N36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95"/>
  <sheetViews>
    <sheetView workbookViewId="0">
      <selection activeCell="G6" sqref="G6"/>
    </sheetView>
  </sheetViews>
  <sheetFormatPr baseColWidth="10" defaultColWidth="9.109375" defaultRowHeight="11.4" x14ac:dyDescent="0.2"/>
  <cols>
    <col min="1" max="1" width="2" style="1" customWidth="1"/>
    <col min="2" max="7" width="14.6640625" style="1" customWidth="1"/>
    <col min="8" max="8" width="18" style="1" customWidth="1"/>
    <col min="9" max="9" width="11.6640625" style="1" customWidth="1"/>
    <col min="10" max="16384" width="9.109375" style="1"/>
  </cols>
  <sheetData>
    <row r="1" spans="2:13" ht="15.6" x14ac:dyDescent="0.3">
      <c r="B1" s="2" t="s">
        <v>29</v>
      </c>
    </row>
    <row r="3" spans="2:13" ht="12.6" thickBot="1" x14ac:dyDescent="0.3">
      <c r="B3" s="3" t="s">
        <v>0</v>
      </c>
      <c r="C3" s="3" t="s">
        <v>1</v>
      </c>
      <c r="D3" s="3" t="s">
        <v>14</v>
      </c>
      <c r="E3" s="3" t="s">
        <v>21</v>
      </c>
      <c r="F3" s="3" t="s">
        <v>22</v>
      </c>
      <c r="G3" s="15" t="s">
        <v>37</v>
      </c>
      <c r="H3" s="3" t="s">
        <v>61</v>
      </c>
    </row>
    <row r="4" spans="2:13" x14ac:dyDescent="0.2">
      <c r="B4" s="4">
        <v>42005</v>
      </c>
      <c r="C4" s="1" t="s">
        <v>18</v>
      </c>
      <c r="D4" s="1" t="s">
        <v>2</v>
      </c>
      <c r="E4" s="6">
        <v>4680</v>
      </c>
      <c r="F4" s="14">
        <v>2569.3200000000002</v>
      </c>
      <c r="G4" s="1" t="s">
        <v>18</v>
      </c>
      <c r="H4" s="14">
        <f>E4-F4</f>
        <v>2110.6799999999998</v>
      </c>
      <c r="M4" s="5"/>
    </row>
    <row r="5" spans="2:13" x14ac:dyDescent="0.2">
      <c r="B5" s="4">
        <v>42005</v>
      </c>
      <c r="C5" s="1" t="s">
        <v>18</v>
      </c>
      <c r="D5" s="1" t="s">
        <v>3</v>
      </c>
      <c r="E5" s="6">
        <v>2600</v>
      </c>
      <c r="F5" s="14">
        <v>1391</v>
      </c>
      <c r="G5" s="1" t="s">
        <v>19</v>
      </c>
      <c r="H5" s="14">
        <f t="shared" ref="H5:H68" si="0">E5-F5</f>
        <v>1209</v>
      </c>
      <c r="M5" s="5"/>
    </row>
    <row r="6" spans="2:13" x14ac:dyDescent="0.2">
      <c r="B6" s="4">
        <v>42005</v>
      </c>
      <c r="C6" s="1" t="s">
        <v>18</v>
      </c>
      <c r="D6" s="1" t="s">
        <v>4</v>
      </c>
      <c r="E6" s="6">
        <v>3040</v>
      </c>
      <c r="F6" s="14">
        <v>1605.1200000000001</v>
      </c>
      <c r="G6" s="1" t="s">
        <v>20</v>
      </c>
      <c r="H6" s="14">
        <f t="shared" si="0"/>
        <v>1434.8799999999999</v>
      </c>
      <c r="M6" s="5"/>
    </row>
    <row r="7" spans="2:13" x14ac:dyDescent="0.2">
      <c r="B7" s="4">
        <v>42005</v>
      </c>
      <c r="C7" s="1" t="s">
        <v>18</v>
      </c>
      <c r="D7" s="1" t="s">
        <v>5</v>
      </c>
      <c r="E7" s="6">
        <v>1800</v>
      </c>
      <c r="F7" s="14">
        <v>882</v>
      </c>
      <c r="H7" s="14">
        <f t="shared" si="0"/>
        <v>918</v>
      </c>
      <c r="M7" s="5"/>
    </row>
    <row r="8" spans="2:13" x14ac:dyDescent="0.2">
      <c r="B8" s="4">
        <v>42005</v>
      </c>
      <c r="C8" s="1" t="s">
        <v>18</v>
      </c>
      <c r="D8" s="1" t="s">
        <v>6</v>
      </c>
      <c r="E8" s="6">
        <v>2839.9999999999995</v>
      </c>
      <c r="F8" s="14">
        <v>1533.6</v>
      </c>
      <c r="H8" s="14">
        <f t="shared" si="0"/>
        <v>1306.3999999999996</v>
      </c>
      <c r="M8" s="5"/>
    </row>
    <row r="9" spans="2:13" x14ac:dyDescent="0.2">
      <c r="B9" s="4">
        <v>42005</v>
      </c>
      <c r="C9" s="1" t="s">
        <v>18</v>
      </c>
      <c r="D9" s="1" t="s">
        <v>7</v>
      </c>
      <c r="E9" s="6">
        <v>3320</v>
      </c>
      <c r="F9" s="14">
        <v>1593.6</v>
      </c>
      <c r="H9" s="14">
        <f t="shared" si="0"/>
        <v>1726.4</v>
      </c>
      <c r="M9" s="5"/>
    </row>
    <row r="10" spans="2:13" x14ac:dyDescent="0.2">
      <c r="B10" s="4">
        <v>42005</v>
      </c>
      <c r="C10" s="1" t="s">
        <v>18</v>
      </c>
      <c r="D10" s="1" t="s">
        <v>8</v>
      </c>
      <c r="E10" s="6">
        <v>3120</v>
      </c>
      <c r="F10" s="14">
        <v>1404</v>
      </c>
      <c r="H10" s="14">
        <f t="shared" si="0"/>
        <v>1716</v>
      </c>
      <c r="M10" s="5"/>
    </row>
    <row r="11" spans="2:13" x14ac:dyDescent="0.2">
      <c r="B11" s="4">
        <v>42005</v>
      </c>
      <c r="C11" s="1" t="s">
        <v>18</v>
      </c>
      <c r="D11" s="1" t="s">
        <v>9</v>
      </c>
      <c r="E11" s="6">
        <v>3360</v>
      </c>
      <c r="F11" s="14">
        <v>1811.0400000000002</v>
      </c>
      <c r="H11" s="14">
        <f t="shared" si="0"/>
        <v>1548.9599999999998</v>
      </c>
      <c r="M11" s="5"/>
    </row>
    <row r="12" spans="2:13" x14ac:dyDescent="0.2">
      <c r="B12" s="4">
        <v>42005</v>
      </c>
      <c r="C12" s="1" t="s">
        <v>19</v>
      </c>
      <c r="D12" s="1" t="s">
        <v>10</v>
      </c>
      <c r="E12" s="6">
        <v>1520</v>
      </c>
      <c r="F12" s="14">
        <v>820.80000000000007</v>
      </c>
      <c r="H12" s="14">
        <f t="shared" si="0"/>
        <v>699.19999999999993</v>
      </c>
    </row>
    <row r="13" spans="2:13" x14ac:dyDescent="0.2">
      <c r="B13" s="4">
        <v>42005</v>
      </c>
      <c r="C13" s="1" t="s">
        <v>19</v>
      </c>
      <c r="D13" s="1" t="s">
        <v>11</v>
      </c>
      <c r="E13" s="6">
        <v>440</v>
      </c>
      <c r="F13" s="14">
        <v>268.39999999999998</v>
      </c>
      <c r="H13" s="14">
        <f t="shared" si="0"/>
        <v>171.60000000000002</v>
      </c>
      <c r="M13" s="5"/>
    </row>
    <row r="14" spans="2:13" x14ac:dyDescent="0.2">
      <c r="B14" s="4">
        <v>42005</v>
      </c>
      <c r="C14" s="1" t="s">
        <v>19</v>
      </c>
      <c r="D14" s="1" t="s">
        <v>12</v>
      </c>
      <c r="E14" s="6">
        <v>760</v>
      </c>
      <c r="F14" s="14">
        <v>418.00000000000006</v>
      </c>
      <c r="H14" s="14">
        <f t="shared" si="0"/>
        <v>341.99999999999994</v>
      </c>
      <c r="M14" s="5"/>
    </row>
    <row r="15" spans="2:13" x14ac:dyDescent="0.2">
      <c r="B15" s="4">
        <v>42005</v>
      </c>
      <c r="C15" s="1" t="s">
        <v>19</v>
      </c>
      <c r="D15" s="1" t="s">
        <v>13</v>
      </c>
      <c r="E15" s="6">
        <v>1800</v>
      </c>
      <c r="F15" s="14">
        <v>936</v>
      </c>
      <c r="H15" s="14">
        <f t="shared" si="0"/>
        <v>864</v>
      </c>
      <c r="M15" s="5"/>
    </row>
    <row r="16" spans="2:13" x14ac:dyDescent="0.2">
      <c r="B16" s="4">
        <v>42005</v>
      </c>
      <c r="C16" s="1" t="s">
        <v>20</v>
      </c>
      <c r="D16" s="1" t="s">
        <v>15</v>
      </c>
      <c r="E16" s="6">
        <v>2960</v>
      </c>
      <c r="F16" s="14">
        <v>1036</v>
      </c>
      <c r="H16" s="14">
        <f t="shared" si="0"/>
        <v>1924</v>
      </c>
      <c r="M16" s="5"/>
    </row>
    <row r="17" spans="2:15" x14ac:dyDescent="0.2">
      <c r="B17" s="4">
        <v>42005</v>
      </c>
      <c r="C17" s="1" t="s">
        <v>20</v>
      </c>
      <c r="D17" s="1" t="s">
        <v>16</v>
      </c>
      <c r="E17" s="6">
        <v>4640</v>
      </c>
      <c r="F17" s="14">
        <v>2041.6</v>
      </c>
      <c r="H17" s="14">
        <f t="shared" si="0"/>
        <v>2598.4</v>
      </c>
    </row>
    <row r="18" spans="2:15" x14ac:dyDescent="0.2">
      <c r="B18" s="4">
        <v>42005</v>
      </c>
      <c r="C18" s="1" t="s">
        <v>20</v>
      </c>
      <c r="D18" s="1" t="s">
        <v>17</v>
      </c>
      <c r="E18" s="6">
        <v>840</v>
      </c>
      <c r="F18" s="14">
        <v>352.8</v>
      </c>
      <c r="H18" s="14">
        <f t="shared" si="0"/>
        <v>487.2</v>
      </c>
      <c r="M18" s="5"/>
    </row>
    <row r="19" spans="2:15" x14ac:dyDescent="0.2">
      <c r="B19" s="4">
        <v>42005</v>
      </c>
      <c r="C19" s="1" t="s">
        <v>20</v>
      </c>
      <c r="D19" s="1" t="s">
        <v>20</v>
      </c>
      <c r="E19" s="6">
        <v>2280</v>
      </c>
      <c r="F19" s="14">
        <v>889.2</v>
      </c>
      <c r="H19" s="14">
        <f t="shared" si="0"/>
        <v>1390.8</v>
      </c>
      <c r="M19" s="5"/>
    </row>
    <row r="20" spans="2:15" ht="14.4" x14ac:dyDescent="0.3">
      <c r="B20" s="4">
        <v>42036</v>
      </c>
      <c r="C20" s="1" t="s">
        <v>18</v>
      </c>
      <c r="D20" s="1" t="s">
        <v>2</v>
      </c>
      <c r="E20" s="6">
        <v>4268</v>
      </c>
      <c r="F20" s="14">
        <v>2577.4452000000006</v>
      </c>
      <c r="H20" s="14">
        <f t="shared" si="0"/>
        <v>1690.5547999999994</v>
      </c>
      <c r="M20" s="5"/>
      <c r="O20"/>
    </row>
    <row r="21" spans="2:15" x14ac:dyDescent="0.2">
      <c r="B21" s="4">
        <v>42036</v>
      </c>
      <c r="C21" s="1" t="s">
        <v>18</v>
      </c>
      <c r="D21" s="1" t="s">
        <v>3</v>
      </c>
      <c r="E21" s="6">
        <v>1980</v>
      </c>
      <c r="F21" s="14">
        <v>1101.672</v>
      </c>
      <c r="H21" s="14">
        <f t="shared" si="0"/>
        <v>878.32799999999997</v>
      </c>
      <c r="M21" s="5"/>
    </row>
    <row r="22" spans="2:15" x14ac:dyDescent="0.2">
      <c r="B22" s="4">
        <v>42036</v>
      </c>
      <c r="C22" s="1" t="s">
        <v>18</v>
      </c>
      <c r="D22" s="1" t="s">
        <v>4</v>
      </c>
      <c r="E22" s="6">
        <v>3783.9999999999995</v>
      </c>
      <c r="F22" s="14">
        <v>1818.1363199999998</v>
      </c>
      <c r="H22" s="14">
        <f t="shared" si="0"/>
        <v>1965.8636799999997</v>
      </c>
    </row>
    <row r="23" spans="2:15" x14ac:dyDescent="0.2">
      <c r="B23" s="4">
        <v>42036</v>
      </c>
      <c r="C23" s="1" t="s">
        <v>18</v>
      </c>
      <c r="D23" s="1" t="s">
        <v>5</v>
      </c>
      <c r="E23" s="6">
        <v>2420</v>
      </c>
      <c r="F23" s="14">
        <v>1114.6519999999998</v>
      </c>
      <c r="H23" s="14">
        <f t="shared" si="0"/>
        <v>1305.3480000000002</v>
      </c>
    </row>
    <row r="24" spans="2:15" x14ac:dyDescent="0.2">
      <c r="B24" s="4">
        <v>42036</v>
      </c>
      <c r="C24" s="1" t="s">
        <v>18</v>
      </c>
      <c r="D24" s="1" t="s">
        <v>6</v>
      </c>
      <c r="E24" s="6">
        <v>924</v>
      </c>
      <c r="F24" s="14">
        <v>488.98079999999999</v>
      </c>
      <c r="H24" s="14">
        <f t="shared" si="0"/>
        <v>435.01920000000001</v>
      </c>
    </row>
    <row r="25" spans="2:15" x14ac:dyDescent="0.2">
      <c r="B25" s="4">
        <v>42036</v>
      </c>
      <c r="C25" s="1" t="s">
        <v>18</v>
      </c>
      <c r="D25" s="1" t="s">
        <v>7</v>
      </c>
      <c r="E25" s="6">
        <v>3652</v>
      </c>
      <c r="F25" s="14">
        <v>1893.1967999999999</v>
      </c>
      <c r="H25" s="14">
        <f t="shared" si="0"/>
        <v>1758.8032000000001</v>
      </c>
    </row>
    <row r="26" spans="2:15" x14ac:dyDescent="0.2">
      <c r="B26" s="4">
        <v>42036</v>
      </c>
      <c r="C26" s="1" t="s">
        <v>18</v>
      </c>
      <c r="D26" s="1" t="s">
        <v>8</v>
      </c>
      <c r="E26" s="6">
        <v>3652</v>
      </c>
      <c r="F26" s="14">
        <v>1725.5700000000002</v>
      </c>
      <c r="H26" s="14">
        <f t="shared" si="0"/>
        <v>1926.4299999999998</v>
      </c>
    </row>
    <row r="27" spans="2:15" x14ac:dyDescent="0.2">
      <c r="B27" s="4">
        <v>42036</v>
      </c>
      <c r="C27" s="1" t="s">
        <v>18</v>
      </c>
      <c r="D27" s="1" t="s">
        <v>9</v>
      </c>
      <c r="E27" s="6">
        <v>3916</v>
      </c>
      <c r="F27" s="14">
        <v>2279.5819200000005</v>
      </c>
      <c r="H27" s="14">
        <f t="shared" si="0"/>
        <v>1636.4180799999995</v>
      </c>
    </row>
    <row r="28" spans="2:15" x14ac:dyDescent="0.2">
      <c r="B28" s="4">
        <v>42036</v>
      </c>
      <c r="C28" s="1" t="s">
        <v>19</v>
      </c>
      <c r="D28" s="1" t="s">
        <v>10</v>
      </c>
      <c r="E28" s="6">
        <v>2112</v>
      </c>
      <c r="F28" s="14">
        <v>1197.5040000000001</v>
      </c>
      <c r="H28" s="14">
        <f t="shared" si="0"/>
        <v>914.49599999999987</v>
      </c>
    </row>
    <row r="29" spans="2:15" x14ac:dyDescent="0.2">
      <c r="B29" s="4">
        <v>42036</v>
      </c>
      <c r="C29" s="1" t="s">
        <v>19</v>
      </c>
      <c r="D29" s="1" t="s">
        <v>11</v>
      </c>
      <c r="E29" s="6">
        <v>924</v>
      </c>
      <c r="F29" s="14">
        <v>591.822</v>
      </c>
      <c r="H29" s="14">
        <f t="shared" si="0"/>
        <v>332.178</v>
      </c>
    </row>
    <row r="30" spans="2:15" x14ac:dyDescent="0.2">
      <c r="B30" s="4">
        <v>42036</v>
      </c>
      <c r="C30" s="1" t="s">
        <v>19</v>
      </c>
      <c r="D30" s="1" t="s">
        <v>12</v>
      </c>
      <c r="E30" s="6">
        <v>1716</v>
      </c>
      <c r="F30" s="14">
        <v>953.23800000000017</v>
      </c>
      <c r="H30" s="14">
        <f t="shared" si="0"/>
        <v>762.76199999999983</v>
      </c>
    </row>
    <row r="31" spans="2:15" x14ac:dyDescent="0.2">
      <c r="B31" s="4">
        <v>42036</v>
      </c>
      <c r="C31" s="1" t="s">
        <v>19</v>
      </c>
      <c r="D31" s="1" t="s">
        <v>13</v>
      </c>
      <c r="E31" s="6">
        <v>1100</v>
      </c>
      <c r="F31" s="14">
        <v>566.28000000000009</v>
      </c>
      <c r="H31" s="14">
        <f t="shared" si="0"/>
        <v>533.71999999999991</v>
      </c>
    </row>
    <row r="32" spans="2:15" x14ac:dyDescent="0.2">
      <c r="B32" s="4">
        <v>42036</v>
      </c>
      <c r="C32" s="1" t="s">
        <v>20</v>
      </c>
      <c r="D32" s="1" t="s">
        <v>15</v>
      </c>
      <c r="E32" s="6">
        <v>1936</v>
      </c>
      <c r="F32" s="14">
        <v>745.36</v>
      </c>
      <c r="H32" s="14">
        <f t="shared" si="0"/>
        <v>1190.6399999999999</v>
      </c>
    </row>
    <row r="33" spans="2:8" x14ac:dyDescent="0.2">
      <c r="B33" s="4">
        <v>42036</v>
      </c>
      <c r="C33" s="1" t="s">
        <v>20</v>
      </c>
      <c r="D33" s="1" t="s">
        <v>16</v>
      </c>
      <c r="E33" s="6">
        <v>6424</v>
      </c>
      <c r="F33" s="14">
        <v>2770.0288</v>
      </c>
      <c r="H33" s="14">
        <f t="shared" si="0"/>
        <v>3653.9712</v>
      </c>
    </row>
    <row r="34" spans="2:8" x14ac:dyDescent="0.2">
      <c r="B34" s="4">
        <v>42036</v>
      </c>
      <c r="C34" s="1" t="s">
        <v>20</v>
      </c>
      <c r="D34" s="1" t="s">
        <v>17</v>
      </c>
      <c r="E34" s="6">
        <v>1804</v>
      </c>
      <c r="F34" s="14">
        <v>780.41039999999998</v>
      </c>
      <c r="H34" s="14">
        <f t="shared" si="0"/>
        <v>1023.5896</v>
      </c>
    </row>
    <row r="35" spans="2:8" x14ac:dyDescent="0.2">
      <c r="B35" s="4">
        <v>42036</v>
      </c>
      <c r="C35" s="1" t="s">
        <v>20</v>
      </c>
      <c r="D35" s="1" t="s">
        <v>20</v>
      </c>
      <c r="E35" s="6">
        <v>3388</v>
      </c>
      <c r="F35" s="14">
        <v>1374.1728000000001</v>
      </c>
      <c r="H35" s="14">
        <f t="shared" si="0"/>
        <v>2013.8271999999999</v>
      </c>
    </row>
    <row r="36" spans="2:8" x14ac:dyDescent="0.2">
      <c r="B36" s="4">
        <v>42064</v>
      </c>
      <c r="C36" s="1" t="s">
        <v>18</v>
      </c>
      <c r="D36" s="1" t="s">
        <v>2</v>
      </c>
      <c r="E36" s="6">
        <v>5045.04</v>
      </c>
      <c r="F36" s="14">
        <v>2955.2986663200004</v>
      </c>
      <c r="H36" s="14">
        <f t="shared" si="0"/>
        <v>2089.7413336799996</v>
      </c>
    </row>
    <row r="37" spans="2:8" x14ac:dyDescent="0.2">
      <c r="B37" s="4">
        <v>42064</v>
      </c>
      <c r="C37" s="1" t="s">
        <v>18</v>
      </c>
      <c r="D37" s="1" t="s">
        <v>3</v>
      </c>
      <c r="E37" s="6">
        <v>2802.8</v>
      </c>
      <c r="F37" s="14">
        <v>1621.8570368000003</v>
      </c>
      <c r="H37" s="14">
        <f t="shared" si="0"/>
        <v>1180.9429631999999</v>
      </c>
    </row>
    <row r="38" spans="2:8" x14ac:dyDescent="0.2">
      <c r="B38" s="4">
        <v>42064</v>
      </c>
      <c r="C38" s="1" t="s">
        <v>18</v>
      </c>
      <c r="D38" s="1" t="s">
        <v>4</v>
      </c>
      <c r="E38" s="6">
        <v>4570.72</v>
      </c>
      <c r="F38" s="14">
        <v>2240.062336512</v>
      </c>
      <c r="H38" s="14">
        <f t="shared" si="0"/>
        <v>2330.6576634880003</v>
      </c>
    </row>
    <row r="39" spans="2:8" x14ac:dyDescent="0.2">
      <c r="B39" s="4">
        <v>42064</v>
      </c>
      <c r="C39" s="1" t="s">
        <v>18</v>
      </c>
      <c r="D39" s="1" t="s">
        <v>5</v>
      </c>
      <c r="E39" s="6">
        <v>2285.36</v>
      </c>
      <c r="F39" s="14">
        <v>1031.5840796800001</v>
      </c>
      <c r="H39" s="14">
        <f t="shared" si="0"/>
        <v>1253.7759203200001</v>
      </c>
    </row>
    <row r="40" spans="2:8" x14ac:dyDescent="0.2">
      <c r="B40" s="4">
        <v>42064</v>
      </c>
      <c r="C40" s="1" t="s">
        <v>18</v>
      </c>
      <c r="D40" s="1" t="s">
        <v>6</v>
      </c>
      <c r="E40" s="6">
        <v>1121.1199999999999</v>
      </c>
      <c r="F40" s="14">
        <v>581.43076991999988</v>
      </c>
      <c r="H40" s="14">
        <f t="shared" si="0"/>
        <v>539.68923008000002</v>
      </c>
    </row>
    <row r="41" spans="2:8" x14ac:dyDescent="0.2">
      <c r="B41" s="4">
        <v>42064</v>
      </c>
      <c r="C41" s="1" t="s">
        <v>18</v>
      </c>
      <c r="D41" s="1" t="s">
        <v>7</v>
      </c>
      <c r="E41" s="6">
        <v>3492.72</v>
      </c>
      <c r="F41" s="14">
        <v>1792.5197875199999</v>
      </c>
      <c r="H41" s="14">
        <f t="shared" si="0"/>
        <v>1700.2002124799999</v>
      </c>
    </row>
    <row r="42" spans="2:8" x14ac:dyDescent="0.2">
      <c r="B42" s="4">
        <v>42064</v>
      </c>
      <c r="C42" s="1" t="s">
        <v>18</v>
      </c>
      <c r="D42" s="1" t="s">
        <v>8</v>
      </c>
      <c r="E42" s="6">
        <v>3492.72</v>
      </c>
      <c r="F42" s="14">
        <v>1683.3164040000001</v>
      </c>
      <c r="H42" s="14">
        <f t="shared" si="0"/>
        <v>1809.4035959999997</v>
      </c>
    </row>
    <row r="43" spans="2:8" x14ac:dyDescent="0.2">
      <c r="B43" s="4">
        <v>42064</v>
      </c>
      <c r="C43" s="1" t="s">
        <v>18</v>
      </c>
      <c r="D43" s="1" t="s">
        <v>9</v>
      </c>
      <c r="E43" s="6">
        <v>3018.4000000000005</v>
      </c>
      <c r="F43" s="14">
        <v>1721.9295878400003</v>
      </c>
      <c r="H43" s="14">
        <f t="shared" si="0"/>
        <v>1296.4704121600003</v>
      </c>
    </row>
    <row r="44" spans="2:8" x14ac:dyDescent="0.2">
      <c r="B44" s="4">
        <v>42064</v>
      </c>
      <c r="C44" s="1" t="s">
        <v>19</v>
      </c>
      <c r="D44" s="1" t="s">
        <v>10</v>
      </c>
      <c r="E44" s="6">
        <v>2500.96</v>
      </c>
      <c r="F44" s="14">
        <v>1432.2247632000001</v>
      </c>
      <c r="H44" s="14">
        <f t="shared" si="0"/>
        <v>1068.7352367999999</v>
      </c>
    </row>
    <row r="45" spans="2:8" x14ac:dyDescent="0.2">
      <c r="B45" s="4">
        <v>42064</v>
      </c>
      <c r="C45" s="1" t="s">
        <v>19</v>
      </c>
      <c r="D45" s="1" t="s">
        <v>11</v>
      </c>
      <c r="E45" s="6">
        <v>474.32</v>
      </c>
      <c r="F45" s="14">
        <v>312.91601879999996</v>
      </c>
      <c r="H45" s="14">
        <f t="shared" si="0"/>
        <v>161.40398120000003</v>
      </c>
    </row>
    <row r="46" spans="2:8" x14ac:dyDescent="0.2">
      <c r="B46" s="4">
        <v>42064</v>
      </c>
      <c r="C46" s="1" t="s">
        <v>19</v>
      </c>
      <c r="D46" s="1" t="s">
        <v>12</v>
      </c>
      <c r="E46" s="6">
        <v>1250.48</v>
      </c>
      <c r="F46" s="14">
        <v>701.58805640000014</v>
      </c>
      <c r="H46" s="14">
        <f t="shared" si="0"/>
        <v>548.89194359999988</v>
      </c>
    </row>
    <row r="47" spans="2:8" x14ac:dyDescent="0.2">
      <c r="B47" s="4">
        <v>42064</v>
      </c>
      <c r="C47" s="1" t="s">
        <v>19</v>
      </c>
      <c r="D47" s="1" t="s">
        <v>13</v>
      </c>
      <c r="E47" s="6">
        <v>646.79999999999995</v>
      </c>
      <c r="F47" s="14">
        <v>342.96181919999998</v>
      </c>
      <c r="H47" s="14">
        <f t="shared" si="0"/>
        <v>303.83818079999998</v>
      </c>
    </row>
    <row r="48" spans="2:8" x14ac:dyDescent="0.2">
      <c r="B48" s="4">
        <v>42064</v>
      </c>
      <c r="C48" s="1" t="s">
        <v>20</v>
      </c>
      <c r="D48" s="1" t="s">
        <v>15</v>
      </c>
      <c r="E48" s="6">
        <v>1897.28</v>
      </c>
      <c r="F48" s="14">
        <v>759.67091200000004</v>
      </c>
      <c r="H48" s="14">
        <f t="shared" si="0"/>
        <v>1137.6090879999999</v>
      </c>
    </row>
    <row r="49" spans="2:8" x14ac:dyDescent="0.2">
      <c r="B49" s="4">
        <v>42064</v>
      </c>
      <c r="C49" s="1" t="s">
        <v>20</v>
      </c>
      <c r="D49" s="1" t="s">
        <v>16</v>
      </c>
      <c r="E49" s="6">
        <v>5001.92</v>
      </c>
      <c r="F49" s="14">
        <v>2243.1010201600002</v>
      </c>
      <c r="H49" s="14">
        <f t="shared" si="0"/>
        <v>2758.8189798399999</v>
      </c>
    </row>
    <row r="50" spans="2:8" x14ac:dyDescent="0.2">
      <c r="B50" s="4">
        <v>42064</v>
      </c>
      <c r="C50" s="1" t="s">
        <v>20</v>
      </c>
      <c r="D50" s="1" t="s">
        <v>17</v>
      </c>
      <c r="E50" s="6">
        <v>1336.72</v>
      </c>
      <c r="F50" s="14">
        <v>595.61302416000001</v>
      </c>
      <c r="H50" s="14">
        <f t="shared" si="0"/>
        <v>741.10697584000002</v>
      </c>
    </row>
    <row r="51" spans="2:8" x14ac:dyDescent="0.2">
      <c r="B51" s="4">
        <v>42064</v>
      </c>
      <c r="C51" s="1" t="s">
        <v>20</v>
      </c>
      <c r="D51" s="1" t="s">
        <v>20</v>
      </c>
      <c r="E51" s="6">
        <v>4182.6400000000003</v>
      </c>
      <c r="F51" s="14">
        <v>1713.4435718400002</v>
      </c>
      <c r="H51" s="14">
        <f t="shared" si="0"/>
        <v>2469.1964281600003</v>
      </c>
    </row>
    <row r="52" spans="2:8" x14ac:dyDescent="0.2">
      <c r="B52" s="4">
        <v>42095</v>
      </c>
      <c r="C52" s="1" t="s">
        <v>18</v>
      </c>
      <c r="D52" s="1" t="s">
        <v>2</v>
      </c>
      <c r="E52" s="6">
        <v>5730.2168000000011</v>
      </c>
      <c r="F52" s="14">
        <v>3255.9636801217689</v>
      </c>
      <c r="H52" s="14">
        <f t="shared" si="0"/>
        <v>2474.2531198782322</v>
      </c>
    </row>
    <row r="53" spans="2:8" x14ac:dyDescent="0.2">
      <c r="B53" s="4">
        <v>42095</v>
      </c>
      <c r="C53" s="1" t="s">
        <v>18</v>
      </c>
      <c r="D53" s="1" t="s">
        <v>3</v>
      </c>
      <c r="E53" s="6">
        <v>3136.98</v>
      </c>
      <c r="F53" s="14">
        <v>1851.5369448576002</v>
      </c>
      <c r="H53" s="14">
        <f t="shared" si="0"/>
        <v>1285.4430551423998</v>
      </c>
    </row>
    <row r="54" spans="2:8" x14ac:dyDescent="0.2">
      <c r="B54" s="4">
        <v>42095</v>
      </c>
      <c r="C54" s="1" t="s">
        <v>18</v>
      </c>
      <c r="D54" s="1" t="s">
        <v>4</v>
      </c>
      <c r="E54" s="6">
        <v>4015.3343999999997</v>
      </c>
      <c r="F54" s="14">
        <v>1987.5523662618623</v>
      </c>
      <c r="H54" s="14">
        <f t="shared" si="0"/>
        <v>2027.7820337381374</v>
      </c>
    </row>
    <row r="55" spans="2:8" x14ac:dyDescent="0.2">
      <c r="B55" s="4">
        <v>42095</v>
      </c>
      <c r="C55" s="1" t="s">
        <v>18</v>
      </c>
      <c r="D55" s="1" t="s">
        <v>5</v>
      </c>
      <c r="E55" s="6">
        <v>1798.5352</v>
      </c>
      <c r="F55" s="14">
        <v>795.60046272044792</v>
      </c>
      <c r="H55" s="14">
        <f t="shared" si="0"/>
        <v>1002.9347372795521</v>
      </c>
    </row>
    <row r="56" spans="2:8" x14ac:dyDescent="0.2">
      <c r="B56" s="4">
        <v>42095</v>
      </c>
      <c r="C56" s="1" t="s">
        <v>18</v>
      </c>
      <c r="D56" s="1" t="s">
        <v>6</v>
      </c>
      <c r="E56" s="6">
        <v>1505.7503999999999</v>
      </c>
      <c r="F56" s="14">
        <v>765.28812445747189</v>
      </c>
      <c r="H56" s="14">
        <f t="shared" si="0"/>
        <v>740.462275542528</v>
      </c>
    </row>
    <row r="57" spans="2:8" x14ac:dyDescent="0.2">
      <c r="B57" s="4">
        <v>42095</v>
      </c>
      <c r="C57" s="1" t="s">
        <v>18</v>
      </c>
      <c r="D57" s="1" t="s">
        <v>7</v>
      </c>
      <c r="E57" s="6">
        <v>2969.6743999999999</v>
      </c>
      <c r="F57" s="14">
        <v>1508.8435727016958</v>
      </c>
      <c r="H57" s="14">
        <f t="shared" si="0"/>
        <v>1460.830827298304</v>
      </c>
    </row>
    <row r="58" spans="2:8" x14ac:dyDescent="0.2">
      <c r="B58" s="4">
        <v>42095</v>
      </c>
      <c r="C58" s="1" t="s">
        <v>18</v>
      </c>
      <c r="D58" s="1" t="s">
        <v>8</v>
      </c>
      <c r="E58" s="6">
        <v>1714.8824000000002</v>
      </c>
      <c r="F58" s="14">
        <v>843.01732413360014</v>
      </c>
      <c r="H58" s="14">
        <f t="shared" si="0"/>
        <v>871.86507586640005</v>
      </c>
    </row>
    <row r="59" spans="2:8" x14ac:dyDescent="0.2">
      <c r="B59" s="4">
        <v>42095</v>
      </c>
      <c r="C59" s="1" t="s">
        <v>18</v>
      </c>
      <c r="D59" s="1" t="s">
        <v>9</v>
      </c>
      <c r="E59" s="6">
        <v>1254.7919999999999</v>
      </c>
      <c r="F59" s="14">
        <v>701.51411408601598</v>
      </c>
      <c r="H59" s="14">
        <f t="shared" si="0"/>
        <v>553.27788591398394</v>
      </c>
    </row>
    <row r="60" spans="2:8" x14ac:dyDescent="0.2">
      <c r="B60" s="4">
        <v>42095</v>
      </c>
      <c r="C60" s="1" t="s">
        <v>19</v>
      </c>
      <c r="D60" s="1" t="s">
        <v>10</v>
      </c>
      <c r="E60" s="6">
        <v>2425.9312</v>
      </c>
      <c r="F60" s="14">
        <v>1430.93576091312</v>
      </c>
      <c r="H60" s="14">
        <f t="shared" si="0"/>
        <v>994.99543908687997</v>
      </c>
    </row>
    <row r="61" spans="2:8" x14ac:dyDescent="0.2">
      <c r="B61" s="4">
        <v>42095</v>
      </c>
      <c r="C61" s="1" t="s">
        <v>19</v>
      </c>
      <c r="D61" s="1" t="s">
        <v>11</v>
      </c>
      <c r="E61" s="6">
        <v>878.35440000000006</v>
      </c>
      <c r="F61" s="14">
        <v>561.71330418588002</v>
      </c>
      <c r="H61" s="14">
        <f t="shared" si="0"/>
        <v>316.64109581412004</v>
      </c>
    </row>
    <row r="62" spans="2:8" x14ac:dyDescent="0.2">
      <c r="B62" s="4">
        <v>42095</v>
      </c>
      <c r="C62" s="1" t="s">
        <v>19</v>
      </c>
      <c r="D62" s="1" t="s">
        <v>12</v>
      </c>
      <c r="E62" s="6">
        <v>2049.4936000000002</v>
      </c>
      <c r="F62" s="14">
        <v>1161.3774180654802</v>
      </c>
      <c r="H62" s="14">
        <f t="shared" si="0"/>
        <v>888.11618193452</v>
      </c>
    </row>
    <row r="63" spans="2:8" x14ac:dyDescent="0.2">
      <c r="B63" s="4">
        <v>42095</v>
      </c>
      <c r="C63" s="1" t="s">
        <v>19</v>
      </c>
      <c r="D63" s="1" t="s">
        <v>13</v>
      </c>
      <c r="E63" s="6">
        <v>1463.9240000000002</v>
      </c>
      <c r="F63" s="14">
        <v>799.52402497968023</v>
      </c>
      <c r="H63" s="14">
        <f t="shared" si="0"/>
        <v>664.39997502031997</v>
      </c>
    </row>
    <row r="64" spans="2:8" x14ac:dyDescent="0.2">
      <c r="B64" s="4">
        <v>42095</v>
      </c>
      <c r="C64" s="1" t="s">
        <v>20</v>
      </c>
      <c r="D64" s="1" t="s">
        <v>15</v>
      </c>
      <c r="E64" s="6">
        <v>3513.4176000000002</v>
      </c>
      <c r="F64" s="14">
        <v>1463.0433033216002</v>
      </c>
      <c r="H64" s="14">
        <f t="shared" si="0"/>
        <v>2050.3742966784002</v>
      </c>
    </row>
    <row r="65" spans="2:8" x14ac:dyDescent="0.2">
      <c r="B65" s="4">
        <v>42095</v>
      </c>
      <c r="C65" s="1" t="s">
        <v>20</v>
      </c>
      <c r="D65" s="1" t="s">
        <v>16</v>
      </c>
      <c r="E65" s="6">
        <v>4015.3343999999997</v>
      </c>
      <c r="F65" s="14">
        <v>1872.6954282516479</v>
      </c>
      <c r="H65" s="14">
        <f t="shared" si="0"/>
        <v>2142.6389717483517</v>
      </c>
    </row>
    <row r="66" spans="2:8" x14ac:dyDescent="0.2">
      <c r="B66" s="4">
        <v>42095</v>
      </c>
      <c r="C66" s="1" t="s">
        <v>20</v>
      </c>
      <c r="D66" s="1" t="s">
        <v>17</v>
      </c>
      <c r="E66" s="6">
        <v>1296.6183999999998</v>
      </c>
      <c r="F66" s="14">
        <v>600.85441877260791</v>
      </c>
      <c r="H66" s="14">
        <f t="shared" si="0"/>
        <v>695.76398122739192</v>
      </c>
    </row>
    <row r="67" spans="2:8" x14ac:dyDescent="0.2">
      <c r="B67" s="4">
        <v>42095</v>
      </c>
      <c r="C67" s="1" t="s">
        <v>20</v>
      </c>
      <c r="D67" s="1" t="s">
        <v>20</v>
      </c>
      <c r="E67" s="6">
        <v>4057.1608000000001</v>
      </c>
      <c r="F67" s="14">
        <v>1678.6606673316483</v>
      </c>
      <c r="H67" s="14">
        <f t="shared" si="0"/>
        <v>2378.5001326683519</v>
      </c>
    </row>
    <row r="68" spans="2:8" x14ac:dyDescent="0.2">
      <c r="B68" s="4">
        <v>42125</v>
      </c>
      <c r="C68" s="1" t="s">
        <v>18</v>
      </c>
      <c r="D68" s="1" t="s">
        <v>2</v>
      </c>
      <c r="E68" s="6">
        <v>5290.6213360000002</v>
      </c>
      <c r="F68" s="6">
        <v>2946.0577297856239</v>
      </c>
      <c r="H68" s="14">
        <f t="shared" si="0"/>
        <v>2344.5636062143763</v>
      </c>
    </row>
    <row r="69" spans="2:8" x14ac:dyDescent="0.2">
      <c r="B69" s="4">
        <v>42125</v>
      </c>
      <c r="C69" s="1" t="s">
        <v>18</v>
      </c>
      <c r="D69" s="1" t="s">
        <v>3</v>
      </c>
      <c r="E69" s="6">
        <v>1712.7910799999997</v>
      </c>
      <c r="F69" s="6">
        <v>1031.1579553300946</v>
      </c>
      <c r="H69" s="14">
        <f t="shared" ref="H69:H132" si="1">E69-F69</f>
        <v>681.6331246699051</v>
      </c>
    </row>
    <row r="70" spans="2:8" x14ac:dyDescent="0.2">
      <c r="B70" s="4">
        <v>42125</v>
      </c>
      <c r="C70" s="1" t="s">
        <v>18</v>
      </c>
      <c r="D70" s="1" t="s">
        <v>4</v>
      </c>
      <c r="E70" s="6">
        <v>3653.9543039999999</v>
      </c>
      <c r="F70" s="6">
        <v>1772.4992002323288</v>
      </c>
      <c r="H70" s="14">
        <f t="shared" si="1"/>
        <v>1881.4551037676711</v>
      </c>
    </row>
    <row r="71" spans="2:8" x14ac:dyDescent="0.2">
      <c r="B71" s="4">
        <v>42125</v>
      </c>
      <c r="C71" s="1" t="s">
        <v>18</v>
      </c>
      <c r="D71" s="1" t="s">
        <v>5</v>
      </c>
      <c r="E71" s="6">
        <v>1636.6670319999998</v>
      </c>
      <c r="F71" s="6">
        <v>731.23638528636366</v>
      </c>
      <c r="H71" s="14">
        <f t="shared" si="1"/>
        <v>905.43064671363618</v>
      </c>
    </row>
    <row r="72" spans="2:8" x14ac:dyDescent="0.2">
      <c r="B72" s="4">
        <v>42125</v>
      </c>
      <c r="C72" s="1" t="s">
        <v>18</v>
      </c>
      <c r="D72" s="1" t="s">
        <v>6</v>
      </c>
      <c r="E72" s="6">
        <v>1370.2328639999998</v>
      </c>
      <c r="F72" s="6">
        <v>675.51982745861039</v>
      </c>
      <c r="H72" s="14">
        <f t="shared" si="1"/>
        <v>694.71303654138944</v>
      </c>
    </row>
    <row r="73" spans="2:8" x14ac:dyDescent="0.2">
      <c r="B73" s="4">
        <v>42125</v>
      </c>
      <c r="C73" s="1" t="s">
        <v>18</v>
      </c>
      <c r="D73" s="1" t="s">
        <v>7</v>
      </c>
      <c r="E73" s="6">
        <v>2512.0935840000002</v>
      </c>
      <c r="F73" s="6">
        <v>1301.8812376900441</v>
      </c>
      <c r="H73" s="14">
        <f t="shared" si="1"/>
        <v>1210.212346309956</v>
      </c>
    </row>
    <row r="74" spans="2:8" x14ac:dyDescent="0.2">
      <c r="B74" s="4">
        <v>42125</v>
      </c>
      <c r="C74" s="1" t="s">
        <v>18</v>
      </c>
      <c r="D74" s="1" t="s">
        <v>8</v>
      </c>
      <c r="E74" s="6">
        <v>1560.5429840000002</v>
      </c>
      <c r="F74" s="6">
        <v>790.16013791042349</v>
      </c>
      <c r="H74" s="14">
        <f t="shared" si="1"/>
        <v>770.38284608957667</v>
      </c>
    </row>
    <row r="75" spans="2:8" x14ac:dyDescent="0.2">
      <c r="B75" s="4">
        <v>42125</v>
      </c>
      <c r="C75" s="1" t="s">
        <v>18</v>
      </c>
      <c r="D75" s="1" t="s">
        <v>9</v>
      </c>
      <c r="E75" s="6">
        <v>1903.1012000000003</v>
      </c>
      <c r="F75" s="6">
        <v>1053.3234423001531</v>
      </c>
      <c r="H75" s="14">
        <f t="shared" si="1"/>
        <v>849.77775769984714</v>
      </c>
    </row>
    <row r="76" spans="2:8" x14ac:dyDescent="0.2">
      <c r="B76" s="4">
        <v>42125</v>
      </c>
      <c r="C76" s="1" t="s">
        <v>19</v>
      </c>
      <c r="D76" s="1" t="s">
        <v>10</v>
      </c>
      <c r="E76" s="6">
        <v>1941.1632239999999</v>
      </c>
      <c r="F76" s="6">
        <v>1122.095415356868</v>
      </c>
      <c r="H76" s="14">
        <f t="shared" si="1"/>
        <v>819.06780864313191</v>
      </c>
    </row>
    <row r="77" spans="2:8" x14ac:dyDescent="0.2">
      <c r="B77" s="4">
        <v>42125</v>
      </c>
      <c r="C77" s="1" t="s">
        <v>19</v>
      </c>
      <c r="D77" s="1" t="s">
        <v>11</v>
      </c>
      <c r="E77" s="6">
        <v>418.68226399999998</v>
      </c>
      <c r="F77" s="6">
        <v>262.3826097241469</v>
      </c>
      <c r="H77" s="14">
        <f t="shared" si="1"/>
        <v>156.29965427585307</v>
      </c>
    </row>
    <row r="78" spans="2:8" x14ac:dyDescent="0.2">
      <c r="B78" s="4">
        <v>42125</v>
      </c>
      <c r="C78" s="1" t="s">
        <v>19</v>
      </c>
      <c r="D78" s="1" t="s">
        <v>12</v>
      </c>
      <c r="E78" s="6">
        <v>2626.2796560000006</v>
      </c>
      <c r="F78" s="6">
        <v>1503.1044277782619</v>
      </c>
      <c r="H78" s="14">
        <f t="shared" si="1"/>
        <v>1123.1752282217387</v>
      </c>
    </row>
    <row r="79" spans="2:8" x14ac:dyDescent="0.2">
      <c r="B79" s="4">
        <v>42125</v>
      </c>
      <c r="C79" s="1" t="s">
        <v>19</v>
      </c>
      <c r="D79" s="1" t="s">
        <v>13</v>
      </c>
      <c r="E79" s="6">
        <v>1332.17084</v>
      </c>
      <c r="F79" s="6">
        <v>749.39386861345417</v>
      </c>
      <c r="H79" s="14">
        <f t="shared" si="1"/>
        <v>582.77697138654582</v>
      </c>
    </row>
    <row r="80" spans="2:8" x14ac:dyDescent="0.2">
      <c r="B80" s="4">
        <v>42125</v>
      </c>
      <c r="C80" s="1" t="s">
        <v>20</v>
      </c>
      <c r="D80" s="1" t="s">
        <v>15</v>
      </c>
      <c r="E80" s="6">
        <v>2816.5897760000003</v>
      </c>
      <c r="F80" s="6">
        <v>1208.0592396077009</v>
      </c>
      <c r="H80" s="14">
        <f t="shared" si="1"/>
        <v>1608.5305363922994</v>
      </c>
    </row>
    <row r="81" spans="2:8" x14ac:dyDescent="0.2">
      <c r="B81" s="4">
        <v>42125</v>
      </c>
      <c r="C81" s="1" t="s">
        <v>20</v>
      </c>
      <c r="D81" s="1" t="s">
        <v>16</v>
      </c>
      <c r="E81" s="6">
        <v>3653.9543039999999</v>
      </c>
      <c r="F81" s="6">
        <v>1772.3189532973597</v>
      </c>
      <c r="H81" s="14">
        <f t="shared" si="1"/>
        <v>1881.6353507026402</v>
      </c>
    </row>
    <row r="82" spans="2:8" x14ac:dyDescent="0.2">
      <c r="B82" s="4">
        <v>42125</v>
      </c>
      <c r="C82" s="1" t="s">
        <v>20</v>
      </c>
      <c r="D82" s="1" t="s">
        <v>17</v>
      </c>
      <c r="E82" s="6">
        <v>1941.1632239999999</v>
      </c>
      <c r="F82" s="6">
        <v>908.53258422545491</v>
      </c>
      <c r="H82" s="14">
        <f t="shared" si="1"/>
        <v>1032.630639774545</v>
      </c>
    </row>
    <row r="83" spans="2:8" x14ac:dyDescent="0.2">
      <c r="B83" s="4">
        <v>42125</v>
      </c>
      <c r="C83" s="1" t="s">
        <v>20</v>
      </c>
      <c r="D83" s="1" t="s">
        <v>20</v>
      </c>
      <c r="E83" s="6">
        <v>3692.0163280000002</v>
      </c>
      <c r="F83" s="6">
        <v>1588.6844555626722</v>
      </c>
      <c r="H83" s="14">
        <f t="shared" si="1"/>
        <v>2103.331872437328</v>
      </c>
    </row>
    <row r="84" spans="2:8" x14ac:dyDescent="0.2">
      <c r="B84" s="4">
        <v>42156</v>
      </c>
      <c r="C84" s="1" t="s">
        <v>18</v>
      </c>
      <c r="D84" s="1" t="s">
        <v>2</v>
      </c>
      <c r="E84" s="6">
        <v>6475.49214312</v>
      </c>
      <c r="F84" s="6">
        <v>3750.081393029966</v>
      </c>
      <c r="H84" s="14">
        <f t="shared" si="1"/>
        <v>2725.4107500900341</v>
      </c>
    </row>
    <row r="85" spans="2:8" x14ac:dyDescent="0.2">
      <c r="B85" s="4">
        <v>42156</v>
      </c>
      <c r="C85" s="1" t="s">
        <v>18</v>
      </c>
      <c r="D85" s="1" t="s">
        <v>3</v>
      </c>
      <c r="E85" s="6">
        <v>3461.7410828000006</v>
      </c>
      <c r="F85" s="6">
        <v>2042.4031048117042</v>
      </c>
      <c r="H85" s="14">
        <f t="shared" si="1"/>
        <v>1419.3379779882964</v>
      </c>
    </row>
    <row r="86" spans="2:8" x14ac:dyDescent="0.2">
      <c r="B86" s="4">
        <v>42156</v>
      </c>
      <c r="C86" s="1" t="s">
        <v>18</v>
      </c>
      <c r="D86" s="1" t="s">
        <v>4</v>
      </c>
      <c r="E86" s="6">
        <v>3909.7311052800001</v>
      </c>
      <c r="F86" s="6">
        <v>1915.5398856910779</v>
      </c>
      <c r="H86" s="14">
        <f t="shared" si="1"/>
        <v>1994.1912195889222</v>
      </c>
    </row>
    <row r="87" spans="2:8" x14ac:dyDescent="0.2">
      <c r="B87" s="4">
        <v>42156</v>
      </c>
      <c r="C87" s="1" t="s">
        <v>18</v>
      </c>
      <c r="D87" s="1" t="s">
        <v>5</v>
      </c>
      <c r="E87" s="6">
        <v>529.44275384000002</v>
      </c>
      <c r="F87" s="6">
        <v>241.277397249302</v>
      </c>
      <c r="H87" s="14">
        <f t="shared" si="1"/>
        <v>288.16535659069802</v>
      </c>
    </row>
    <row r="88" spans="2:8" x14ac:dyDescent="0.2">
      <c r="B88" s="4">
        <v>42156</v>
      </c>
      <c r="C88" s="1" t="s">
        <v>18</v>
      </c>
      <c r="D88" s="1" t="s">
        <v>6</v>
      </c>
      <c r="E88" s="6">
        <v>2280.6764780800004</v>
      </c>
      <c r="F88" s="6">
        <v>1146.8525284040652</v>
      </c>
      <c r="H88" s="14">
        <f t="shared" si="1"/>
        <v>1133.8239496759352</v>
      </c>
    </row>
    <row r="89" spans="2:8" x14ac:dyDescent="0.2">
      <c r="B89" s="4">
        <v>42156</v>
      </c>
      <c r="C89" s="1" t="s">
        <v>18</v>
      </c>
      <c r="D89" s="1" t="s">
        <v>7</v>
      </c>
      <c r="E89" s="6">
        <v>3095.20379168</v>
      </c>
      <c r="F89" s="6">
        <v>1668.238508165342</v>
      </c>
      <c r="H89" s="14">
        <f t="shared" si="1"/>
        <v>1426.965283514658</v>
      </c>
    </row>
    <row r="90" spans="2:8" x14ac:dyDescent="0.2">
      <c r="B90" s="4">
        <v>42156</v>
      </c>
      <c r="C90" s="1" t="s">
        <v>18</v>
      </c>
      <c r="D90" s="1" t="s">
        <v>8</v>
      </c>
      <c r="E90" s="6">
        <v>1669.78099288</v>
      </c>
      <c r="F90" s="6">
        <v>837.01663408851152</v>
      </c>
      <c r="H90" s="14">
        <f t="shared" si="1"/>
        <v>832.76435879148846</v>
      </c>
    </row>
    <row r="91" spans="2:8" x14ac:dyDescent="0.2">
      <c r="B91" s="4">
        <v>42156</v>
      </c>
      <c r="C91" s="1" t="s">
        <v>18</v>
      </c>
      <c r="D91" s="1" t="s">
        <v>9</v>
      </c>
      <c r="E91" s="6">
        <v>1629.0546271999999</v>
      </c>
      <c r="F91" s="6">
        <v>874.5955206106629</v>
      </c>
      <c r="H91" s="14">
        <f t="shared" si="1"/>
        <v>754.45910658933701</v>
      </c>
    </row>
    <row r="92" spans="2:8" x14ac:dyDescent="0.2">
      <c r="B92" s="4">
        <v>42156</v>
      </c>
      <c r="C92" s="1" t="s">
        <v>19</v>
      </c>
      <c r="D92" s="1" t="s">
        <v>10</v>
      </c>
      <c r="E92" s="6">
        <v>1669.78099288</v>
      </c>
      <c r="F92" s="6">
        <v>994.17873819327406</v>
      </c>
      <c r="H92" s="14">
        <f t="shared" si="1"/>
        <v>675.60225468672593</v>
      </c>
    </row>
    <row r="93" spans="2:8" x14ac:dyDescent="0.2">
      <c r="B93" s="4">
        <v>42156</v>
      </c>
      <c r="C93" s="1" t="s">
        <v>19</v>
      </c>
      <c r="D93" s="1" t="s">
        <v>11</v>
      </c>
      <c r="E93" s="6">
        <v>855.25367928000003</v>
      </c>
      <c r="F93" s="6">
        <v>550.57261363682369</v>
      </c>
      <c r="H93" s="14">
        <f t="shared" si="1"/>
        <v>304.68106564317634</v>
      </c>
    </row>
    <row r="94" spans="2:8" x14ac:dyDescent="0.2">
      <c r="B94" s="4">
        <v>42156</v>
      </c>
      <c r="C94" s="1" t="s">
        <v>19</v>
      </c>
      <c r="D94" s="1" t="s">
        <v>12</v>
      </c>
      <c r="E94" s="6">
        <v>2402.8555751199997</v>
      </c>
      <c r="F94" s="6">
        <v>1416.4885797305926</v>
      </c>
      <c r="H94" s="14">
        <f t="shared" si="1"/>
        <v>986.36699538940707</v>
      </c>
    </row>
    <row r="95" spans="2:8" x14ac:dyDescent="0.2">
      <c r="B95" s="4">
        <v>42156</v>
      </c>
      <c r="C95" s="1" t="s">
        <v>19</v>
      </c>
      <c r="D95" s="1" t="s">
        <v>13</v>
      </c>
      <c r="E95" s="6">
        <v>1425.4227988000002</v>
      </c>
      <c r="F95" s="6">
        <v>785.81441062806823</v>
      </c>
      <c r="H95" s="14">
        <f t="shared" si="1"/>
        <v>639.60838817193201</v>
      </c>
    </row>
    <row r="96" spans="2:8" x14ac:dyDescent="0.2">
      <c r="B96" s="4">
        <v>42156</v>
      </c>
      <c r="C96" s="1" t="s">
        <v>20</v>
      </c>
      <c r="D96" s="1" t="s">
        <v>15</v>
      </c>
      <c r="E96" s="6">
        <v>2199.2237467200002</v>
      </c>
      <c r="F96" s="6">
        <v>924.4004000978689</v>
      </c>
      <c r="H96" s="14">
        <f t="shared" si="1"/>
        <v>1274.8233466221313</v>
      </c>
    </row>
    <row r="97" spans="2:8" x14ac:dyDescent="0.2">
      <c r="B97" s="4">
        <v>42156</v>
      </c>
      <c r="C97" s="1" t="s">
        <v>20</v>
      </c>
      <c r="D97" s="1" t="s">
        <v>16</v>
      </c>
      <c r="E97" s="6">
        <v>3095.20379168</v>
      </c>
      <c r="F97" s="6">
        <v>1516.3148651558615</v>
      </c>
      <c r="H97" s="14">
        <f t="shared" si="1"/>
        <v>1578.8889265241385</v>
      </c>
    </row>
    <row r="98" spans="2:8" x14ac:dyDescent="0.2">
      <c r="B98" s="4">
        <v>42156</v>
      </c>
      <c r="C98" s="1" t="s">
        <v>20</v>
      </c>
      <c r="D98" s="1" t="s">
        <v>17</v>
      </c>
      <c r="E98" s="6">
        <v>2077.04464968</v>
      </c>
      <c r="F98" s="6">
        <v>1001.2937610748741</v>
      </c>
      <c r="H98" s="14">
        <f t="shared" si="1"/>
        <v>1075.750888605126</v>
      </c>
    </row>
    <row r="99" spans="2:8" x14ac:dyDescent="0.2">
      <c r="B99" s="4">
        <v>42156</v>
      </c>
      <c r="C99" s="1" t="s">
        <v>20</v>
      </c>
      <c r="D99" s="1" t="s">
        <v>20</v>
      </c>
      <c r="E99" s="6">
        <v>3950.4574709600001</v>
      </c>
      <c r="F99" s="6">
        <v>1767.8880621501416</v>
      </c>
      <c r="H99" s="14">
        <f t="shared" si="1"/>
        <v>2182.5694088098585</v>
      </c>
    </row>
    <row r="100" spans="2:8" x14ac:dyDescent="0.2">
      <c r="B100" s="4">
        <v>42186</v>
      </c>
      <c r="C100" s="1" t="s">
        <v>18</v>
      </c>
      <c r="D100" s="1" t="s">
        <v>2</v>
      </c>
      <c r="E100" s="6">
        <v>5774.1841261104009</v>
      </c>
      <c r="F100" s="14">
        <v>3377.3799075649467</v>
      </c>
      <c r="H100" s="14">
        <f t="shared" si="1"/>
        <v>2396.8042185454542</v>
      </c>
    </row>
    <row r="101" spans="2:8" x14ac:dyDescent="0.2">
      <c r="B101" s="4">
        <v>42186</v>
      </c>
      <c r="C101" s="1" t="s">
        <v>18</v>
      </c>
      <c r="D101" s="1" t="s">
        <v>3</v>
      </c>
      <c r="E101" s="6">
        <v>4361.7937643280002</v>
      </c>
      <c r="F101" s="14">
        <v>2676.3650285452568</v>
      </c>
      <c r="H101" s="14">
        <f t="shared" si="1"/>
        <v>1685.4287357827434</v>
      </c>
    </row>
    <row r="102" spans="2:8" x14ac:dyDescent="0.2">
      <c r="B102" s="4">
        <v>42186</v>
      </c>
      <c r="C102" s="1" t="s">
        <v>18</v>
      </c>
      <c r="D102" s="1" t="s">
        <v>4</v>
      </c>
      <c r="E102" s="6">
        <v>4818.7435872576007</v>
      </c>
      <c r="F102" s="14">
        <v>2408.1209672965392</v>
      </c>
      <c r="H102" s="14">
        <f t="shared" si="1"/>
        <v>2410.6226199610614</v>
      </c>
    </row>
    <row r="103" spans="2:8" x14ac:dyDescent="0.2">
      <c r="B103" s="4">
        <v>42186</v>
      </c>
      <c r="C103" s="1" t="s">
        <v>18</v>
      </c>
      <c r="D103" s="1" t="s">
        <v>5</v>
      </c>
      <c r="E103" s="6">
        <v>1370.8494687888001</v>
      </c>
      <c r="F103" s="14">
        <v>637.21731809536425</v>
      </c>
      <c r="H103" s="14">
        <f t="shared" si="1"/>
        <v>733.63215069343585</v>
      </c>
    </row>
    <row r="104" spans="2:8" x14ac:dyDescent="0.2">
      <c r="B104" s="4">
        <v>42186</v>
      </c>
      <c r="C104" s="1" t="s">
        <v>18</v>
      </c>
      <c r="D104" s="1" t="s">
        <v>6</v>
      </c>
      <c r="E104" s="6">
        <v>3157.1078675136005</v>
      </c>
      <c r="F104" s="14">
        <v>1651.0744343206866</v>
      </c>
      <c r="H104" s="14">
        <f t="shared" si="1"/>
        <v>1506.0334331929139</v>
      </c>
    </row>
    <row r="105" spans="2:8" x14ac:dyDescent="0.2">
      <c r="B105" s="4">
        <v>42186</v>
      </c>
      <c r="C105" s="1" t="s">
        <v>18</v>
      </c>
      <c r="D105" s="1" t="s">
        <v>7</v>
      </c>
      <c r="E105" s="6">
        <v>3157.1078675136005</v>
      </c>
      <c r="F105" s="14">
        <v>1667.5712127620759</v>
      </c>
      <c r="H105" s="14">
        <f t="shared" si="1"/>
        <v>1489.5366547515246</v>
      </c>
    </row>
    <row r="106" spans="2:8" x14ac:dyDescent="0.2">
      <c r="B106" s="4">
        <v>42186</v>
      </c>
      <c r="C106" s="1" t="s">
        <v>18</v>
      </c>
      <c r="D106" s="1" t="s">
        <v>8</v>
      </c>
      <c r="E106" s="6">
        <v>1703.1766127376002</v>
      </c>
      <c r="F106" s="14">
        <v>845.21939710257902</v>
      </c>
      <c r="H106" s="14">
        <f t="shared" si="1"/>
        <v>857.95721563502116</v>
      </c>
    </row>
    <row r="107" spans="2:8" x14ac:dyDescent="0.2">
      <c r="B107" s="4">
        <v>42186</v>
      </c>
      <c r="C107" s="1" t="s">
        <v>18</v>
      </c>
      <c r="D107" s="1" t="s">
        <v>9</v>
      </c>
      <c r="E107" s="6">
        <v>1246.2267898079999</v>
      </c>
      <c r="F107" s="14">
        <v>655.68426180181393</v>
      </c>
      <c r="H107" s="14">
        <f t="shared" si="1"/>
        <v>590.54252800618599</v>
      </c>
    </row>
    <row r="108" spans="2:8" x14ac:dyDescent="0.2">
      <c r="B108" s="4">
        <v>42186</v>
      </c>
      <c r="C108" s="1" t="s">
        <v>19</v>
      </c>
      <c r="D108" s="1" t="s">
        <v>10</v>
      </c>
      <c r="E108" s="6">
        <v>1287.7676828016001</v>
      </c>
      <c r="F108" s="14">
        <v>743.72814025905336</v>
      </c>
      <c r="H108" s="14">
        <f t="shared" si="1"/>
        <v>544.03954254254677</v>
      </c>
    </row>
    <row r="109" spans="2:8" x14ac:dyDescent="0.2">
      <c r="B109" s="4">
        <v>42186</v>
      </c>
      <c r="C109" s="1" t="s">
        <v>19</v>
      </c>
      <c r="D109" s="1" t="s">
        <v>11</v>
      </c>
      <c r="E109" s="6">
        <v>456.94982292960003</v>
      </c>
      <c r="F109" s="14">
        <v>271.96108163047626</v>
      </c>
      <c r="H109" s="14">
        <f t="shared" si="1"/>
        <v>184.98874129912377</v>
      </c>
    </row>
    <row r="110" spans="2:8" x14ac:dyDescent="0.2">
      <c r="B110" s="4">
        <v>42186</v>
      </c>
      <c r="C110" s="1" t="s">
        <v>19</v>
      </c>
      <c r="D110" s="1" t="s">
        <v>12</v>
      </c>
      <c r="E110" s="6">
        <v>2035.5037566864003</v>
      </c>
      <c r="F110" s="14">
        <v>1247.9312403988549</v>
      </c>
      <c r="H110" s="14">
        <f t="shared" si="1"/>
        <v>787.57251628754534</v>
      </c>
    </row>
    <row r="111" spans="2:8" x14ac:dyDescent="0.2">
      <c r="B111" s="4">
        <v>42186</v>
      </c>
      <c r="C111" s="1" t="s">
        <v>19</v>
      </c>
      <c r="D111" s="1" t="s">
        <v>13</v>
      </c>
      <c r="E111" s="6">
        <v>1453.9312547760003</v>
      </c>
      <c r="F111" s="14">
        <v>825.57661980584851</v>
      </c>
      <c r="H111" s="14">
        <f t="shared" si="1"/>
        <v>628.35463497015178</v>
      </c>
    </row>
    <row r="112" spans="2:8" x14ac:dyDescent="0.2">
      <c r="B112" s="4">
        <v>42186</v>
      </c>
      <c r="C112" s="1" t="s">
        <v>20</v>
      </c>
      <c r="D112" s="1" t="s">
        <v>15</v>
      </c>
      <c r="E112" s="6">
        <v>1412.3903617824001</v>
      </c>
      <c r="F112" s="14">
        <v>611.4805935491836</v>
      </c>
      <c r="H112" s="14">
        <f t="shared" si="1"/>
        <v>800.90976823321648</v>
      </c>
    </row>
    <row r="113" spans="2:8" x14ac:dyDescent="0.2">
      <c r="B113" s="4">
        <v>42186</v>
      </c>
      <c r="C113" s="1" t="s">
        <v>20</v>
      </c>
      <c r="D113" s="1" t="s">
        <v>16</v>
      </c>
      <c r="E113" s="6">
        <v>3157.1078675136005</v>
      </c>
      <c r="F113" s="14">
        <v>1515.7083392097993</v>
      </c>
      <c r="H113" s="14">
        <f t="shared" si="1"/>
        <v>1641.3995283038012</v>
      </c>
    </row>
    <row r="114" spans="2:8" x14ac:dyDescent="0.2">
      <c r="B114" s="4">
        <v>42186</v>
      </c>
      <c r="C114" s="1" t="s">
        <v>20</v>
      </c>
      <c r="D114" s="1" t="s">
        <v>17</v>
      </c>
      <c r="E114" s="6">
        <v>2533.9944726096001</v>
      </c>
      <c r="F114" s="14">
        <v>1233.7941723964598</v>
      </c>
      <c r="H114" s="14">
        <f t="shared" si="1"/>
        <v>1300.2003002131403</v>
      </c>
    </row>
    <row r="115" spans="2:8" x14ac:dyDescent="0.2">
      <c r="B115" s="4">
        <v>42186</v>
      </c>
      <c r="C115" s="1" t="s">
        <v>20</v>
      </c>
      <c r="D115" s="1" t="s">
        <v>20</v>
      </c>
      <c r="E115" s="6">
        <v>4444.8755503152006</v>
      </c>
      <c r="F115" s="14">
        <v>2048.8218783109123</v>
      </c>
      <c r="H115" s="14">
        <f t="shared" si="1"/>
        <v>2396.0536720042883</v>
      </c>
    </row>
    <row r="116" spans="2:8" x14ac:dyDescent="0.2">
      <c r="B116" s="4">
        <v>42217</v>
      </c>
      <c r="C116" s="1" t="s">
        <v>18</v>
      </c>
      <c r="D116" s="1" t="s">
        <v>2</v>
      </c>
      <c r="E116" s="6">
        <v>6869.2020654216976</v>
      </c>
      <c r="F116" s="14">
        <v>4098.2245492463198</v>
      </c>
      <c r="H116" s="14">
        <f t="shared" si="1"/>
        <v>2770.9775161753778</v>
      </c>
    </row>
    <row r="117" spans="2:8" x14ac:dyDescent="0.2">
      <c r="B117" s="4">
        <v>42217</v>
      </c>
      <c r="C117" s="1" t="s">
        <v>18</v>
      </c>
      <c r="D117" s="1" t="s">
        <v>3</v>
      </c>
      <c r="E117" s="6">
        <v>5400.3160891680009</v>
      </c>
      <c r="F117" s="14">
        <v>3446.1385891363693</v>
      </c>
      <c r="H117" s="14">
        <f t="shared" si="1"/>
        <v>1954.1775000316316</v>
      </c>
    </row>
    <row r="118" spans="2:8" x14ac:dyDescent="0.2">
      <c r="B118" s="4">
        <v>42217</v>
      </c>
      <c r="C118" s="1" t="s">
        <v>18</v>
      </c>
      <c r="D118" s="1" t="s">
        <v>4</v>
      </c>
      <c r="E118" s="6">
        <v>5875.5439050147861</v>
      </c>
      <c r="F118" s="14">
        <v>2994.9717431613021</v>
      </c>
      <c r="H118" s="14">
        <f t="shared" si="1"/>
        <v>2880.572161853484</v>
      </c>
    </row>
    <row r="119" spans="2:8" x14ac:dyDescent="0.2">
      <c r="B119" s="4">
        <v>42217</v>
      </c>
      <c r="C119" s="1" t="s">
        <v>18</v>
      </c>
      <c r="D119" s="1" t="s">
        <v>5</v>
      </c>
      <c r="E119" s="6">
        <v>2289.7340218072322</v>
      </c>
      <c r="F119" s="14">
        <v>1043.0590970287317</v>
      </c>
      <c r="H119" s="14">
        <f t="shared" si="1"/>
        <v>1246.6749247785006</v>
      </c>
    </row>
    <row r="120" spans="2:8" x14ac:dyDescent="0.2">
      <c r="B120" s="4">
        <v>42217</v>
      </c>
      <c r="C120" s="1" t="s">
        <v>18</v>
      </c>
      <c r="D120" s="1" t="s">
        <v>6</v>
      </c>
      <c r="E120" s="6">
        <v>1987.3163208138244</v>
      </c>
      <c r="F120" s="14">
        <v>1080.8802233607594</v>
      </c>
      <c r="H120" s="14">
        <f t="shared" si="1"/>
        <v>906.43609745306503</v>
      </c>
    </row>
    <row r="121" spans="2:8" x14ac:dyDescent="0.2">
      <c r="B121" s="4">
        <v>42217</v>
      </c>
      <c r="C121" s="1" t="s">
        <v>18</v>
      </c>
      <c r="D121" s="1" t="s">
        <v>7</v>
      </c>
      <c r="E121" s="6">
        <v>3283.3921822141447</v>
      </c>
      <c r="F121" s="14">
        <v>1751.6168018852845</v>
      </c>
      <c r="H121" s="14">
        <f t="shared" si="1"/>
        <v>1531.7753803288601</v>
      </c>
    </row>
    <row r="122" spans="2:8" x14ac:dyDescent="0.2">
      <c r="B122" s="4">
        <v>42217</v>
      </c>
      <c r="C122" s="1" t="s">
        <v>18</v>
      </c>
      <c r="D122" s="1" t="s">
        <v>8</v>
      </c>
      <c r="E122" s="6">
        <v>1771.3036772471044</v>
      </c>
      <c r="F122" s="14">
        <v>852.65732779708185</v>
      </c>
      <c r="H122" s="14">
        <f t="shared" si="1"/>
        <v>918.64634945002251</v>
      </c>
    </row>
    <row r="123" spans="2:8" x14ac:dyDescent="0.2">
      <c r="B123" s="4">
        <v>42217</v>
      </c>
      <c r="C123" s="1" t="s">
        <v>18</v>
      </c>
      <c r="D123" s="1" t="s">
        <v>9</v>
      </c>
      <c r="E123" s="6">
        <v>1296.0758614003203</v>
      </c>
      <c r="F123" s="14">
        <v>709.18809756484222</v>
      </c>
      <c r="H123" s="14">
        <f t="shared" si="1"/>
        <v>586.88776383547804</v>
      </c>
    </row>
    <row r="124" spans="2:8" x14ac:dyDescent="0.2">
      <c r="B124" s="4">
        <v>42217</v>
      </c>
      <c r="C124" s="1" t="s">
        <v>19</v>
      </c>
      <c r="D124" s="1" t="s">
        <v>10</v>
      </c>
      <c r="E124" s="6">
        <v>1339.2783901136643</v>
      </c>
      <c r="F124" s="14">
        <v>796.68158384549804</v>
      </c>
      <c r="H124" s="14">
        <f t="shared" si="1"/>
        <v>542.59680626816623</v>
      </c>
    </row>
    <row r="125" spans="2:8" x14ac:dyDescent="0.2">
      <c r="B125" s="4">
        <v>42217</v>
      </c>
      <c r="C125" s="1" t="s">
        <v>19</v>
      </c>
      <c r="D125" s="1" t="s">
        <v>11</v>
      </c>
      <c r="E125" s="6">
        <v>475.22781584678404</v>
      </c>
      <c r="F125" s="14">
        <v>288.85036702148852</v>
      </c>
      <c r="H125" s="14">
        <f t="shared" si="1"/>
        <v>186.37744882529552</v>
      </c>
    </row>
    <row r="126" spans="2:8" x14ac:dyDescent="0.2">
      <c r="B126" s="4">
        <v>42217</v>
      </c>
      <c r="C126" s="1" t="s">
        <v>19</v>
      </c>
      <c r="D126" s="1" t="s">
        <v>12</v>
      </c>
      <c r="E126" s="6">
        <v>2116.9239069538562</v>
      </c>
      <c r="F126" s="14">
        <v>1271.8915202145129</v>
      </c>
      <c r="H126" s="14">
        <f t="shared" si="1"/>
        <v>845.03238673934334</v>
      </c>
    </row>
    <row r="127" spans="2:8" x14ac:dyDescent="0.2">
      <c r="B127" s="4">
        <v>42217</v>
      </c>
      <c r="C127" s="1" t="s">
        <v>19</v>
      </c>
      <c r="D127" s="1" t="s">
        <v>13</v>
      </c>
      <c r="E127" s="6">
        <v>1080.0632178336002</v>
      </c>
      <c r="F127" s="14">
        <v>631.68405366858929</v>
      </c>
      <c r="H127" s="14">
        <f t="shared" si="1"/>
        <v>448.37916416501093</v>
      </c>
    </row>
    <row r="128" spans="2:8" x14ac:dyDescent="0.2">
      <c r="B128" s="4">
        <v>42217</v>
      </c>
      <c r="C128" s="1" t="s">
        <v>20</v>
      </c>
      <c r="D128" s="1" t="s">
        <v>15</v>
      </c>
      <c r="E128" s="6">
        <v>1036.8606891202562</v>
      </c>
      <c r="F128" s="14">
        <v>453.38768150404417</v>
      </c>
      <c r="H128" s="14">
        <f t="shared" si="1"/>
        <v>583.47300761621204</v>
      </c>
    </row>
    <row r="129" spans="2:8" x14ac:dyDescent="0.2">
      <c r="B129" s="4">
        <v>42217</v>
      </c>
      <c r="C129" s="1" t="s">
        <v>20</v>
      </c>
      <c r="D129" s="1" t="s">
        <v>16</v>
      </c>
      <c r="E129" s="6">
        <v>2851.3668950807046</v>
      </c>
      <c r="F129" s="14">
        <v>1409.9916712560719</v>
      </c>
      <c r="H129" s="14">
        <f t="shared" si="1"/>
        <v>1441.3752238246327</v>
      </c>
    </row>
    <row r="130" spans="2:8" x14ac:dyDescent="0.2">
      <c r="B130" s="4">
        <v>42217</v>
      </c>
      <c r="C130" s="1" t="s">
        <v>20</v>
      </c>
      <c r="D130" s="1" t="s">
        <v>17</v>
      </c>
      <c r="E130" s="6">
        <v>2635.3542515139843</v>
      </c>
      <c r="F130" s="14">
        <v>1257.4830205064718</v>
      </c>
      <c r="H130" s="14">
        <f t="shared" si="1"/>
        <v>1377.8712310075125</v>
      </c>
    </row>
    <row r="131" spans="2:8" x14ac:dyDescent="0.2">
      <c r="B131" s="4">
        <v>42217</v>
      </c>
      <c r="C131" s="1" t="s">
        <v>20</v>
      </c>
      <c r="D131" s="1" t="s">
        <v>20</v>
      </c>
      <c r="E131" s="6">
        <v>2894.5694237940488</v>
      </c>
      <c r="F131" s="14">
        <v>1374.2501470572479</v>
      </c>
      <c r="H131" s="14">
        <f t="shared" si="1"/>
        <v>1520.3192767368009</v>
      </c>
    </row>
    <row r="132" spans="2:8" x14ac:dyDescent="0.2">
      <c r="B132" s="4">
        <v>42248</v>
      </c>
      <c r="C132" s="1" t="s">
        <v>18</v>
      </c>
      <c r="D132" s="1" t="s">
        <v>2</v>
      </c>
      <c r="E132" s="6">
        <v>4747.525880309373</v>
      </c>
      <c r="F132" s="6">
        <v>2775.7661497002796</v>
      </c>
      <c r="H132" s="14">
        <f t="shared" si="1"/>
        <v>1971.7597306090934</v>
      </c>
    </row>
    <row r="133" spans="2:8" x14ac:dyDescent="0.2">
      <c r="B133" s="4">
        <v>42248</v>
      </c>
      <c r="C133" s="1" t="s">
        <v>18</v>
      </c>
      <c r="D133" s="1" t="s">
        <v>3</v>
      </c>
      <c r="E133" s="6">
        <v>4555.7066528221258</v>
      </c>
      <c r="F133" s="6">
        <v>2819.9476383815781</v>
      </c>
      <c r="H133" s="14">
        <f t="shared" ref="H133:H195" si="2">E133-F133</f>
        <v>1735.7590144405476</v>
      </c>
    </row>
    <row r="134" spans="2:8" x14ac:dyDescent="0.2">
      <c r="B134" s="4">
        <v>42248</v>
      </c>
      <c r="C134" s="1" t="s">
        <v>18</v>
      </c>
      <c r="D134" s="1" t="s">
        <v>4</v>
      </c>
      <c r="E134" s="6">
        <v>5562.7575971301749</v>
      </c>
      <c r="F134" s="6">
        <v>2948.9548832016703</v>
      </c>
      <c r="H134" s="14">
        <f t="shared" si="2"/>
        <v>2613.8027139285045</v>
      </c>
    </row>
    <row r="135" spans="2:8" x14ac:dyDescent="0.2">
      <c r="B135" s="4">
        <v>42248</v>
      </c>
      <c r="C135" s="1" t="s">
        <v>18</v>
      </c>
      <c r="D135" s="1" t="s">
        <v>5</v>
      </c>
      <c r="E135" s="6">
        <v>3980.2489703603837</v>
      </c>
      <c r="F135" s="6">
        <v>1849.4146283290984</v>
      </c>
      <c r="H135" s="14">
        <f t="shared" si="2"/>
        <v>2130.8343420312854</v>
      </c>
    </row>
    <row r="136" spans="2:8" x14ac:dyDescent="0.2">
      <c r="B136" s="4">
        <v>42248</v>
      </c>
      <c r="C136" s="1" t="s">
        <v>18</v>
      </c>
      <c r="D136" s="1" t="s">
        <v>6</v>
      </c>
      <c r="E136" s="6">
        <v>2685.4691848214638</v>
      </c>
      <c r="F136" s="6">
        <v>1519.0220711188913</v>
      </c>
      <c r="H136" s="14">
        <f t="shared" si="2"/>
        <v>1166.4471137025726</v>
      </c>
    </row>
    <row r="137" spans="2:8" x14ac:dyDescent="0.2">
      <c r="B137" s="4">
        <v>42248</v>
      </c>
      <c r="C137" s="1" t="s">
        <v>18</v>
      </c>
      <c r="D137" s="1" t="s">
        <v>7</v>
      </c>
      <c r="E137" s="6">
        <v>2685.4691848214638</v>
      </c>
      <c r="F137" s="6">
        <v>1475.6173081229601</v>
      </c>
      <c r="H137" s="14">
        <f t="shared" si="2"/>
        <v>1209.8518766985037</v>
      </c>
    </row>
    <row r="138" spans="2:8" x14ac:dyDescent="0.2">
      <c r="B138" s="4">
        <v>42248</v>
      </c>
      <c r="C138" s="1" t="s">
        <v>18</v>
      </c>
      <c r="D138" s="1" t="s">
        <v>8</v>
      </c>
      <c r="E138" s="6">
        <v>1966.147081744286</v>
      </c>
      <c r="F138" s="6">
        <v>965.37862653185607</v>
      </c>
      <c r="H138" s="14">
        <f t="shared" si="2"/>
        <v>1000.7684552124299</v>
      </c>
    </row>
    <row r="139" spans="2:8" x14ac:dyDescent="0.2">
      <c r="B139" s="4">
        <v>42248</v>
      </c>
      <c r="C139" s="1" t="s">
        <v>18</v>
      </c>
      <c r="D139" s="1" t="s">
        <v>9</v>
      </c>
      <c r="E139" s="6">
        <v>1438.6442061543555</v>
      </c>
      <c r="F139" s="6">
        <v>795.07077617994469</v>
      </c>
      <c r="H139" s="14">
        <f t="shared" si="2"/>
        <v>643.57342997441083</v>
      </c>
    </row>
    <row r="140" spans="2:8" x14ac:dyDescent="0.2">
      <c r="B140" s="4">
        <v>42248</v>
      </c>
      <c r="C140" s="1" t="s">
        <v>19</v>
      </c>
      <c r="D140" s="1" t="s">
        <v>10</v>
      </c>
      <c r="E140" s="6">
        <v>2445.6951504624044</v>
      </c>
      <c r="F140" s="6">
        <v>1513.0371045146255</v>
      </c>
      <c r="H140" s="14">
        <f t="shared" si="2"/>
        <v>932.65804594777887</v>
      </c>
    </row>
    <row r="141" spans="2:8" x14ac:dyDescent="0.2">
      <c r="B141" s="4">
        <v>42248</v>
      </c>
      <c r="C141" s="1" t="s">
        <v>19</v>
      </c>
      <c r="D141" s="1" t="s">
        <v>11</v>
      </c>
      <c r="E141" s="6">
        <v>1007.0509443080489</v>
      </c>
      <c r="F141" s="6">
        <v>599.85818310595278</v>
      </c>
      <c r="H141" s="14">
        <f t="shared" si="2"/>
        <v>407.19276120209611</v>
      </c>
    </row>
    <row r="142" spans="2:8" x14ac:dyDescent="0.2">
      <c r="B142" s="4">
        <v>42248</v>
      </c>
      <c r="C142" s="1" t="s">
        <v>19</v>
      </c>
      <c r="D142" s="1" t="s">
        <v>12</v>
      </c>
      <c r="E142" s="6">
        <v>2829.3336054368992</v>
      </c>
      <c r="F142" s="6">
        <v>1750.9196107880391</v>
      </c>
      <c r="H142" s="14">
        <f t="shared" si="2"/>
        <v>1078.4139946488601</v>
      </c>
    </row>
    <row r="143" spans="2:8" x14ac:dyDescent="0.2">
      <c r="B143" s="4">
        <v>42248</v>
      </c>
      <c r="C143" s="1" t="s">
        <v>19</v>
      </c>
      <c r="D143" s="1" t="s">
        <v>13</v>
      </c>
      <c r="E143" s="6">
        <v>2157.9663092315332</v>
      </c>
      <c r="F143" s="6">
        <v>1274.7257866221396</v>
      </c>
      <c r="H143" s="14">
        <f t="shared" si="2"/>
        <v>883.24052260939357</v>
      </c>
    </row>
    <row r="144" spans="2:8" x14ac:dyDescent="0.2">
      <c r="B144" s="4">
        <v>42248</v>
      </c>
      <c r="C144" s="1" t="s">
        <v>20</v>
      </c>
      <c r="D144" s="1" t="s">
        <v>15</v>
      </c>
      <c r="E144" s="6">
        <v>2110.0115023597214</v>
      </c>
      <c r="F144" s="6">
        <v>913.41749254212255</v>
      </c>
      <c r="H144" s="14">
        <f t="shared" si="2"/>
        <v>1196.5940098175988</v>
      </c>
    </row>
    <row r="145" spans="2:8" x14ac:dyDescent="0.2">
      <c r="B145" s="4">
        <v>42248</v>
      </c>
      <c r="C145" s="1" t="s">
        <v>20</v>
      </c>
      <c r="D145" s="1" t="s">
        <v>16</v>
      </c>
      <c r="E145" s="6">
        <v>3165.0172535395823</v>
      </c>
      <c r="F145" s="6">
        <v>1612.0434777470671</v>
      </c>
      <c r="H145" s="14">
        <f t="shared" si="2"/>
        <v>1552.9737757925152</v>
      </c>
    </row>
    <row r="146" spans="2:8" x14ac:dyDescent="0.2">
      <c r="B146" s="4">
        <v>42248</v>
      </c>
      <c r="C146" s="1" t="s">
        <v>20</v>
      </c>
      <c r="D146" s="1" t="s">
        <v>17</v>
      </c>
      <c r="E146" s="6">
        <v>3404.7912878986413</v>
      </c>
      <c r="F146" s="6">
        <v>1673.3656385491558</v>
      </c>
      <c r="H146" s="14">
        <f t="shared" si="2"/>
        <v>1731.4256493494854</v>
      </c>
    </row>
    <row r="147" spans="2:8" x14ac:dyDescent="0.2">
      <c r="B147" s="4">
        <v>42248</v>
      </c>
      <c r="C147" s="1" t="s">
        <v>20</v>
      </c>
      <c r="D147" s="1" t="s">
        <v>20</v>
      </c>
      <c r="E147" s="6">
        <v>3212.9720604113941</v>
      </c>
      <c r="F147" s="6">
        <v>1494.9093099688741</v>
      </c>
      <c r="H147" s="14">
        <f t="shared" si="2"/>
        <v>1718.0627504425199</v>
      </c>
    </row>
    <row r="148" spans="2:8" x14ac:dyDescent="0.2">
      <c r="B148" s="4">
        <v>42278</v>
      </c>
      <c r="C148" s="1" t="s">
        <v>18</v>
      </c>
      <c r="D148" s="1" t="s">
        <v>2</v>
      </c>
      <c r="E148" s="6">
        <v>5174.8032095372164</v>
      </c>
      <c r="F148" s="14">
        <v>3125.0636582395255</v>
      </c>
      <c r="H148" s="14">
        <f t="shared" si="2"/>
        <v>2049.7395512976909</v>
      </c>
    </row>
    <row r="149" spans="2:8" x14ac:dyDescent="0.2">
      <c r="B149" s="4">
        <v>42278</v>
      </c>
      <c r="C149" s="1" t="s">
        <v>18</v>
      </c>
      <c r="D149" s="1" t="s">
        <v>3</v>
      </c>
      <c r="E149" s="6">
        <v>4510.1495862939037</v>
      </c>
      <c r="F149" s="14">
        <v>2509.4472298139281</v>
      </c>
      <c r="H149" s="14">
        <f t="shared" si="2"/>
        <v>2000.7023564799756</v>
      </c>
    </row>
    <row r="150" spans="2:8" x14ac:dyDescent="0.2">
      <c r="B150" s="4">
        <v>42278</v>
      </c>
      <c r="C150" s="1" t="s">
        <v>18</v>
      </c>
      <c r="D150" s="1" t="s">
        <v>4</v>
      </c>
      <c r="E150" s="6">
        <v>6456.6351972207485</v>
      </c>
      <c r="F150" s="14">
        <v>3102.2840795606253</v>
      </c>
      <c r="H150" s="14">
        <f t="shared" si="2"/>
        <v>3354.3511176601232</v>
      </c>
    </row>
    <row r="151" spans="2:8" x14ac:dyDescent="0.2">
      <c r="B151" s="4">
        <v>42278</v>
      </c>
      <c r="C151" s="1" t="s">
        <v>18</v>
      </c>
      <c r="D151" s="1" t="s">
        <v>5</v>
      </c>
      <c r="E151" s="6">
        <v>2990.941304594905</v>
      </c>
      <c r="F151" s="14">
        <v>1377.6275648964131</v>
      </c>
      <c r="H151" s="14">
        <f t="shared" si="2"/>
        <v>1613.3137396984919</v>
      </c>
    </row>
    <row r="152" spans="2:8" x14ac:dyDescent="0.2">
      <c r="B152" s="4">
        <v>42278</v>
      </c>
      <c r="C152" s="1" t="s">
        <v>18</v>
      </c>
      <c r="D152" s="1" t="s">
        <v>6</v>
      </c>
      <c r="E152" s="6">
        <v>2183.8619049423119</v>
      </c>
      <c r="F152" s="14">
        <v>1155.6997200954715</v>
      </c>
      <c r="H152" s="14">
        <f t="shared" si="2"/>
        <v>1028.1621848468403</v>
      </c>
    </row>
    <row r="153" spans="2:8" x14ac:dyDescent="0.2">
      <c r="B153" s="4">
        <v>42278</v>
      </c>
      <c r="C153" s="1" t="s">
        <v>18</v>
      </c>
      <c r="D153" s="1" t="s">
        <v>7</v>
      </c>
      <c r="E153" s="6">
        <v>1709.1093169113742</v>
      </c>
      <c r="F153" s="14">
        <v>886.00226988685631</v>
      </c>
      <c r="H153" s="14">
        <f t="shared" si="2"/>
        <v>823.1070470245179</v>
      </c>
    </row>
    <row r="154" spans="2:8" x14ac:dyDescent="0.2">
      <c r="B154" s="4">
        <v>42278</v>
      </c>
      <c r="C154" s="1" t="s">
        <v>18</v>
      </c>
      <c r="D154" s="1" t="s">
        <v>8</v>
      </c>
      <c r="E154" s="6">
        <v>996.9804348649684</v>
      </c>
      <c r="F154" s="14">
        <v>471.0732554736976</v>
      </c>
      <c r="H154" s="14">
        <f t="shared" si="2"/>
        <v>525.9071793912708</v>
      </c>
    </row>
    <row r="155" spans="2:8" x14ac:dyDescent="0.2">
      <c r="B155" s="4">
        <v>42278</v>
      </c>
      <c r="C155" s="1" t="s">
        <v>18</v>
      </c>
      <c r="D155" s="1" t="s">
        <v>9</v>
      </c>
      <c r="E155" s="6">
        <v>1424.2577640928118</v>
      </c>
      <c r="F155" s="14">
        <v>829.08892963370772</v>
      </c>
      <c r="H155" s="14">
        <f t="shared" si="2"/>
        <v>595.16883445910412</v>
      </c>
    </row>
    <row r="156" spans="2:8" x14ac:dyDescent="0.2">
      <c r="B156" s="4">
        <v>42278</v>
      </c>
      <c r="C156" s="1" t="s">
        <v>19</v>
      </c>
      <c r="D156" s="1" t="s">
        <v>10</v>
      </c>
      <c r="E156" s="6">
        <v>2895.9907869887174</v>
      </c>
      <c r="F156" s="14">
        <v>1642.0267762226031</v>
      </c>
      <c r="H156" s="14">
        <f t="shared" si="2"/>
        <v>1253.9640107661144</v>
      </c>
    </row>
    <row r="157" spans="2:8" x14ac:dyDescent="0.2">
      <c r="B157" s="4">
        <v>42278</v>
      </c>
      <c r="C157" s="1" t="s">
        <v>19</v>
      </c>
      <c r="D157" s="1" t="s">
        <v>11</v>
      </c>
      <c r="E157" s="6">
        <v>1329.3072464866245</v>
      </c>
      <c r="F157" s="14">
        <v>851.42129137468294</v>
      </c>
      <c r="H157" s="14">
        <f t="shared" si="2"/>
        <v>477.8859551119416</v>
      </c>
    </row>
    <row r="158" spans="2:8" x14ac:dyDescent="0.2">
      <c r="B158" s="4">
        <v>42278</v>
      </c>
      <c r="C158" s="1" t="s">
        <v>19</v>
      </c>
      <c r="D158" s="1" t="s">
        <v>12</v>
      </c>
      <c r="E158" s="6">
        <v>2801.0402693825299</v>
      </c>
      <c r="F158" s="14">
        <v>1555.9778696419958</v>
      </c>
      <c r="H158" s="14">
        <f t="shared" si="2"/>
        <v>1245.0623997405341</v>
      </c>
    </row>
    <row r="159" spans="2:8" x14ac:dyDescent="0.2">
      <c r="B159" s="4">
        <v>42278</v>
      </c>
      <c r="C159" s="1" t="s">
        <v>19</v>
      </c>
      <c r="D159" s="1" t="s">
        <v>13</v>
      </c>
      <c r="E159" s="6">
        <v>2326.2876813515927</v>
      </c>
      <c r="F159" s="14">
        <v>1197.5728983598001</v>
      </c>
      <c r="H159" s="14">
        <f t="shared" si="2"/>
        <v>1128.7147829917926</v>
      </c>
    </row>
    <row r="160" spans="2:8" x14ac:dyDescent="0.2">
      <c r="B160" s="4">
        <v>42278</v>
      </c>
      <c r="C160" s="1" t="s">
        <v>20</v>
      </c>
      <c r="D160" s="1" t="s">
        <v>15</v>
      </c>
      <c r="E160" s="6">
        <v>2326.2876813515927</v>
      </c>
      <c r="F160" s="14">
        <v>895.62075732036317</v>
      </c>
      <c r="H160" s="14">
        <f t="shared" si="2"/>
        <v>1430.6669240312294</v>
      </c>
    </row>
    <row r="161" spans="2:8" x14ac:dyDescent="0.2">
      <c r="B161" s="4">
        <v>42278</v>
      </c>
      <c r="C161" s="1" t="s">
        <v>20</v>
      </c>
      <c r="D161" s="1" t="s">
        <v>16</v>
      </c>
      <c r="E161" s="6">
        <v>3798.0207042474985</v>
      </c>
      <c r="F161" s="14">
        <v>1637.7065276715214</v>
      </c>
      <c r="H161" s="14">
        <f t="shared" si="2"/>
        <v>2160.3141765759774</v>
      </c>
    </row>
    <row r="162" spans="2:8" x14ac:dyDescent="0.2">
      <c r="B162" s="4">
        <v>42278</v>
      </c>
      <c r="C162" s="1" t="s">
        <v>20</v>
      </c>
      <c r="D162" s="1" t="s">
        <v>17</v>
      </c>
      <c r="E162" s="6">
        <v>3370.7433750196546</v>
      </c>
      <c r="F162" s="14">
        <v>1458.1835840335025</v>
      </c>
      <c r="H162" s="14">
        <f t="shared" si="2"/>
        <v>1912.5597909861522</v>
      </c>
    </row>
    <row r="163" spans="2:8" x14ac:dyDescent="0.2">
      <c r="B163" s="4">
        <v>42278</v>
      </c>
      <c r="C163" s="1" t="s">
        <v>20</v>
      </c>
      <c r="D163" s="1" t="s">
        <v>20</v>
      </c>
      <c r="E163" s="6">
        <v>3180.8423398072805</v>
      </c>
      <c r="F163" s="14">
        <v>1290.149653025833</v>
      </c>
      <c r="H163" s="14">
        <f t="shared" si="2"/>
        <v>1890.6926867814475</v>
      </c>
    </row>
    <row r="164" spans="2:8" x14ac:dyDescent="0.2">
      <c r="B164" s="4">
        <v>42309</v>
      </c>
      <c r="C164" s="1" t="s">
        <v>18</v>
      </c>
      <c r="D164" s="1" t="s">
        <v>2</v>
      </c>
      <c r="E164" s="6">
        <v>6335.0985346848274</v>
      </c>
      <c r="F164" s="14">
        <v>3527.6699695110847</v>
      </c>
      <c r="H164" s="14">
        <f t="shared" si="2"/>
        <v>2807.4285651737428</v>
      </c>
    </row>
    <row r="165" spans="2:8" x14ac:dyDescent="0.2">
      <c r="B165" s="4">
        <v>42309</v>
      </c>
      <c r="C165" s="1" t="s">
        <v>18</v>
      </c>
      <c r="D165" s="1" t="s">
        <v>3</v>
      </c>
      <c r="E165" s="6">
        <v>5241.2685718615476</v>
      </c>
      <c r="F165" s="14">
        <v>3155.4203235905684</v>
      </c>
      <c r="H165" s="14">
        <f t="shared" si="2"/>
        <v>2085.8482482709792</v>
      </c>
    </row>
    <row r="166" spans="2:8" x14ac:dyDescent="0.2">
      <c r="B166" s="4">
        <v>42309</v>
      </c>
      <c r="C166" s="1" t="s">
        <v>18</v>
      </c>
      <c r="D166" s="1" t="s">
        <v>4</v>
      </c>
      <c r="E166" s="6">
        <v>3919.5573667834178</v>
      </c>
      <c r="F166" s="14">
        <v>1901.3407721828864</v>
      </c>
      <c r="H166" s="14">
        <f t="shared" si="2"/>
        <v>2018.2165946005314</v>
      </c>
    </row>
    <row r="167" spans="2:8" x14ac:dyDescent="0.2">
      <c r="B167" s="4">
        <v>42309</v>
      </c>
      <c r="C167" s="1" t="s">
        <v>18</v>
      </c>
      <c r="D167" s="1" t="s">
        <v>5</v>
      </c>
      <c r="E167" s="6">
        <v>3327.0661369208083</v>
      </c>
      <c r="F167" s="14">
        <v>1486.4793925724032</v>
      </c>
      <c r="H167" s="14">
        <f t="shared" si="2"/>
        <v>1840.5867443484051</v>
      </c>
    </row>
    <row r="168" spans="2:8" x14ac:dyDescent="0.2">
      <c r="B168" s="4">
        <v>42309</v>
      </c>
      <c r="C168" s="1" t="s">
        <v>18</v>
      </c>
      <c r="D168" s="1" t="s">
        <v>6</v>
      </c>
      <c r="E168" s="6">
        <v>2552.2699132543189</v>
      </c>
      <c r="F168" s="14">
        <v>1258.2598014736861</v>
      </c>
      <c r="H168" s="14">
        <f t="shared" si="2"/>
        <v>1294.0101117806328</v>
      </c>
    </row>
    <row r="169" spans="2:8" x14ac:dyDescent="0.2">
      <c r="B169" s="4">
        <v>42309</v>
      </c>
      <c r="C169" s="1" t="s">
        <v>18</v>
      </c>
      <c r="D169" s="1" t="s">
        <v>7</v>
      </c>
      <c r="E169" s="6">
        <v>1640.7449442349191</v>
      </c>
      <c r="F169" s="14">
        <v>850.30871156201283</v>
      </c>
      <c r="H169" s="14">
        <f t="shared" si="2"/>
        <v>790.43623267290627</v>
      </c>
    </row>
    <row r="170" spans="2:8" x14ac:dyDescent="0.2">
      <c r="B170" s="4">
        <v>42309</v>
      </c>
      <c r="C170" s="1" t="s">
        <v>18</v>
      </c>
      <c r="D170" s="1" t="s">
        <v>8</v>
      </c>
      <c r="E170" s="6">
        <v>957.10121747036965</v>
      </c>
      <c r="F170" s="14">
        <v>484.61544330689281</v>
      </c>
      <c r="H170" s="14">
        <f t="shared" si="2"/>
        <v>472.48577416347683</v>
      </c>
    </row>
    <row r="171" spans="2:8" x14ac:dyDescent="0.2">
      <c r="B171" s="4">
        <v>42309</v>
      </c>
      <c r="C171" s="1" t="s">
        <v>18</v>
      </c>
      <c r="D171" s="1" t="s">
        <v>9</v>
      </c>
      <c r="E171" s="6">
        <v>1367.2874535290991</v>
      </c>
      <c r="F171" s="14">
        <v>756.76266042241014</v>
      </c>
      <c r="H171" s="14">
        <f t="shared" si="2"/>
        <v>610.524793106689</v>
      </c>
    </row>
    <row r="172" spans="2:8" x14ac:dyDescent="0.2">
      <c r="B172" s="4">
        <v>42309</v>
      </c>
      <c r="C172" s="1" t="s">
        <v>19</v>
      </c>
      <c r="D172" s="1" t="s">
        <v>10</v>
      </c>
      <c r="E172" s="6">
        <v>2780.1511555091688</v>
      </c>
      <c r="F172" s="14">
        <v>1607.0749883503549</v>
      </c>
      <c r="H172" s="14">
        <f t="shared" si="2"/>
        <v>1173.0761671588139</v>
      </c>
    </row>
    <row r="173" spans="2:8" x14ac:dyDescent="0.2">
      <c r="B173" s="4">
        <v>42309</v>
      </c>
      <c r="C173" s="1" t="s">
        <v>19</v>
      </c>
      <c r="D173" s="1" t="s">
        <v>11</v>
      </c>
      <c r="E173" s="6">
        <v>2187.6599256465588</v>
      </c>
      <c r="F173" s="14">
        <v>1370.9773970269669</v>
      </c>
      <c r="H173" s="14">
        <f t="shared" si="2"/>
        <v>816.68252861959195</v>
      </c>
    </row>
    <row r="174" spans="2:8" x14ac:dyDescent="0.2">
      <c r="B174" s="4">
        <v>42309</v>
      </c>
      <c r="C174" s="1" t="s">
        <v>19</v>
      </c>
      <c r="D174" s="1" t="s">
        <v>12</v>
      </c>
      <c r="E174" s="6">
        <v>2688.9986586072287</v>
      </c>
      <c r="F174" s="14">
        <v>1539.0005328672169</v>
      </c>
      <c r="H174" s="14">
        <f t="shared" si="2"/>
        <v>1149.9981257400118</v>
      </c>
    </row>
    <row r="175" spans="2:8" x14ac:dyDescent="0.2">
      <c r="B175" s="4">
        <v>42309</v>
      </c>
      <c r="C175" s="1" t="s">
        <v>19</v>
      </c>
      <c r="D175" s="1" t="s">
        <v>13</v>
      </c>
      <c r="E175" s="6">
        <v>2233.2361740975293</v>
      </c>
      <c r="F175" s="14">
        <v>1256.2754308857691</v>
      </c>
      <c r="H175" s="14">
        <f t="shared" si="2"/>
        <v>976.96074321176025</v>
      </c>
    </row>
    <row r="176" spans="2:8" x14ac:dyDescent="0.2">
      <c r="B176" s="4">
        <v>42309</v>
      </c>
      <c r="C176" s="1" t="s">
        <v>20</v>
      </c>
      <c r="D176" s="1" t="s">
        <v>15</v>
      </c>
      <c r="E176" s="6">
        <v>3144.7611431169285</v>
      </c>
      <c r="F176" s="14">
        <v>1348.8147218573445</v>
      </c>
      <c r="H176" s="14">
        <f t="shared" si="2"/>
        <v>1795.946421259584</v>
      </c>
    </row>
    <row r="177" spans="2:8" x14ac:dyDescent="0.2">
      <c r="B177" s="4">
        <v>42309</v>
      </c>
      <c r="C177" s="1" t="s">
        <v>20</v>
      </c>
      <c r="D177" s="1" t="s">
        <v>16</v>
      </c>
      <c r="E177" s="6">
        <v>2734.5749070581983</v>
      </c>
      <c r="F177" s="14">
        <v>1326.3819231907426</v>
      </c>
      <c r="H177" s="14">
        <f t="shared" si="2"/>
        <v>1408.1929838674557</v>
      </c>
    </row>
    <row r="178" spans="2:8" x14ac:dyDescent="0.2">
      <c r="B178" s="4">
        <v>42309</v>
      </c>
      <c r="C178" s="1" t="s">
        <v>20</v>
      </c>
      <c r="D178" s="1" t="s">
        <v>17</v>
      </c>
      <c r="E178" s="6">
        <v>2324.3886709994686</v>
      </c>
      <c r="F178" s="14">
        <v>1087.8955565910298</v>
      </c>
      <c r="H178" s="14">
        <f t="shared" si="2"/>
        <v>1236.4931144084387</v>
      </c>
    </row>
    <row r="179" spans="2:8" x14ac:dyDescent="0.2">
      <c r="B179" s="4">
        <v>42309</v>
      </c>
      <c r="C179" s="1" t="s">
        <v>20</v>
      </c>
      <c r="D179" s="1" t="s">
        <v>20</v>
      </c>
      <c r="E179" s="6">
        <v>2142.0836771955892</v>
      </c>
      <c r="F179" s="14">
        <v>921.74430938084436</v>
      </c>
      <c r="H179" s="14">
        <f t="shared" si="2"/>
        <v>1220.3393678147449</v>
      </c>
    </row>
    <row r="180" spans="2:8" x14ac:dyDescent="0.2">
      <c r="B180" s="4">
        <v>42339</v>
      </c>
      <c r="C180" s="1" t="s">
        <v>18</v>
      </c>
      <c r="D180" s="1" t="s">
        <v>2</v>
      </c>
      <c r="E180" s="6">
        <v>5965.9309222319716</v>
      </c>
      <c r="F180" s="14">
        <v>3630.5117855577018</v>
      </c>
      <c r="H180" s="14">
        <f t="shared" si="2"/>
        <v>2335.4191366742698</v>
      </c>
    </row>
    <row r="181" spans="2:8" x14ac:dyDescent="0.2">
      <c r="B181" s="4">
        <v>42339</v>
      </c>
      <c r="C181" s="1" t="s">
        <v>18</v>
      </c>
      <c r="D181" s="1" t="s">
        <v>3</v>
      </c>
      <c r="E181" s="6">
        <v>4762.7179631263634</v>
      </c>
      <c r="F181" s="14">
        <v>3160.8345375591989</v>
      </c>
      <c r="H181" s="14">
        <f t="shared" si="2"/>
        <v>1601.8834255671645</v>
      </c>
    </row>
    <row r="182" spans="2:8" x14ac:dyDescent="0.2">
      <c r="B182" s="4">
        <v>42339</v>
      </c>
      <c r="C182" s="1" t="s">
        <v>18</v>
      </c>
      <c r="D182" s="1" t="s">
        <v>4</v>
      </c>
      <c r="E182" s="6">
        <v>5314.1905693831004</v>
      </c>
      <c r="F182" s="14">
        <v>2763.0067730550536</v>
      </c>
      <c r="H182" s="14">
        <f t="shared" si="2"/>
        <v>2551.1837963280468</v>
      </c>
    </row>
    <row r="183" spans="2:8" x14ac:dyDescent="0.2">
      <c r="B183" s="4">
        <v>42339</v>
      </c>
      <c r="C183" s="1" t="s">
        <v>18</v>
      </c>
      <c r="D183" s="1" t="s">
        <v>5</v>
      </c>
      <c r="E183" s="6">
        <v>4161.1114835735598</v>
      </c>
      <c r="F183" s="14">
        <v>1857.630380842711</v>
      </c>
      <c r="H183" s="14">
        <f t="shared" si="2"/>
        <v>2303.4811027308488</v>
      </c>
    </row>
    <row r="184" spans="2:8" x14ac:dyDescent="0.2">
      <c r="B184" s="4">
        <v>42339</v>
      </c>
      <c r="C184" s="1" t="s">
        <v>18</v>
      </c>
      <c r="D184" s="1" t="s">
        <v>6</v>
      </c>
      <c r="E184" s="6">
        <v>1804.8194386584114</v>
      </c>
      <c r="F184" s="14">
        <v>1020.8869933053431</v>
      </c>
      <c r="H184" s="14">
        <f t="shared" si="2"/>
        <v>783.93244535306826</v>
      </c>
    </row>
    <row r="185" spans="2:8" x14ac:dyDescent="0.2">
      <c r="B185" s="4">
        <v>42339</v>
      </c>
      <c r="C185" s="1" t="s">
        <v>18</v>
      </c>
      <c r="D185" s="1" t="s">
        <v>7</v>
      </c>
      <c r="E185" s="6">
        <v>802.1419727370718</v>
      </c>
      <c r="F185" s="14">
        <v>432.20417536480119</v>
      </c>
      <c r="H185" s="14">
        <f t="shared" si="2"/>
        <v>369.93779737227061</v>
      </c>
    </row>
    <row r="186" spans="2:8" x14ac:dyDescent="0.2">
      <c r="B186" s="4">
        <v>42339</v>
      </c>
      <c r="C186" s="1" t="s">
        <v>18</v>
      </c>
      <c r="D186" s="1" t="s">
        <v>8</v>
      </c>
      <c r="E186" s="6">
        <v>551.47260625673675</v>
      </c>
      <c r="F186" s="14">
        <v>257.49997016260198</v>
      </c>
      <c r="H186" s="14">
        <f t="shared" si="2"/>
        <v>293.97263609413477</v>
      </c>
    </row>
    <row r="187" spans="2:8" x14ac:dyDescent="0.2">
      <c r="B187" s="4">
        <v>42339</v>
      </c>
      <c r="C187" s="1" t="s">
        <v>18</v>
      </c>
      <c r="D187" s="1" t="s">
        <v>9</v>
      </c>
      <c r="E187" s="6">
        <v>752.00809944100467</v>
      </c>
      <c r="F187" s="14">
        <v>427.94393264333848</v>
      </c>
      <c r="H187" s="14">
        <f t="shared" si="2"/>
        <v>324.06416679766619</v>
      </c>
    </row>
    <row r="188" spans="2:8" x14ac:dyDescent="0.2">
      <c r="B188" s="4">
        <v>42339</v>
      </c>
      <c r="C188" s="1" t="s">
        <v>19</v>
      </c>
      <c r="D188" s="1" t="s">
        <v>10</v>
      </c>
      <c r="E188" s="6">
        <v>2055.4888051387466</v>
      </c>
      <c r="F188" s="14">
        <v>1259.4074477802305</v>
      </c>
      <c r="H188" s="14">
        <f t="shared" si="2"/>
        <v>796.08135735851602</v>
      </c>
    </row>
    <row r="189" spans="2:8" x14ac:dyDescent="0.2">
      <c r="B189" s="4">
        <v>42339</v>
      </c>
      <c r="C189" s="1" t="s">
        <v>19</v>
      </c>
      <c r="D189" s="1" t="s">
        <v>11</v>
      </c>
      <c r="E189" s="6">
        <v>2406.425918211215</v>
      </c>
      <c r="F189" s="14">
        <v>1448.034009461981</v>
      </c>
      <c r="H189" s="14">
        <f t="shared" si="2"/>
        <v>958.39190874923406</v>
      </c>
    </row>
    <row r="190" spans="2:8" x14ac:dyDescent="0.2">
      <c r="B190" s="4">
        <v>42339</v>
      </c>
      <c r="C190" s="1" t="s">
        <v>19</v>
      </c>
      <c r="D190" s="1" t="s">
        <v>12</v>
      </c>
      <c r="E190" s="6">
        <v>3960.5759903892917</v>
      </c>
      <c r="F190" s="14">
        <v>2332.0037818922497</v>
      </c>
      <c r="H190" s="14">
        <f t="shared" si="2"/>
        <v>1628.5722084970421</v>
      </c>
    </row>
    <row r="191" spans="2:8" x14ac:dyDescent="0.2">
      <c r="B191" s="4">
        <v>42339</v>
      </c>
      <c r="C191" s="1" t="s">
        <v>19</v>
      </c>
      <c r="D191" s="1" t="s">
        <v>13</v>
      </c>
      <c r="E191" s="6">
        <v>2957.898524467952</v>
      </c>
      <c r="F191" s="14">
        <v>1781.8503754296369</v>
      </c>
      <c r="H191" s="14">
        <f t="shared" si="2"/>
        <v>1176.0481490383152</v>
      </c>
    </row>
    <row r="192" spans="2:8" x14ac:dyDescent="0.2">
      <c r="B192" s="4">
        <v>42339</v>
      </c>
      <c r="C192" s="1" t="s">
        <v>20</v>
      </c>
      <c r="D192" s="1" t="s">
        <v>15</v>
      </c>
      <c r="E192" s="6">
        <v>4461.9147233499616</v>
      </c>
      <c r="F192" s="14">
        <v>1970.5703617106738</v>
      </c>
      <c r="H192" s="14">
        <f t="shared" si="2"/>
        <v>2491.3443616392879</v>
      </c>
    </row>
    <row r="193" spans="2:8" x14ac:dyDescent="0.2">
      <c r="B193" s="4">
        <v>42339</v>
      </c>
      <c r="C193" s="1" t="s">
        <v>20</v>
      </c>
      <c r="D193" s="1" t="s">
        <v>16</v>
      </c>
      <c r="E193" s="6">
        <v>3459.2372574286223</v>
      </c>
      <c r="F193" s="14">
        <v>1761.8990394384348</v>
      </c>
      <c r="H193" s="14">
        <f t="shared" si="2"/>
        <v>1697.3382179901876</v>
      </c>
    </row>
    <row r="194" spans="2:8" x14ac:dyDescent="0.2">
      <c r="B194" s="4">
        <v>42339</v>
      </c>
      <c r="C194" s="1" t="s">
        <v>20</v>
      </c>
      <c r="D194" s="1" t="s">
        <v>17</v>
      </c>
      <c r="E194" s="6">
        <v>3559.5050040207557</v>
      </c>
      <c r="F194" s="14">
        <v>1664.4808793218765</v>
      </c>
      <c r="H194" s="14">
        <f t="shared" si="2"/>
        <v>1895.0241246988792</v>
      </c>
    </row>
    <row r="195" spans="2:8" x14ac:dyDescent="0.2">
      <c r="B195" s="4">
        <v>42339</v>
      </c>
      <c r="C195" s="1" t="s">
        <v>20</v>
      </c>
      <c r="D195" s="1" t="s">
        <v>20</v>
      </c>
      <c r="E195" s="6">
        <v>3158.4340176522201</v>
      </c>
      <c r="F195" s="14">
        <v>1544.5104646224395</v>
      </c>
      <c r="H195" s="14">
        <f t="shared" si="2"/>
        <v>1613.9235530297806</v>
      </c>
    </row>
  </sheetData>
  <autoFilter ref="B3:H3" xr:uid="{00000000-0001-0000-01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B10"/>
  <sheetViews>
    <sheetView workbookViewId="0"/>
  </sheetViews>
  <sheetFormatPr baseColWidth="10" defaultColWidth="9.109375" defaultRowHeight="13.8" x14ac:dyDescent="0.25"/>
  <cols>
    <col min="1" max="1" width="2" style="7" customWidth="1"/>
    <col min="2" max="16384" width="9.109375" style="7"/>
  </cols>
  <sheetData>
    <row r="10" spans="2:2" ht="37.799999999999997" x14ac:dyDescent="0.65">
      <c r="B10" s="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4"/>
  <sheetViews>
    <sheetView workbookViewId="0">
      <selection activeCell="C7" sqref="C7"/>
    </sheetView>
  </sheetViews>
  <sheetFormatPr baseColWidth="10" defaultColWidth="9.109375" defaultRowHeight="11.4" x14ac:dyDescent="0.2"/>
  <cols>
    <col min="1" max="1" width="2" style="1" customWidth="1"/>
    <col min="2" max="2" width="19.5546875" style="1" customWidth="1"/>
    <col min="3" max="3" width="13.5546875" style="1" customWidth="1"/>
    <col min="4" max="16384" width="9.109375" style="1"/>
  </cols>
  <sheetData>
    <row r="1" spans="2:11" ht="15.6" x14ac:dyDescent="0.3">
      <c r="B1" s="2" t="s">
        <v>25</v>
      </c>
    </row>
    <row r="3" spans="2:11" x14ac:dyDescent="0.2">
      <c r="B3" s="1" t="s">
        <v>30</v>
      </c>
    </row>
    <row r="6" spans="2:11" ht="13.8" thickBot="1" x14ac:dyDescent="0.3">
      <c r="B6" s="18" t="s">
        <v>38</v>
      </c>
      <c r="C6" s="24" t="s">
        <v>41</v>
      </c>
      <c r="K6" s="23"/>
    </row>
    <row r="7" spans="2:11" x14ac:dyDescent="0.2">
      <c r="B7" s="1" t="s">
        <v>18</v>
      </c>
      <c r="C7" s="1">
        <f>ROUND(SUMIF(Data!$C$4:$C$195,'Task 1'!B7,Data!$E$4:$E$195),2)</f>
        <v>296887.74</v>
      </c>
    </row>
    <row r="8" spans="2:11" x14ac:dyDescent="0.2">
      <c r="B8" s="1" t="s">
        <v>19</v>
      </c>
      <c r="C8" s="1">
        <f>ROUND(SUMIF(Data!$C$4:$C$195,'Task 1'!B8,Data!$E$4:$E$195),2)</f>
        <v>84042.63</v>
      </c>
    </row>
    <row r="9" spans="2:11" x14ac:dyDescent="0.2">
      <c r="B9" s="1" t="s">
        <v>20</v>
      </c>
      <c r="C9" s="1">
        <f>ROUND(SUMIF(Data!$C$4:$C$195,'Task 1'!B9,Data!$E$4:$E$195),2)</f>
        <v>143518.85</v>
      </c>
    </row>
    <row r="10" spans="2:11" ht="13.2" x14ac:dyDescent="0.25">
      <c r="B10" s="19" t="s">
        <v>39</v>
      </c>
      <c r="C10" s="20">
        <f>SUM(C7:C9)</f>
        <v>524449.22</v>
      </c>
    </row>
    <row r="11" spans="2:11" x14ac:dyDescent="0.2">
      <c r="B11" s="1" t="s">
        <v>18</v>
      </c>
      <c r="C11" s="21">
        <f>-ROUND(SUMIF(Data!$C$4:$C$195,'Task 1'!B11,Data!$F$4:$F$195),2)</f>
        <v>-159376.26999999999</v>
      </c>
    </row>
    <row r="12" spans="2:11" x14ac:dyDescent="0.2">
      <c r="B12" s="1" t="s">
        <v>19</v>
      </c>
      <c r="C12" s="21">
        <f>-ROUND(SUMIF(Data!$C$4:$C$195,'Task 1'!B12,Data!$F$4:$F$195),2)</f>
        <v>-48937.78</v>
      </c>
    </row>
    <row r="13" spans="2:11" x14ac:dyDescent="0.2">
      <c r="B13" s="1" t="s">
        <v>20</v>
      </c>
      <c r="C13" s="21">
        <f>-ROUND(SUMIF(Data!$C$4:$C$195,'Task 1'!B13,Data!$F$4:$F$195),2)</f>
        <v>-64110.76</v>
      </c>
    </row>
    <row r="14" spans="2:11" ht="13.2" x14ac:dyDescent="0.25">
      <c r="B14" s="17" t="s">
        <v>40</v>
      </c>
      <c r="C14" s="22">
        <f>SUM(C10:C13)</f>
        <v>252024.40999999992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Z394"/>
  <sheetViews>
    <sheetView topLeftCell="A3" workbookViewId="0">
      <selection activeCell="F18" sqref="F18"/>
    </sheetView>
  </sheetViews>
  <sheetFormatPr baseColWidth="10" defaultColWidth="9.109375" defaultRowHeight="11.4" x14ac:dyDescent="0.2"/>
  <cols>
    <col min="1" max="1" width="2" style="1" customWidth="1"/>
    <col min="2" max="2" width="21" style="1" bestFit="1" customWidth="1"/>
    <col min="3" max="3" width="25.77734375" style="1" bestFit="1" customWidth="1"/>
    <col min="4" max="4" width="22.44140625" style="1" bestFit="1" customWidth="1"/>
    <col min="5" max="5" width="28.21875" style="1" bestFit="1" customWidth="1"/>
    <col min="6" max="25" width="25.77734375" style="1" bestFit="1" customWidth="1"/>
    <col min="26" max="26" width="33.33203125" style="1" bestFit="1" customWidth="1"/>
    <col min="27" max="28" width="29.88671875" style="1" bestFit="1" customWidth="1"/>
    <col min="29" max="181" width="9.88671875" style="1" bestFit="1" customWidth="1"/>
    <col min="182" max="182" width="15.77734375" style="1" bestFit="1" customWidth="1"/>
    <col min="183" max="16384" width="9.109375" style="1"/>
  </cols>
  <sheetData>
    <row r="1" spans="2:182" ht="15.6" x14ac:dyDescent="0.3">
      <c r="B1" s="2" t="s">
        <v>26</v>
      </c>
    </row>
    <row r="3" spans="2:182" x14ac:dyDescent="0.2">
      <c r="B3" s="1" t="s">
        <v>28</v>
      </c>
    </row>
    <row r="4" spans="2:182" x14ac:dyDescent="0.2">
      <c r="B4" s="1" t="s">
        <v>34</v>
      </c>
    </row>
    <row r="8" spans="2:182" ht="14.4" x14ac:dyDescent="0.3">
      <c r="B8"/>
      <c r="C8"/>
      <c r="D8"/>
      <c r="E8" s="29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</row>
    <row r="9" spans="2:182" ht="14.4" x14ac:dyDescent="0.3">
      <c r="B9" s="25" t="s">
        <v>42</v>
      </c>
      <c r="C9" t="s">
        <v>57</v>
      </c>
      <c r="D9" t="s">
        <v>58</v>
      </c>
      <c r="E9" t="s">
        <v>62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</row>
    <row r="10" spans="2:182" ht="14.4" x14ac:dyDescent="0.3">
      <c r="B10" s="26" t="s">
        <v>44</v>
      </c>
      <c r="C10">
        <v>40000</v>
      </c>
      <c r="D10">
        <v>19552.48</v>
      </c>
      <c r="E10">
        <v>20447.52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</row>
    <row r="11" spans="2:182" ht="14.4" x14ac:dyDescent="0.3">
      <c r="B11" s="26" t="s">
        <v>45</v>
      </c>
      <c r="C11">
        <v>44000</v>
      </c>
      <c r="D11">
        <v>21978.051040000002</v>
      </c>
      <c r="E11">
        <v>22021.948959999994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</row>
    <row r="12" spans="2:182" ht="14.4" x14ac:dyDescent="0.3">
      <c r="B12" s="26" t="s">
        <v>46</v>
      </c>
      <c r="C12">
        <v>43120</v>
      </c>
      <c r="D12">
        <v>21729.517854352005</v>
      </c>
      <c r="E12">
        <v>21390.482145647999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</row>
    <row r="13" spans="2:182" ht="14.4" x14ac:dyDescent="0.3">
      <c r="B13" s="26" t="s">
        <v>47</v>
      </c>
      <c r="C13">
        <v>41826.400000000001</v>
      </c>
      <c r="D13">
        <v>21278.12091516213</v>
      </c>
      <c r="E13">
        <v>20548.279084837875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</row>
    <row r="14" spans="2:182" ht="14.4" x14ac:dyDescent="0.3">
      <c r="B14" s="26" t="s">
        <v>48</v>
      </c>
      <c r="C14">
        <v>38062.02399999999</v>
      </c>
      <c r="D14">
        <v>19416.40747015956</v>
      </c>
      <c r="E14">
        <v>18645.616529840441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</row>
    <row r="15" spans="2:182" ht="14.4" x14ac:dyDescent="0.3">
      <c r="B15" s="26" t="s">
        <v>49</v>
      </c>
      <c r="C15">
        <v>40726.365680000003</v>
      </c>
      <c r="D15">
        <v>21432.956402718137</v>
      </c>
      <c r="E15">
        <v>19293.409277281866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</row>
    <row r="16" spans="2:182" ht="14.4" x14ac:dyDescent="0.3">
      <c r="B16" s="26" t="s">
        <v>50</v>
      </c>
      <c r="C16">
        <v>42371.710853472003</v>
      </c>
      <c r="D16">
        <v>22417.63459304985</v>
      </c>
      <c r="E16">
        <v>19954.076260422149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</row>
    <row r="17" spans="2:182" ht="14.4" x14ac:dyDescent="0.3">
      <c r="B17" s="26" t="s">
        <v>51</v>
      </c>
      <c r="C17">
        <v>43202.528713344014</v>
      </c>
      <c r="D17">
        <v>23460.956474254621</v>
      </c>
      <c r="E17">
        <v>19741.572239089397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</row>
    <row r="18" spans="2:182" ht="14.4" x14ac:dyDescent="0.3">
      <c r="B18" s="26" t="s">
        <v>52</v>
      </c>
      <c r="C18">
        <v>47954.806871811852</v>
      </c>
      <c r="D18">
        <v>25981.448685404252</v>
      </c>
      <c r="E18">
        <v>21973.358186407597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</row>
    <row r="19" spans="2:182" ht="14.4" x14ac:dyDescent="0.3">
      <c r="B19" s="26" t="s">
        <v>53</v>
      </c>
      <c r="C19">
        <v>47475.258803093726</v>
      </c>
      <c r="D19">
        <v>23984.946065250533</v>
      </c>
      <c r="E19">
        <v>23490.312737843204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</row>
    <row r="20" spans="2:182" ht="14.4" x14ac:dyDescent="0.3">
      <c r="B20" s="26" t="s">
        <v>54</v>
      </c>
      <c r="C20">
        <v>45576.248450969972</v>
      </c>
      <c r="D20">
        <v>23879.021934772212</v>
      </c>
      <c r="E20">
        <v>21697.226516197767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</row>
    <row r="21" spans="2:182" ht="14.4" x14ac:dyDescent="0.3">
      <c r="B21" s="26" t="s">
        <v>55</v>
      </c>
      <c r="C21">
        <v>50133.873296066973</v>
      </c>
      <c r="D21">
        <v>27313.274908148269</v>
      </c>
      <c r="E21">
        <v>22820.598387918719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</row>
    <row r="22" spans="2:182" ht="14.4" x14ac:dyDescent="0.3">
      <c r="B22" s="26" t="s">
        <v>43</v>
      </c>
      <c r="C22">
        <v>524449.21666875854</v>
      </c>
      <c r="D22">
        <v>272424.81634327152</v>
      </c>
      <c r="E22">
        <v>252024.40032548702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</row>
    <row r="23" spans="2:182" ht="14.4" x14ac:dyDescent="0.3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2:182" ht="14.4" x14ac:dyDescent="0.3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2:182" ht="14.4" x14ac:dyDescent="0.3">
      <c r="B25" s="28" t="s">
        <v>42</v>
      </c>
      <c r="C25" s="28" t="s">
        <v>57</v>
      </c>
      <c r="D25" s="28" t="s">
        <v>58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2:182" ht="14.4" x14ac:dyDescent="0.3">
      <c r="B26" s="26" t="s">
        <v>44</v>
      </c>
      <c r="C26">
        <v>40000</v>
      </c>
      <c r="D26">
        <v>19552.48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2:182" ht="14.4" x14ac:dyDescent="0.3">
      <c r="B27" s="26" t="s">
        <v>45</v>
      </c>
      <c r="C27">
        <v>44000</v>
      </c>
      <c r="D27">
        <v>21978.051040000002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2:182" ht="14.4" x14ac:dyDescent="0.3">
      <c r="B28" s="26" t="s">
        <v>46</v>
      </c>
      <c r="C28">
        <v>43120</v>
      </c>
      <c r="D28">
        <v>21729.517854352005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2:182" ht="14.4" x14ac:dyDescent="0.3">
      <c r="B29" s="26" t="s">
        <v>47</v>
      </c>
      <c r="C29">
        <v>41826.400000000001</v>
      </c>
      <c r="D29">
        <v>21278.12091516213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2:182" ht="14.4" x14ac:dyDescent="0.3">
      <c r="B30" s="26" t="s">
        <v>48</v>
      </c>
      <c r="C30">
        <v>38062.02399999999</v>
      </c>
      <c r="D30">
        <v>19416.40747015956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2:182" ht="14.4" x14ac:dyDescent="0.3">
      <c r="B31" s="26" t="s">
        <v>49</v>
      </c>
      <c r="C31">
        <v>40726.365680000003</v>
      </c>
      <c r="D31">
        <v>21432.956402718137</v>
      </c>
      <c r="E31"/>
      <c r="F31"/>
      <c r="G31"/>
      <c r="H31"/>
      <c r="I31"/>
      <c r="J31"/>
      <c r="K31"/>
      <c r="L31"/>
      <c r="M31"/>
      <c r="N31"/>
      <c r="O31"/>
    </row>
    <row r="32" spans="2:182" ht="14.4" x14ac:dyDescent="0.3">
      <c r="B32" s="26" t="s">
        <v>50</v>
      </c>
      <c r="C32">
        <v>42371.710853472003</v>
      </c>
      <c r="D32">
        <v>22417.63459304985</v>
      </c>
      <c r="E32"/>
      <c r="F32"/>
      <c r="G32"/>
      <c r="H32"/>
      <c r="I32"/>
      <c r="J32"/>
      <c r="K32"/>
      <c r="L32"/>
      <c r="M32"/>
      <c r="N32"/>
      <c r="O32"/>
    </row>
    <row r="33" spans="2:15" ht="14.4" x14ac:dyDescent="0.3">
      <c r="B33" s="26" t="s">
        <v>51</v>
      </c>
      <c r="C33">
        <v>43202.528713344014</v>
      </c>
      <c r="D33">
        <v>23460.956474254621</v>
      </c>
      <c r="E33"/>
      <c r="F33"/>
      <c r="G33"/>
      <c r="H33"/>
      <c r="I33"/>
      <c r="J33"/>
      <c r="K33"/>
      <c r="L33"/>
      <c r="M33"/>
      <c r="N33"/>
      <c r="O33"/>
    </row>
    <row r="34" spans="2:15" ht="14.4" x14ac:dyDescent="0.3">
      <c r="B34" s="26" t="s">
        <v>52</v>
      </c>
      <c r="C34">
        <v>47954.806871811852</v>
      </c>
      <c r="D34">
        <v>25981.448685404252</v>
      </c>
      <c r="E34"/>
      <c r="F34"/>
      <c r="G34"/>
      <c r="H34"/>
      <c r="I34"/>
      <c r="J34"/>
      <c r="K34"/>
      <c r="L34"/>
      <c r="M34"/>
      <c r="N34"/>
      <c r="O34"/>
    </row>
    <row r="35" spans="2:15" ht="14.4" x14ac:dyDescent="0.3">
      <c r="B35" s="26" t="s">
        <v>53</v>
      </c>
      <c r="C35">
        <v>47475.258803093726</v>
      </c>
      <c r="D35">
        <v>23984.946065250533</v>
      </c>
      <c r="E35"/>
      <c r="F35"/>
      <c r="G35"/>
      <c r="H35"/>
      <c r="I35"/>
      <c r="J35"/>
      <c r="K35"/>
      <c r="L35"/>
      <c r="M35"/>
      <c r="N35"/>
      <c r="O35"/>
    </row>
    <row r="36" spans="2:15" ht="14.4" x14ac:dyDescent="0.3">
      <c r="B36" s="26" t="s">
        <v>54</v>
      </c>
      <c r="C36">
        <v>45576.248450969972</v>
      </c>
      <c r="D36">
        <v>23879.021934772212</v>
      </c>
      <c r="E36"/>
      <c r="F36"/>
      <c r="G36"/>
      <c r="H36"/>
      <c r="I36"/>
      <c r="J36"/>
      <c r="K36"/>
      <c r="L36"/>
      <c r="M36"/>
      <c r="N36"/>
      <c r="O36"/>
    </row>
    <row r="37" spans="2:15" ht="14.4" x14ac:dyDescent="0.3">
      <c r="B37" s="26" t="s">
        <v>55</v>
      </c>
      <c r="C37">
        <v>50133.873296066973</v>
      </c>
      <c r="D37">
        <v>27313.274908148269</v>
      </c>
      <c r="E37"/>
      <c r="F37"/>
      <c r="G37"/>
      <c r="H37"/>
      <c r="I37"/>
      <c r="J37"/>
      <c r="K37"/>
      <c r="L37"/>
      <c r="M37"/>
      <c r="N37"/>
      <c r="O37"/>
    </row>
    <row r="38" spans="2:15" ht="14.4" x14ac:dyDescent="0.3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ht="14.4" x14ac:dyDescent="0.3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ht="14.4" x14ac:dyDescent="0.3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ht="14.4" x14ac:dyDescent="0.3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ht="14.4" x14ac:dyDescent="0.3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ht="14.4" x14ac:dyDescent="0.3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ht="14.4" x14ac:dyDescent="0.3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ht="14.4" x14ac:dyDescent="0.3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ht="14.4" x14ac:dyDescent="0.3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ht="14.4" x14ac:dyDescent="0.3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ht="14.4" x14ac:dyDescent="0.3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ht="14.4" x14ac:dyDescent="0.3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2:15" ht="14.4" x14ac:dyDescent="0.3"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2:15" ht="14.4" x14ac:dyDescent="0.3"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2:15" ht="14.4" x14ac:dyDescent="0.3"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2:15" ht="14.4" x14ac:dyDescent="0.3"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2:15" ht="14.4" x14ac:dyDescent="0.3"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2:15" ht="14.4" x14ac:dyDescent="0.3"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2:15" ht="14.4" x14ac:dyDescent="0.3"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2:15" ht="14.4" x14ac:dyDescent="0.3"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2:15" ht="14.4" x14ac:dyDescent="0.3"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2:15" ht="14.4" x14ac:dyDescent="0.3"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2:15" ht="14.4" x14ac:dyDescent="0.3"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2:15" ht="14.4" x14ac:dyDescent="0.3"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2:15" ht="14.4" x14ac:dyDescent="0.3"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2:15" ht="14.4" x14ac:dyDescent="0.3"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2:15" ht="14.4" x14ac:dyDescent="0.3"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2:15" ht="14.4" x14ac:dyDescent="0.3"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2:15" ht="14.4" x14ac:dyDescent="0.3"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2:15" ht="14.4" x14ac:dyDescent="0.3"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2:15" ht="14.4" x14ac:dyDescent="0.3"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2:15" ht="14.4" x14ac:dyDescent="0.3"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2:15" ht="14.4" x14ac:dyDescent="0.3"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2:15" ht="14.4" x14ac:dyDescent="0.3"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2:15" ht="14.4" x14ac:dyDescent="0.3"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2:15" ht="14.4" x14ac:dyDescent="0.3"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2:15" ht="14.4" x14ac:dyDescent="0.3"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2:15" ht="14.4" x14ac:dyDescent="0.3"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2:15" ht="14.4" x14ac:dyDescent="0.3"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2:15" ht="14.4" x14ac:dyDescent="0.3"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2:15" ht="14.4" x14ac:dyDescent="0.3"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2:15" ht="14.4" x14ac:dyDescent="0.3"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2:15" ht="14.4" x14ac:dyDescent="0.3"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2:15" ht="14.4" x14ac:dyDescent="0.3"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2:15" ht="14.4" x14ac:dyDescent="0.3"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2:15" ht="14.4" x14ac:dyDescent="0.3"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2:15" ht="14.4" x14ac:dyDescent="0.3"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2:15" ht="14.4" x14ac:dyDescent="0.3"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2:15" ht="14.4" x14ac:dyDescent="0.3"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2:15" ht="14.4" x14ac:dyDescent="0.3"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2:15" ht="14.4" x14ac:dyDescent="0.3"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2:15" ht="14.4" x14ac:dyDescent="0.3"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2:15" ht="14.4" x14ac:dyDescent="0.3"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2:15" ht="14.4" x14ac:dyDescent="0.3"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2:15" ht="14.4" x14ac:dyDescent="0.3"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2:15" ht="14.4" x14ac:dyDescent="0.3"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2:15" ht="14.4" x14ac:dyDescent="0.3"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2:15" ht="14.4" x14ac:dyDescent="0.3"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2:15" ht="14.4" x14ac:dyDescent="0.3"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2:15" ht="14.4" x14ac:dyDescent="0.3"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2:15" ht="14.4" x14ac:dyDescent="0.3"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2:15" ht="14.4" x14ac:dyDescent="0.3"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2:15" ht="14.4" x14ac:dyDescent="0.3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2:15" ht="14.4" x14ac:dyDescent="0.3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2:15" ht="14.4" x14ac:dyDescent="0.3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2:15" ht="14.4" x14ac:dyDescent="0.3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2:15" ht="14.4" x14ac:dyDescent="0.3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2:15" ht="14.4" x14ac:dyDescent="0.3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2:15" ht="14.4" x14ac:dyDescent="0.3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2:15" ht="14.4" x14ac:dyDescent="0.3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2:15" ht="14.4" x14ac:dyDescent="0.3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2:15" ht="14.4" x14ac:dyDescent="0.3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2:15" ht="14.4" x14ac:dyDescent="0.3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2:15" ht="14.4" x14ac:dyDescent="0.3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2:15" ht="14.4" x14ac:dyDescent="0.3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2:15" ht="14.4" x14ac:dyDescent="0.3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2:15" ht="14.4" x14ac:dyDescent="0.3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2:15" ht="14.4" x14ac:dyDescent="0.3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2:15" ht="14.4" x14ac:dyDescent="0.3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2:15" ht="14.4" x14ac:dyDescent="0.3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2:15" ht="14.4" x14ac:dyDescent="0.3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2:15" ht="14.4" x14ac:dyDescent="0.3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2:15" ht="14.4" x14ac:dyDescent="0.3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2:15" ht="14.4" x14ac:dyDescent="0.3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2:15" ht="14.4" x14ac:dyDescent="0.3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2:15" ht="14.4" x14ac:dyDescent="0.3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2:15" ht="14.4" x14ac:dyDescent="0.3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2:15" ht="14.4" x14ac:dyDescent="0.3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2:15" ht="14.4" x14ac:dyDescent="0.3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2:15" ht="14.4" x14ac:dyDescent="0.3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2:15" ht="14.4" x14ac:dyDescent="0.3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2:15" ht="14.4" x14ac:dyDescent="0.3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2:15" ht="14.4" x14ac:dyDescent="0.3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2:15" ht="14.4" x14ac:dyDescent="0.3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2:15" ht="14.4" x14ac:dyDescent="0.3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2:15" ht="14.4" x14ac:dyDescent="0.3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2:15" ht="14.4" x14ac:dyDescent="0.3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2:15" ht="14.4" x14ac:dyDescent="0.3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2:15" ht="14.4" x14ac:dyDescent="0.3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2:15" ht="14.4" x14ac:dyDescent="0.3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2:15" ht="14.4" x14ac:dyDescent="0.3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2:15" ht="14.4" x14ac:dyDescent="0.3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2:15" ht="14.4" x14ac:dyDescent="0.3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2:15" ht="14.4" x14ac:dyDescent="0.3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2:15" ht="14.4" x14ac:dyDescent="0.3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2:15" ht="14.4" x14ac:dyDescent="0.3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2:15" ht="14.4" x14ac:dyDescent="0.3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2:15" ht="14.4" x14ac:dyDescent="0.3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2:15" ht="14.4" x14ac:dyDescent="0.3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2:15" ht="14.4" x14ac:dyDescent="0.3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2:15" ht="14.4" x14ac:dyDescent="0.3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2:15" ht="14.4" x14ac:dyDescent="0.3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2:15" ht="14.4" x14ac:dyDescent="0.3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2:15" ht="14.4" x14ac:dyDescent="0.3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2:15" ht="14.4" x14ac:dyDescent="0.3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2:15" ht="14.4" x14ac:dyDescent="0.3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2:15" ht="14.4" x14ac:dyDescent="0.3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2:15" ht="14.4" x14ac:dyDescent="0.3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2:15" ht="14.4" x14ac:dyDescent="0.3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2:15" ht="14.4" x14ac:dyDescent="0.3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2:15" ht="14.4" x14ac:dyDescent="0.3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2:15" ht="14.4" x14ac:dyDescent="0.3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ht="14.4" x14ac:dyDescent="0.3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2:15" ht="14.4" x14ac:dyDescent="0.3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2:15" ht="14.4" x14ac:dyDescent="0.3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2:15" ht="14.4" x14ac:dyDescent="0.3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2:15" ht="14.4" x14ac:dyDescent="0.3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2:15" ht="14.4" x14ac:dyDescent="0.3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2:15" ht="14.4" x14ac:dyDescent="0.3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2:15" ht="14.4" x14ac:dyDescent="0.3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2:15" ht="14.4" x14ac:dyDescent="0.3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2:15" ht="14.4" x14ac:dyDescent="0.3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2:15" ht="14.4" x14ac:dyDescent="0.3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2:15" ht="14.4" x14ac:dyDescent="0.3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2:15" ht="14.4" x14ac:dyDescent="0.3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2:15" ht="14.4" x14ac:dyDescent="0.3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2:15" ht="14.4" x14ac:dyDescent="0.3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2:15" ht="14.4" x14ac:dyDescent="0.3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2:15" ht="14.4" x14ac:dyDescent="0.3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2:15" ht="14.4" x14ac:dyDescent="0.3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2:15" ht="14.4" x14ac:dyDescent="0.3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2:15" ht="14.4" x14ac:dyDescent="0.3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2:15" ht="14.4" x14ac:dyDescent="0.3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2:15" ht="14.4" x14ac:dyDescent="0.3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2:15" ht="14.4" x14ac:dyDescent="0.3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2:15" ht="14.4" x14ac:dyDescent="0.3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2:15" ht="14.4" x14ac:dyDescent="0.3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2:15" ht="14.4" x14ac:dyDescent="0.3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2:15" ht="14.4" x14ac:dyDescent="0.3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2:15" ht="14.4" x14ac:dyDescent="0.3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2:15" ht="14.4" x14ac:dyDescent="0.3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2:15" ht="14.4" x14ac:dyDescent="0.3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2:15" ht="14.4" x14ac:dyDescent="0.3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2:15" ht="14.4" x14ac:dyDescent="0.3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2:15" ht="14.4" x14ac:dyDescent="0.3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2:15" ht="14.4" x14ac:dyDescent="0.3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2:15" ht="14.4" x14ac:dyDescent="0.3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2:15" ht="14.4" x14ac:dyDescent="0.3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2:15" ht="14.4" x14ac:dyDescent="0.3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2:15" ht="14.4" x14ac:dyDescent="0.3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2:15" ht="14.4" x14ac:dyDescent="0.3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2:15" ht="14.4" x14ac:dyDescent="0.3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2:15" ht="14.4" x14ac:dyDescent="0.3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2:15" ht="14.4" x14ac:dyDescent="0.3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2:15" ht="14.4" x14ac:dyDescent="0.3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2:15" ht="14.4" x14ac:dyDescent="0.3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2:15" ht="14.4" x14ac:dyDescent="0.3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2:15" ht="14.4" x14ac:dyDescent="0.3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2:15" ht="14.4" x14ac:dyDescent="0.3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2:15" ht="14.4" x14ac:dyDescent="0.3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2:15" ht="14.4" x14ac:dyDescent="0.3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2:15" ht="14.4" x14ac:dyDescent="0.3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2:15" ht="14.4" x14ac:dyDescent="0.3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2:15" ht="14.4" x14ac:dyDescent="0.3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2:15" ht="14.4" x14ac:dyDescent="0.3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2:15" ht="14.4" x14ac:dyDescent="0.3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2:15" ht="14.4" x14ac:dyDescent="0.3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2:15" ht="14.4" x14ac:dyDescent="0.3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2:15" ht="14.4" x14ac:dyDescent="0.3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2:15" ht="14.4" x14ac:dyDescent="0.3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2:15" ht="14.4" x14ac:dyDescent="0.3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2:15" ht="14.4" x14ac:dyDescent="0.3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2:15" ht="14.4" x14ac:dyDescent="0.3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2:15" ht="14.4" x14ac:dyDescent="0.3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2:15" ht="14.4" x14ac:dyDescent="0.3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2:15" ht="14.4" x14ac:dyDescent="0.3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2:15" ht="14.4" x14ac:dyDescent="0.3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2:15" ht="14.4" x14ac:dyDescent="0.3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2:15" ht="14.4" x14ac:dyDescent="0.3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2:15" ht="14.4" x14ac:dyDescent="0.3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2:15" ht="14.4" x14ac:dyDescent="0.3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2:15" ht="14.4" x14ac:dyDescent="0.3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2:15" ht="14.4" x14ac:dyDescent="0.3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2:15" ht="14.4" x14ac:dyDescent="0.3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2:15" ht="14.4" x14ac:dyDescent="0.3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2:15" ht="14.4" x14ac:dyDescent="0.3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2:15" ht="14.4" x14ac:dyDescent="0.3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2:15" ht="14.4" x14ac:dyDescent="0.3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2:15" ht="14.4" x14ac:dyDescent="0.3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2:15" ht="14.4" x14ac:dyDescent="0.3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2:15" ht="14.4" x14ac:dyDescent="0.3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2:15" ht="14.4" x14ac:dyDescent="0.3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2:15" ht="14.4" x14ac:dyDescent="0.3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2:15" ht="14.4" x14ac:dyDescent="0.3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2:15" ht="14.4" x14ac:dyDescent="0.3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2:15" ht="14.4" x14ac:dyDescent="0.3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2:15" ht="14.4" x14ac:dyDescent="0.3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2:15" ht="14.4" x14ac:dyDescent="0.3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2:15" ht="14.4" x14ac:dyDescent="0.3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2:15" ht="14.4" x14ac:dyDescent="0.3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2:15" ht="14.4" x14ac:dyDescent="0.3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2:15" ht="14.4" x14ac:dyDescent="0.3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2:15" ht="14.4" x14ac:dyDescent="0.3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2:15" ht="14.4" x14ac:dyDescent="0.3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2:15" ht="14.4" x14ac:dyDescent="0.3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2:15" ht="14.4" x14ac:dyDescent="0.3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2:15" ht="14.4" x14ac:dyDescent="0.3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2:15" ht="14.4" x14ac:dyDescent="0.3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2:15" ht="14.4" x14ac:dyDescent="0.3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2:15" ht="14.4" x14ac:dyDescent="0.3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2:15" ht="14.4" x14ac:dyDescent="0.3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2:15" ht="14.4" x14ac:dyDescent="0.3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2:15" ht="14.4" x14ac:dyDescent="0.3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2:15" ht="14.4" x14ac:dyDescent="0.3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2:15" ht="14.4" x14ac:dyDescent="0.3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2:15" ht="14.4" x14ac:dyDescent="0.3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2:15" ht="14.4" x14ac:dyDescent="0.3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2:15" ht="14.4" x14ac:dyDescent="0.3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2:15" ht="14.4" x14ac:dyDescent="0.3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2:15" ht="14.4" x14ac:dyDescent="0.3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2:15" ht="14.4" x14ac:dyDescent="0.3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2:15" ht="14.4" x14ac:dyDescent="0.3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2:15" ht="14.4" x14ac:dyDescent="0.3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2:15" ht="14.4" x14ac:dyDescent="0.3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2:15" ht="14.4" x14ac:dyDescent="0.3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2:15" ht="14.4" x14ac:dyDescent="0.3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2:15" ht="14.4" x14ac:dyDescent="0.3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2:15" ht="14.4" x14ac:dyDescent="0.3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2:15" ht="14.4" x14ac:dyDescent="0.3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2:15" ht="14.4" x14ac:dyDescent="0.3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2:15" ht="14.4" x14ac:dyDescent="0.3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2:15" ht="14.4" x14ac:dyDescent="0.3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2:15" ht="14.4" x14ac:dyDescent="0.3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2:15" ht="14.4" x14ac:dyDescent="0.3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2:15" ht="14.4" x14ac:dyDescent="0.3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2:15" ht="14.4" x14ac:dyDescent="0.3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2:15" ht="14.4" x14ac:dyDescent="0.3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2:15" ht="14.4" x14ac:dyDescent="0.3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2:15" ht="14.4" x14ac:dyDescent="0.3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2:15" ht="14.4" x14ac:dyDescent="0.3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2:15" ht="14.4" x14ac:dyDescent="0.3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2:15" ht="14.4" x14ac:dyDescent="0.3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2:15" ht="14.4" x14ac:dyDescent="0.3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2:15" ht="14.4" x14ac:dyDescent="0.3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2:15" ht="14.4" x14ac:dyDescent="0.3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2:15" ht="14.4" x14ac:dyDescent="0.3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2:15" ht="14.4" x14ac:dyDescent="0.3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2:15" ht="14.4" x14ac:dyDescent="0.3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2:15" ht="14.4" x14ac:dyDescent="0.3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2:15" ht="14.4" x14ac:dyDescent="0.3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2:15" ht="14.4" x14ac:dyDescent="0.3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2:15" ht="14.4" x14ac:dyDescent="0.3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2:15" ht="14.4" x14ac:dyDescent="0.3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2:15" ht="14.4" x14ac:dyDescent="0.3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2:15" ht="14.4" x14ac:dyDescent="0.3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2:15" ht="14.4" x14ac:dyDescent="0.3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2:15" ht="14.4" x14ac:dyDescent="0.3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2:15" ht="14.4" x14ac:dyDescent="0.3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2:15" ht="14.4" x14ac:dyDescent="0.3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2:15" ht="14.4" x14ac:dyDescent="0.3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2:15" ht="14.4" x14ac:dyDescent="0.3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2:15" ht="14.4" x14ac:dyDescent="0.3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2:15" ht="14.4" x14ac:dyDescent="0.3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2:15" ht="14.4" x14ac:dyDescent="0.3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2:15" ht="14.4" x14ac:dyDescent="0.3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2:15" ht="14.4" x14ac:dyDescent="0.3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2:15" ht="14.4" x14ac:dyDescent="0.3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2:15" ht="14.4" x14ac:dyDescent="0.3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2:15" ht="14.4" x14ac:dyDescent="0.3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2:15" ht="14.4" x14ac:dyDescent="0.3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2:15" ht="14.4" x14ac:dyDescent="0.3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2:15" ht="14.4" x14ac:dyDescent="0.3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2:15" ht="14.4" x14ac:dyDescent="0.3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2:15" ht="14.4" x14ac:dyDescent="0.3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2:15" ht="14.4" x14ac:dyDescent="0.3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2:15" ht="14.4" x14ac:dyDescent="0.3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2:15" ht="14.4" x14ac:dyDescent="0.3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2:15" ht="14.4" x14ac:dyDescent="0.3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2:15" ht="14.4" x14ac:dyDescent="0.3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2:15" ht="14.4" x14ac:dyDescent="0.3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2:15" ht="14.4" x14ac:dyDescent="0.3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2:15" ht="14.4" x14ac:dyDescent="0.3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2:15" ht="14.4" x14ac:dyDescent="0.3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2:15" ht="14.4" x14ac:dyDescent="0.3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2:15" ht="14.4" x14ac:dyDescent="0.3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2:15" ht="14.4" x14ac:dyDescent="0.3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2:15" ht="14.4" x14ac:dyDescent="0.3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2:15" ht="14.4" x14ac:dyDescent="0.3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2:15" ht="14.4" x14ac:dyDescent="0.3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2:15" ht="14.4" x14ac:dyDescent="0.3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2:15" ht="14.4" x14ac:dyDescent="0.3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2:15" ht="14.4" x14ac:dyDescent="0.3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2:15" ht="14.4" x14ac:dyDescent="0.3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2:15" ht="14.4" x14ac:dyDescent="0.3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2:15" ht="14.4" x14ac:dyDescent="0.3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2:15" ht="14.4" x14ac:dyDescent="0.3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2:15" ht="14.4" x14ac:dyDescent="0.3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2:15" ht="14.4" x14ac:dyDescent="0.3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2:15" ht="14.4" x14ac:dyDescent="0.3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2:15" ht="14.4" x14ac:dyDescent="0.3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2:15" ht="14.4" x14ac:dyDescent="0.3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2:15" ht="14.4" x14ac:dyDescent="0.3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2:15" ht="14.4" x14ac:dyDescent="0.3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2:15" ht="14.4" x14ac:dyDescent="0.3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2:15" ht="14.4" x14ac:dyDescent="0.3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2:15" ht="14.4" x14ac:dyDescent="0.3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2:15" ht="14.4" x14ac:dyDescent="0.3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2:15" ht="14.4" x14ac:dyDescent="0.3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2:15" ht="14.4" x14ac:dyDescent="0.3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2:15" ht="14.4" x14ac:dyDescent="0.3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2:15" ht="14.4" x14ac:dyDescent="0.3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2:15" ht="14.4" x14ac:dyDescent="0.3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2:15" ht="14.4" x14ac:dyDescent="0.3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2:15" ht="14.4" x14ac:dyDescent="0.3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2:15" ht="14.4" x14ac:dyDescent="0.3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2:15" ht="14.4" x14ac:dyDescent="0.3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2:15" ht="14.4" x14ac:dyDescent="0.3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2:15" ht="14.4" x14ac:dyDescent="0.3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2:15" ht="14.4" x14ac:dyDescent="0.3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2:15" ht="14.4" x14ac:dyDescent="0.3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2:15" ht="14.4" x14ac:dyDescent="0.3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2:15" ht="14.4" x14ac:dyDescent="0.3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2:15" ht="14.4" x14ac:dyDescent="0.3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2:15" ht="14.4" x14ac:dyDescent="0.3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2:15" ht="14.4" x14ac:dyDescent="0.3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2:15" ht="14.4" x14ac:dyDescent="0.3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2:15" ht="14.4" x14ac:dyDescent="0.3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2:15" ht="14.4" x14ac:dyDescent="0.3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2:15" ht="14.4" x14ac:dyDescent="0.3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2:15" ht="14.4" x14ac:dyDescent="0.3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2:15" ht="14.4" x14ac:dyDescent="0.3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2:15" ht="14.4" x14ac:dyDescent="0.3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2:15" ht="14.4" x14ac:dyDescent="0.3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2:15" ht="14.4" x14ac:dyDescent="0.3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2:15" ht="14.4" x14ac:dyDescent="0.3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2:15" ht="14.4" x14ac:dyDescent="0.3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2:15" ht="14.4" x14ac:dyDescent="0.3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2:15" ht="14.4" x14ac:dyDescent="0.3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2:15" ht="14.4" x14ac:dyDescent="0.3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2:15" ht="14.4" x14ac:dyDescent="0.3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2:15" ht="14.4" x14ac:dyDescent="0.3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2:15" ht="14.4" x14ac:dyDescent="0.3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2:15" ht="14.4" x14ac:dyDescent="0.3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2:15" ht="14.4" x14ac:dyDescent="0.3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2:15" ht="14.4" x14ac:dyDescent="0.3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2:15" ht="14.4" x14ac:dyDescent="0.3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2:15" ht="14.4" x14ac:dyDescent="0.3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</sheetData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44"/>
  <sheetViews>
    <sheetView workbookViewId="0">
      <selection activeCell="O18" sqref="O18:O19"/>
    </sheetView>
  </sheetViews>
  <sheetFormatPr baseColWidth="10" defaultColWidth="9.109375" defaultRowHeight="11.4" x14ac:dyDescent="0.2"/>
  <cols>
    <col min="1" max="1" width="2" style="1" customWidth="1"/>
    <col min="2" max="2" width="25.77734375" style="1" bestFit="1" customWidth="1"/>
    <col min="3" max="3" width="22.33203125" style="1" bestFit="1" customWidth="1"/>
    <col min="4" max="4" width="12.88671875" style="1" bestFit="1" customWidth="1"/>
    <col min="5" max="5" width="11.88671875" style="1" bestFit="1" customWidth="1"/>
    <col min="6" max="6" width="14.44140625" style="1" bestFit="1" customWidth="1"/>
    <col min="7" max="7" width="9.109375" style="1"/>
    <col min="8" max="8" width="4.44140625" style="1" customWidth="1"/>
    <col min="9" max="9" width="25.77734375" style="1" customWidth="1"/>
    <col min="10" max="10" width="13.77734375" style="1" customWidth="1"/>
    <col min="11" max="11" width="9.109375" style="1"/>
    <col min="12" max="12" width="12.77734375" style="1" customWidth="1"/>
    <col min="13" max="16384" width="9.109375" style="1"/>
  </cols>
  <sheetData>
    <row r="1" spans="2:12" ht="15.6" x14ac:dyDescent="0.3">
      <c r="B1" s="2" t="s">
        <v>27</v>
      </c>
    </row>
    <row r="3" spans="2:12" x14ac:dyDescent="0.2">
      <c r="B3" s="1" t="s">
        <v>36</v>
      </c>
    </row>
    <row r="4" spans="2:12" x14ac:dyDescent="0.2">
      <c r="B4" s="1" t="s">
        <v>31</v>
      </c>
    </row>
    <row r="5" spans="2:12" ht="12" x14ac:dyDescent="0.25">
      <c r="I5" s="16"/>
    </row>
    <row r="6" spans="2:12" ht="14.4" x14ac:dyDescent="0.3">
      <c r="I6" s="34" t="s">
        <v>64</v>
      </c>
      <c r="J6" s="35" t="s">
        <v>19</v>
      </c>
      <c r="K6" s="35" t="s">
        <v>20</v>
      </c>
      <c r="L6" s="35" t="s">
        <v>18</v>
      </c>
    </row>
    <row r="7" spans="2:12" ht="14.4" x14ac:dyDescent="0.3">
      <c r="B7" s="25" t="s">
        <v>57</v>
      </c>
      <c r="C7" s="25" t="s">
        <v>56</v>
      </c>
      <c r="D7"/>
      <c r="E7"/>
      <c r="F7"/>
      <c r="I7" s="27" t="s">
        <v>57</v>
      </c>
      <c r="J7" s="36">
        <v>84042.63</v>
      </c>
      <c r="K7" s="41">
        <v>143518.85</v>
      </c>
      <c r="L7" s="37">
        <v>296887.74</v>
      </c>
    </row>
    <row r="8" spans="2:12" ht="14.4" x14ac:dyDescent="0.3">
      <c r="B8" s="25" t="s">
        <v>42</v>
      </c>
      <c r="C8" t="s">
        <v>18</v>
      </c>
      <c r="D8" t="s">
        <v>20</v>
      </c>
      <c r="E8" t="s">
        <v>19</v>
      </c>
      <c r="F8" t="s">
        <v>43</v>
      </c>
      <c r="I8" s="38" t="s">
        <v>63</v>
      </c>
      <c r="J8" s="40">
        <f>GETPIVOTDATA("Revenue ($ 000')",$B$7,"Type of client","Fast Food")/GETPIVOTDATA("Revenue ($ 000')",$B$7)</f>
        <v>0.1602493102336327</v>
      </c>
      <c r="K8" s="40">
        <f>GETPIVOTDATA("Revenue ($ 000')",$B$7,"Type of client","Other")/GETPIVOTDATA("Revenue ($ 000')",$B$7)</f>
        <v>0.27365633324774935</v>
      </c>
      <c r="L8" s="39">
        <f>GETPIVOTDATA("Revenue ($ 000')",$B$7,"Type of client","Supermarkets")/GETPIVOTDATA("Revenue ($ 000')",$B$7)</f>
        <v>0.56609435651861795</v>
      </c>
    </row>
    <row r="9" spans="2:12" ht="14.4" x14ac:dyDescent="0.3">
      <c r="B9" s="26" t="s">
        <v>44</v>
      </c>
      <c r="C9" s="30">
        <v>24760</v>
      </c>
      <c r="D9" s="30">
        <v>10720</v>
      </c>
      <c r="E9" s="30">
        <v>4520</v>
      </c>
      <c r="F9" s="30">
        <v>40000</v>
      </c>
    </row>
    <row r="10" spans="2:12" ht="14.4" x14ac:dyDescent="0.3">
      <c r="B10" s="26" t="s">
        <v>45</v>
      </c>
      <c r="C10" s="30">
        <v>24596</v>
      </c>
      <c r="D10" s="30">
        <v>13552</v>
      </c>
      <c r="E10" s="30">
        <v>5852</v>
      </c>
      <c r="F10" s="30">
        <v>44000</v>
      </c>
    </row>
    <row r="11" spans="2:12" ht="14.4" x14ac:dyDescent="0.3">
      <c r="B11" s="26" t="s">
        <v>46</v>
      </c>
      <c r="C11" s="30">
        <v>25828.880000000005</v>
      </c>
      <c r="D11" s="30">
        <v>12418.560000000001</v>
      </c>
      <c r="E11" s="30">
        <v>4872.5600000000004</v>
      </c>
      <c r="F11" s="30">
        <v>43120</v>
      </c>
    </row>
    <row r="12" spans="2:12" ht="14.4" x14ac:dyDescent="0.3">
      <c r="B12" s="26" t="s">
        <v>47</v>
      </c>
      <c r="C12" s="30">
        <v>22126.1656</v>
      </c>
      <c r="D12" s="30">
        <v>12882.531199999999</v>
      </c>
      <c r="E12" s="30">
        <v>6817.7032000000008</v>
      </c>
      <c r="F12" s="30">
        <v>41826.400000000001</v>
      </c>
    </row>
    <row r="13" spans="2:12" ht="14.4" x14ac:dyDescent="0.3">
      <c r="B13" s="26" t="s">
        <v>48</v>
      </c>
      <c r="C13" s="30">
        <v>19640.004384</v>
      </c>
      <c r="D13" s="30">
        <v>12103.723631999999</v>
      </c>
      <c r="E13" s="30">
        <v>6318.2959840000003</v>
      </c>
      <c r="F13" s="30">
        <v>38062.024000000005</v>
      </c>
    </row>
    <row r="14" spans="2:12" ht="14.4" x14ac:dyDescent="0.3">
      <c r="B14" s="26" t="s">
        <v>49</v>
      </c>
      <c r="C14" s="30">
        <v>23051.122974880003</v>
      </c>
      <c r="D14" s="30">
        <v>11321.929659040001</v>
      </c>
      <c r="E14" s="30">
        <v>6353.3130460800003</v>
      </c>
      <c r="F14" s="30">
        <v>40726.365680000003</v>
      </c>
    </row>
    <row r="15" spans="2:12" ht="14.4" x14ac:dyDescent="0.3">
      <c r="B15" s="26" t="s">
        <v>50</v>
      </c>
      <c r="C15" s="30">
        <v>25589.190084057602</v>
      </c>
      <c r="D15" s="30">
        <v>11548.3682522208</v>
      </c>
      <c r="E15" s="30">
        <v>5234.1525171936009</v>
      </c>
      <c r="F15" s="30">
        <v>42371.710853472003</v>
      </c>
    </row>
    <row r="16" spans="2:12" ht="14.4" x14ac:dyDescent="0.3">
      <c r="B16" s="26" t="s">
        <v>51</v>
      </c>
      <c r="C16" s="30">
        <v>28772.884123087115</v>
      </c>
      <c r="D16" s="30">
        <v>9418.1512595089953</v>
      </c>
      <c r="E16" s="30">
        <v>5011.493330747905</v>
      </c>
      <c r="F16" s="30">
        <v>43202.528713344014</v>
      </c>
    </row>
    <row r="17" spans="2:6" ht="14.4" x14ac:dyDescent="0.3">
      <c r="B17" s="26" t="s">
        <v>52</v>
      </c>
      <c r="C17" s="30">
        <v>27621.968758163628</v>
      </c>
      <c r="D17" s="30">
        <v>11892.792104209339</v>
      </c>
      <c r="E17" s="30">
        <v>8440.0460094388854</v>
      </c>
      <c r="F17" s="30">
        <v>47954.806871811852</v>
      </c>
    </row>
    <row r="18" spans="2:6" ht="14.4" x14ac:dyDescent="0.3">
      <c r="B18" s="26" t="s">
        <v>53</v>
      </c>
      <c r="C18" s="30">
        <v>25446.738718458233</v>
      </c>
      <c r="D18" s="30">
        <v>12675.894100426027</v>
      </c>
      <c r="E18" s="30">
        <v>9352.6259842094641</v>
      </c>
      <c r="F18" s="30">
        <v>47475.258803093726</v>
      </c>
    </row>
    <row r="19" spans="2:6" ht="14.4" x14ac:dyDescent="0.3">
      <c r="B19" s="26" t="s">
        <v>54</v>
      </c>
      <c r="C19" s="30">
        <v>25340.394138739306</v>
      </c>
      <c r="D19" s="30">
        <v>10345.808398370185</v>
      </c>
      <c r="E19" s="30">
        <v>9890.0459138604856</v>
      </c>
      <c r="F19" s="30">
        <v>45576.248450969979</v>
      </c>
    </row>
    <row r="20" spans="2:6" ht="14.4" x14ac:dyDescent="0.3">
      <c r="B20" s="26" t="s">
        <v>55</v>
      </c>
      <c r="C20" s="30">
        <v>24114.393055408218</v>
      </c>
      <c r="D20" s="30">
        <v>14639.09100245156</v>
      </c>
      <c r="E20" s="30">
        <v>11380.389238207204</v>
      </c>
      <c r="F20" s="30">
        <v>50133.873296066988</v>
      </c>
    </row>
    <row r="21" spans="2:6" ht="14.4" x14ac:dyDescent="0.3">
      <c r="B21" s="26" t="s">
        <v>43</v>
      </c>
      <c r="C21" s="30">
        <v>296887.74183679413</v>
      </c>
      <c r="D21" s="30">
        <v>143518.84960822688</v>
      </c>
      <c r="E21" s="30">
        <v>84042.625223737545</v>
      </c>
      <c r="F21" s="30">
        <v>524449.21666875854</v>
      </c>
    </row>
    <row r="22" spans="2:6" ht="14.4" x14ac:dyDescent="0.3">
      <c r="B22" s="31" t="s">
        <v>63</v>
      </c>
      <c r="C22" s="32">
        <f>GETPIVOTDATA("Revenue ($ 000')",$B$7,"Type of client","Supermarkets")/GETPIVOTDATA("Revenue ($ 000')",$B$7)</f>
        <v>0.56609435651861795</v>
      </c>
      <c r="D22" s="32">
        <f>GETPIVOTDATA("Revenue ($ 000')",$B$7,"Type of client","Other")/GETPIVOTDATA("Revenue ($ 000')",$B$7)</f>
        <v>0.27365633324774935</v>
      </c>
      <c r="E22" s="32">
        <f>GETPIVOTDATA("Revenue ($ 000')",$B$7,"Type of client","Fast Food")/GETPIVOTDATA("Revenue ($ 000')",$B$7)</f>
        <v>0.1602493102336327</v>
      </c>
      <c r="F22" s="33">
        <f>C22+D22+E22</f>
        <v>1</v>
      </c>
    </row>
    <row r="23" spans="2:6" ht="14.4" x14ac:dyDescent="0.3">
      <c r="B23"/>
      <c r="C23"/>
      <c r="D23"/>
    </row>
    <row r="24" spans="2:6" ht="14.4" x14ac:dyDescent="0.3">
      <c r="B24"/>
      <c r="C24"/>
      <c r="D24"/>
    </row>
    <row r="25" spans="2:6" ht="14.4" x14ac:dyDescent="0.3">
      <c r="B25"/>
    </row>
    <row r="26" spans="2:6" ht="14.4" x14ac:dyDescent="0.3">
      <c r="B26"/>
    </row>
    <row r="27" spans="2:6" ht="14.4" x14ac:dyDescent="0.3">
      <c r="B27"/>
    </row>
    <row r="28" spans="2:6" ht="14.4" x14ac:dyDescent="0.3">
      <c r="B28"/>
    </row>
    <row r="29" spans="2:6" ht="14.4" x14ac:dyDescent="0.3">
      <c r="B29"/>
    </row>
    <row r="30" spans="2:6" ht="14.4" x14ac:dyDescent="0.3">
      <c r="B30"/>
    </row>
    <row r="31" spans="2:6" ht="14.4" x14ac:dyDescent="0.3">
      <c r="B31"/>
    </row>
    <row r="32" spans="2:6" ht="14.4" x14ac:dyDescent="0.3">
      <c r="B32"/>
    </row>
    <row r="33" spans="2:2" ht="14.4" x14ac:dyDescent="0.3">
      <c r="B33"/>
    </row>
    <row r="34" spans="2:2" ht="14.4" x14ac:dyDescent="0.3">
      <c r="B34"/>
    </row>
    <row r="35" spans="2:2" ht="14.4" x14ac:dyDescent="0.3">
      <c r="B35"/>
    </row>
    <row r="36" spans="2:2" ht="14.4" x14ac:dyDescent="0.3">
      <c r="B36"/>
    </row>
    <row r="37" spans="2:2" ht="14.4" x14ac:dyDescent="0.3">
      <c r="B37"/>
    </row>
    <row r="38" spans="2:2" ht="14.4" x14ac:dyDescent="0.3">
      <c r="B38"/>
    </row>
    <row r="39" spans="2:2" ht="14.4" x14ac:dyDescent="0.3">
      <c r="B39"/>
    </row>
    <row r="40" spans="2:2" ht="14.4" x14ac:dyDescent="0.3">
      <c r="B40"/>
    </row>
    <row r="41" spans="2:2" ht="14.4" x14ac:dyDescent="0.3">
      <c r="B41"/>
    </row>
    <row r="42" spans="2:2" ht="14.4" x14ac:dyDescent="0.3">
      <c r="B42"/>
    </row>
    <row r="43" spans="2:2" ht="14.4" x14ac:dyDescent="0.3">
      <c r="B43"/>
    </row>
    <row r="44" spans="2:2" ht="14.4" x14ac:dyDescent="0.3">
      <c r="B44"/>
    </row>
  </sheetData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T411"/>
  <sheetViews>
    <sheetView showGridLines="0" tabSelected="1" topLeftCell="A9" workbookViewId="0">
      <selection activeCell="G44" sqref="G44"/>
    </sheetView>
  </sheetViews>
  <sheetFormatPr baseColWidth="10" defaultColWidth="9.109375" defaultRowHeight="11.4" x14ac:dyDescent="0.2"/>
  <cols>
    <col min="1" max="1" width="2" style="1" customWidth="1"/>
    <col min="2" max="2" width="13.77734375" style="1" bestFit="1" customWidth="1"/>
    <col min="3" max="3" width="23.88671875" style="1" bestFit="1" customWidth="1"/>
    <col min="4" max="4" width="20.6640625" style="1" bestFit="1" customWidth="1"/>
    <col min="5" max="5" width="26.33203125" style="1" bestFit="1" customWidth="1"/>
    <col min="6" max="6" width="23.88671875" style="1" bestFit="1" customWidth="1"/>
    <col min="7" max="7" width="20.6640625" style="1" bestFit="1" customWidth="1"/>
    <col min="8" max="8" width="26.33203125" style="1" bestFit="1" customWidth="1"/>
    <col min="9" max="9" width="23.88671875" style="1" customWidth="1"/>
    <col min="10" max="10" width="26" style="1" customWidth="1"/>
    <col min="11" max="11" width="26.33203125" style="1" bestFit="1" customWidth="1"/>
    <col min="12" max="12" width="26.109375" style="1" customWidth="1"/>
    <col min="13" max="13" width="26.6640625" style="1" customWidth="1"/>
    <col min="14" max="14" width="26.33203125" style="1" bestFit="1" customWidth="1"/>
    <col min="15" max="15" width="26.109375" style="1" customWidth="1"/>
    <col min="16" max="16" width="25.77734375" style="1" customWidth="1"/>
    <col min="17" max="17" width="26.33203125" style="1" bestFit="1" customWidth="1"/>
    <col min="18" max="18" width="26.33203125" style="1" customWidth="1"/>
    <col min="19" max="19" width="25.6640625" style="1" customWidth="1"/>
    <col min="20" max="20" width="26.33203125" style="1" bestFit="1" customWidth="1"/>
    <col min="21" max="21" width="26" style="1" customWidth="1"/>
    <col min="22" max="22" width="20.6640625" style="1" bestFit="1" customWidth="1"/>
    <col min="23" max="23" width="26.33203125" style="1" bestFit="1" customWidth="1"/>
    <col min="24" max="24" width="23.88671875" style="1" bestFit="1" customWidth="1"/>
    <col min="25" max="25" width="20.6640625" style="1" bestFit="1" customWidth="1"/>
    <col min="26" max="26" width="26.33203125" style="1" bestFit="1" customWidth="1"/>
    <col min="27" max="27" width="23.88671875" style="1" bestFit="1" customWidth="1"/>
    <col min="28" max="28" width="20.6640625" style="1" bestFit="1" customWidth="1"/>
    <col min="29" max="29" width="26.33203125" style="1" bestFit="1" customWidth="1"/>
    <col min="30" max="30" width="23.88671875" style="1" bestFit="1" customWidth="1"/>
    <col min="31" max="31" width="20.6640625" style="1" bestFit="1" customWidth="1"/>
    <col min="32" max="32" width="26.33203125" style="1" bestFit="1" customWidth="1"/>
    <col min="33" max="33" width="23.88671875" style="1" bestFit="1" customWidth="1"/>
    <col min="34" max="34" width="20.6640625" style="1" bestFit="1" customWidth="1"/>
    <col min="35" max="35" width="26.33203125" style="1" bestFit="1" customWidth="1"/>
    <col min="36" max="36" width="23.88671875" style="1" bestFit="1" customWidth="1"/>
    <col min="37" max="37" width="20.6640625" style="1" bestFit="1" customWidth="1"/>
    <col min="38" max="38" width="26.33203125" style="1" bestFit="1" customWidth="1"/>
    <col min="39" max="39" width="30.88671875" style="1" bestFit="1" customWidth="1"/>
    <col min="40" max="40" width="27.77734375" style="1" bestFit="1" customWidth="1"/>
    <col min="41" max="41" width="33.33203125" style="1" bestFit="1" customWidth="1"/>
    <col min="42" max="16384" width="9.109375" style="1"/>
  </cols>
  <sheetData>
    <row r="1" spans="2:41" ht="15.6" x14ac:dyDescent="0.3">
      <c r="B1" s="2" t="s">
        <v>24</v>
      </c>
    </row>
    <row r="3" spans="2:41" x14ac:dyDescent="0.2">
      <c r="B3" s="1" t="s">
        <v>32</v>
      </c>
    </row>
    <row r="4" spans="2:41" x14ac:dyDescent="0.2">
      <c r="B4" s="1" t="s">
        <v>33</v>
      </c>
    </row>
    <row r="6" spans="2:41" ht="14.4" x14ac:dyDescent="0.3">
      <c r="B6"/>
      <c r="C6"/>
    </row>
    <row r="8" spans="2:41" x14ac:dyDescent="0.2">
      <c r="B8" s="54"/>
      <c r="C8" s="54" t="s">
        <v>56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</row>
    <row r="9" spans="2:41" ht="12" x14ac:dyDescent="0.25">
      <c r="B9" s="54"/>
      <c r="C9" s="54" t="s">
        <v>44</v>
      </c>
      <c r="D9" s="54"/>
      <c r="E9" s="54"/>
      <c r="F9" s="58" t="s">
        <v>45</v>
      </c>
      <c r="G9" s="55"/>
      <c r="H9" s="55"/>
      <c r="I9" s="54" t="s">
        <v>46</v>
      </c>
      <c r="J9" s="54"/>
      <c r="K9" s="54"/>
      <c r="L9" s="54" t="s">
        <v>47</v>
      </c>
      <c r="M9" s="54"/>
      <c r="N9" s="54"/>
      <c r="O9" s="54" t="s">
        <v>48</v>
      </c>
      <c r="P9" s="54"/>
      <c r="Q9" s="54"/>
      <c r="R9" s="54" t="s">
        <v>49</v>
      </c>
      <c r="S9" s="54"/>
      <c r="T9" s="54"/>
      <c r="U9" s="54" t="s">
        <v>50</v>
      </c>
      <c r="V9" s="54"/>
      <c r="W9" s="54"/>
      <c r="X9" s="54" t="s">
        <v>51</v>
      </c>
      <c r="Y9" s="54"/>
      <c r="Z9" s="54"/>
      <c r="AA9" s="54" t="s">
        <v>52</v>
      </c>
      <c r="AB9" s="54"/>
      <c r="AC9" s="54"/>
      <c r="AD9" s="54" t="s">
        <v>53</v>
      </c>
      <c r="AE9" s="54"/>
      <c r="AF9" s="54"/>
      <c r="AG9" s="54" t="s">
        <v>54</v>
      </c>
      <c r="AH9" s="54"/>
      <c r="AI9" s="54"/>
      <c r="AJ9" s="54" t="s">
        <v>55</v>
      </c>
      <c r="AK9" s="54"/>
      <c r="AL9" s="54"/>
      <c r="AM9" s="54" t="s">
        <v>59</v>
      </c>
      <c r="AN9" s="54" t="s">
        <v>60</v>
      </c>
      <c r="AO9" s="54" t="s">
        <v>65</v>
      </c>
    </row>
    <row r="10" spans="2:41" x14ac:dyDescent="0.2">
      <c r="B10" s="54" t="s">
        <v>14</v>
      </c>
      <c r="C10" s="54" t="s">
        <v>57</v>
      </c>
      <c r="D10" s="54" t="s">
        <v>58</v>
      </c>
      <c r="E10" s="54" t="s">
        <v>62</v>
      </c>
      <c r="F10" s="54" t="s">
        <v>57</v>
      </c>
      <c r="G10" s="54" t="s">
        <v>58</v>
      </c>
      <c r="H10" s="54" t="s">
        <v>62</v>
      </c>
      <c r="I10" s="54" t="s">
        <v>57</v>
      </c>
      <c r="J10" s="54" t="s">
        <v>58</v>
      </c>
      <c r="K10" s="54" t="s">
        <v>62</v>
      </c>
      <c r="L10" s="54" t="s">
        <v>57</v>
      </c>
      <c r="M10" s="54" t="s">
        <v>58</v>
      </c>
      <c r="N10" s="54" t="s">
        <v>62</v>
      </c>
      <c r="O10" s="54" t="s">
        <v>57</v>
      </c>
      <c r="P10" s="54" t="s">
        <v>58</v>
      </c>
      <c r="Q10" s="54" t="s">
        <v>62</v>
      </c>
      <c r="R10" s="54" t="s">
        <v>57</v>
      </c>
      <c r="S10" s="54" t="s">
        <v>58</v>
      </c>
      <c r="T10" s="54" t="s">
        <v>62</v>
      </c>
      <c r="U10" s="54" t="s">
        <v>57</v>
      </c>
      <c r="V10" s="54" t="s">
        <v>58</v>
      </c>
      <c r="W10" s="54" t="s">
        <v>62</v>
      </c>
      <c r="X10" s="54" t="s">
        <v>57</v>
      </c>
      <c r="Y10" s="54" t="s">
        <v>58</v>
      </c>
      <c r="Z10" s="54" t="s">
        <v>62</v>
      </c>
      <c r="AA10" s="54" t="s">
        <v>57</v>
      </c>
      <c r="AB10" s="54" t="s">
        <v>58</v>
      </c>
      <c r="AC10" s="54" t="s">
        <v>62</v>
      </c>
      <c r="AD10" s="54" t="s">
        <v>57</v>
      </c>
      <c r="AE10" s="54" t="s">
        <v>58</v>
      </c>
      <c r="AF10" s="54" t="s">
        <v>62</v>
      </c>
      <c r="AG10" s="54" t="s">
        <v>57</v>
      </c>
      <c r="AH10" s="54" t="s">
        <v>58</v>
      </c>
      <c r="AI10" s="54" t="s">
        <v>62</v>
      </c>
      <c r="AJ10" s="54" t="s">
        <v>57</v>
      </c>
      <c r="AK10" s="54" t="s">
        <v>58</v>
      </c>
      <c r="AL10" s="54" t="s">
        <v>62</v>
      </c>
      <c r="AM10" s="54"/>
      <c r="AN10" s="54"/>
      <c r="AO10" s="54"/>
    </row>
    <row r="11" spans="2:41" x14ac:dyDescent="0.2">
      <c r="B11" s="42" t="s">
        <v>3</v>
      </c>
      <c r="C11" s="45">
        <v>2600</v>
      </c>
      <c r="D11" s="45">
        <v>1391</v>
      </c>
      <c r="E11" s="45">
        <v>1209</v>
      </c>
      <c r="F11" s="45">
        <v>1980</v>
      </c>
      <c r="G11" s="45">
        <v>1101.672</v>
      </c>
      <c r="H11" s="45">
        <v>878.32799999999997</v>
      </c>
      <c r="I11" s="45">
        <v>2802.8</v>
      </c>
      <c r="J11" s="45">
        <v>1621.8570368000003</v>
      </c>
      <c r="K11" s="45">
        <v>1180.9429631999999</v>
      </c>
      <c r="L11" s="45">
        <v>3136.98</v>
      </c>
      <c r="M11" s="45">
        <v>1851.5369448576002</v>
      </c>
      <c r="N11" s="45">
        <v>1285.4430551423998</v>
      </c>
      <c r="O11" s="45">
        <v>1712.7910799999997</v>
      </c>
      <c r="P11" s="45">
        <v>1031.1579553300946</v>
      </c>
      <c r="Q11" s="45">
        <v>681.6331246699051</v>
      </c>
      <c r="R11" s="45">
        <v>3461.7410828000006</v>
      </c>
      <c r="S11" s="45">
        <v>2042.4031048117042</v>
      </c>
      <c r="T11" s="45">
        <v>1419.3379779882964</v>
      </c>
      <c r="U11" s="45">
        <v>4361.7937643280002</v>
      </c>
      <c r="V11" s="45">
        <v>2676.3650285452568</v>
      </c>
      <c r="W11" s="45">
        <v>1685.4287357827434</v>
      </c>
      <c r="X11" s="45">
        <v>5400.3160891680009</v>
      </c>
      <c r="Y11" s="45">
        <v>3446.1385891363693</v>
      </c>
      <c r="Z11" s="45">
        <v>1954.1775000316316</v>
      </c>
      <c r="AA11" s="45">
        <v>4555.7066528221258</v>
      </c>
      <c r="AB11" s="45">
        <v>2819.9476383815781</v>
      </c>
      <c r="AC11" s="45">
        <v>1735.7590144405476</v>
      </c>
      <c r="AD11" s="45">
        <v>4510.1495862939037</v>
      </c>
      <c r="AE11" s="45">
        <v>2509.4472298139281</v>
      </c>
      <c r="AF11" s="45">
        <v>2000.7023564799756</v>
      </c>
      <c r="AG11" s="45">
        <v>5241.2685718615476</v>
      </c>
      <c r="AH11" s="45">
        <v>3155.4203235905684</v>
      </c>
      <c r="AI11" s="45">
        <v>2085.8482482709792</v>
      </c>
      <c r="AJ11" s="45">
        <v>4762.7179631263634</v>
      </c>
      <c r="AK11" s="45">
        <v>3160.8345375591989</v>
      </c>
      <c r="AL11" s="45">
        <v>1601.8834255671645</v>
      </c>
      <c r="AM11" s="45">
        <v>44526.264790399946</v>
      </c>
      <c r="AN11" s="45">
        <v>26807.780388826301</v>
      </c>
      <c r="AO11" s="45">
        <v>17718.484401573645</v>
      </c>
    </row>
    <row r="12" spans="2:41" x14ac:dyDescent="0.2">
      <c r="B12" s="42" t="s">
        <v>8</v>
      </c>
      <c r="C12" s="45">
        <v>3120</v>
      </c>
      <c r="D12" s="45">
        <v>1404</v>
      </c>
      <c r="E12" s="45">
        <v>1716</v>
      </c>
      <c r="F12" s="45">
        <v>3652</v>
      </c>
      <c r="G12" s="45">
        <v>1725.5700000000002</v>
      </c>
      <c r="H12" s="45">
        <v>1926.4299999999998</v>
      </c>
      <c r="I12" s="45">
        <v>3492.72</v>
      </c>
      <c r="J12" s="45">
        <v>1683.3164040000001</v>
      </c>
      <c r="K12" s="45">
        <v>1809.4035959999997</v>
      </c>
      <c r="L12" s="45">
        <v>1714.8824000000002</v>
      </c>
      <c r="M12" s="45">
        <v>843.01732413360014</v>
      </c>
      <c r="N12" s="45">
        <v>871.86507586640005</v>
      </c>
      <c r="O12" s="45">
        <v>1560.5429840000002</v>
      </c>
      <c r="P12" s="45">
        <v>790.16013791042349</v>
      </c>
      <c r="Q12" s="45">
        <v>770.38284608957667</v>
      </c>
      <c r="R12" s="45">
        <v>1669.78099288</v>
      </c>
      <c r="S12" s="45">
        <v>837.01663408851152</v>
      </c>
      <c r="T12" s="45">
        <v>832.76435879148846</v>
      </c>
      <c r="U12" s="45">
        <v>1703.1766127376002</v>
      </c>
      <c r="V12" s="45">
        <v>845.21939710257902</v>
      </c>
      <c r="W12" s="45">
        <v>857.95721563502116</v>
      </c>
      <c r="X12" s="45">
        <v>1771.3036772471044</v>
      </c>
      <c r="Y12" s="45">
        <v>852.65732779708185</v>
      </c>
      <c r="Z12" s="45">
        <v>918.64634945002251</v>
      </c>
      <c r="AA12" s="45">
        <v>1966.147081744286</v>
      </c>
      <c r="AB12" s="45">
        <v>965.37862653185607</v>
      </c>
      <c r="AC12" s="45">
        <v>1000.7684552124299</v>
      </c>
      <c r="AD12" s="45">
        <v>996.9804348649684</v>
      </c>
      <c r="AE12" s="45">
        <v>471.0732554736976</v>
      </c>
      <c r="AF12" s="45">
        <v>525.9071793912708</v>
      </c>
      <c r="AG12" s="45">
        <v>957.10121747036965</v>
      </c>
      <c r="AH12" s="45">
        <v>484.61544330689281</v>
      </c>
      <c r="AI12" s="45">
        <v>472.48577416347683</v>
      </c>
      <c r="AJ12" s="45">
        <v>551.47260625673675</v>
      </c>
      <c r="AK12" s="45">
        <v>257.49997016260198</v>
      </c>
      <c r="AL12" s="45">
        <v>293.97263609413477</v>
      </c>
      <c r="AM12" s="45">
        <v>23156.108007201063</v>
      </c>
      <c r="AN12" s="45">
        <v>11159.524520507244</v>
      </c>
      <c r="AO12" s="45">
        <v>11996.58348669382</v>
      </c>
    </row>
    <row r="13" spans="2:41" x14ac:dyDescent="0.2">
      <c r="B13" s="42" t="s">
        <v>11</v>
      </c>
      <c r="C13" s="45">
        <v>440</v>
      </c>
      <c r="D13" s="45">
        <v>268.39999999999998</v>
      </c>
      <c r="E13" s="45">
        <v>171.60000000000002</v>
      </c>
      <c r="F13" s="45">
        <v>924</v>
      </c>
      <c r="G13" s="45">
        <v>591.822</v>
      </c>
      <c r="H13" s="45">
        <v>332.178</v>
      </c>
      <c r="I13" s="45">
        <v>474.32</v>
      </c>
      <c r="J13" s="45">
        <v>312.91601879999996</v>
      </c>
      <c r="K13" s="45">
        <v>161.40398120000003</v>
      </c>
      <c r="L13" s="45">
        <v>878.35440000000006</v>
      </c>
      <c r="M13" s="45">
        <v>561.71330418588002</v>
      </c>
      <c r="N13" s="45">
        <v>316.64109581412004</v>
      </c>
      <c r="O13" s="45">
        <v>418.68226399999998</v>
      </c>
      <c r="P13" s="45">
        <v>262.3826097241469</v>
      </c>
      <c r="Q13" s="45">
        <v>156.29965427585307</v>
      </c>
      <c r="R13" s="45">
        <v>855.25367928000003</v>
      </c>
      <c r="S13" s="45">
        <v>550.57261363682369</v>
      </c>
      <c r="T13" s="45">
        <v>304.68106564317634</v>
      </c>
      <c r="U13" s="45">
        <v>456.94982292960003</v>
      </c>
      <c r="V13" s="45">
        <v>271.96108163047626</v>
      </c>
      <c r="W13" s="45">
        <v>184.98874129912377</v>
      </c>
      <c r="X13" s="45">
        <v>475.22781584678404</v>
      </c>
      <c r="Y13" s="45">
        <v>288.85036702148852</v>
      </c>
      <c r="Z13" s="45">
        <v>186.37744882529552</v>
      </c>
      <c r="AA13" s="45">
        <v>1007.0509443080489</v>
      </c>
      <c r="AB13" s="45">
        <v>599.85818310595278</v>
      </c>
      <c r="AC13" s="45">
        <v>407.19276120209611</v>
      </c>
      <c r="AD13" s="45">
        <v>1329.3072464866245</v>
      </c>
      <c r="AE13" s="45">
        <v>851.42129137468294</v>
      </c>
      <c r="AF13" s="45">
        <v>477.8859551119416</v>
      </c>
      <c r="AG13" s="45">
        <v>2187.6599256465588</v>
      </c>
      <c r="AH13" s="45">
        <v>1370.9773970269669</v>
      </c>
      <c r="AI13" s="45">
        <v>816.68252861959195</v>
      </c>
      <c r="AJ13" s="45">
        <v>2406.425918211215</v>
      </c>
      <c r="AK13" s="45">
        <v>1448.034009461981</v>
      </c>
      <c r="AL13" s="45">
        <v>958.39190874923406</v>
      </c>
      <c r="AM13" s="45">
        <v>11853.232016708831</v>
      </c>
      <c r="AN13" s="45">
        <v>7378.9088759684</v>
      </c>
      <c r="AO13" s="45">
        <v>4474.3231407404328</v>
      </c>
    </row>
    <row r="14" spans="2:41" x14ac:dyDescent="0.2">
      <c r="B14" s="42" t="s">
        <v>6</v>
      </c>
      <c r="C14" s="45">
        <v>2839.9999999999995</v>
      </c>
      <c r="D14" s="45">
        <v>1533.6</v>
      </c>
      <c r="E14" s="45">
        <v>1306.3999999999996</v>
      </c>
      <c r="F14" s="45">
        <v>924</v>
      </c>
      <c r="G14" s="45">
        <v>488.98079999999999</v>
      </c>
      <c r="H14" s="45">
        <v>435.01920000000001</v>
      </c>
      <c r="I14" s="45">
        <v>1121.1199999999999</v>
      </c>
      <c r="J14" s="45">
        <v>581.43076991999988</v>
      </c>
      <c r="K14" s="45">
        <v>539.68923008000002</v>
      </c>
      <c r="L14" s="45">
        <v>1505.7503999999999</v>
      </c>
      <c r="M14" s="45">
        <v>765.28812445747189</v>
      </c>
      <c r="N14" s="45">
        <v>740.462275542528</v>
      </c>
      <c r="O14" s="45">
        <v>1370.2328639999998</v>
      </c>
      <c r="P14" s="45">
        <v>675.51982745861039</v>
      </c>
      <c r="Q14" s="45">
        <v>694.71303654138944</v>
      </c>
      <c r="R14" s="45">
        <v>2280.6764780800004</v>
      </c>
      <c r="S14" s="45">
        <v>1146.8525284040652</v>
      </c>
      <c r="T14" s="45">
        <v>1133.8239496759352</v>
      </c>
      <c r="U14" s="45">
        <v>3157.1078675136005</v>
      </c>
      <c r="V14" s="45">
        <v>1651.0744343206866</v>
      </c>
      <c r="W14" s="45">
        <v>1506.0334331929139</v>
      </c>
      <c r="X14" s="45">
        <v>1987.3163208138244</v>
      </c>
      <c r="Y14" s="45">
        <v>1080.8802233607594</v>
      </c>
      <c r="Z14" s="45">
        <v>906.43609745306503</v>
      </c>
      <c r="AA14" s="45">
        <v>2685.4691848214638</v>
      </c>
      <c r="AB14" s="45">
        <v>1519.0220711188913</v>
      </c>
      <c r="AC14" s="45">
        <v>1166.4471137025726</v>
      </c>
      <c r="AD14" s="45">
        <v>2183.8619049423119</v>
      </c>
      <c r="AE14" s="45">
        <v>1155.6997200954715</v>
      </c>
      <c r="AF14" s="45">
        <v>1028.1621848468403</v>
      </c>
      <c r="AG14" s="45">
        <v>2552.2699132543189</v>
      </c>
      <c r="AH14" s="45">
        <v>1258.2598014736861</v>
      </c>
      <c r="AI14" s="45">
        <v>1294.0101117806328</v>
      </c>
      <c r="AJ14" s="45">
        <v>1804.8194386584114</v>
      </c>
      <c r="AK14" s="45">
        <v>1020.8869933053431</v>
      </c>
      <c r="AL14" s="45">
        <v>783.93244535306826</v>
      </c>
      <c r="AM14" s="45">
        <v>24412.62437208393</v>
      </c>
      <c r="AN14" s="45">
        <v>12877.495293914986</v>
      </c>
      <c r="AO14" s="45">
        <v>11535.129078168944</v>
      </c>
    </row>
    <row r="15" spans="2:41" x14ac:dyDescent="0.2">
      <c r="B15" s="42" t="s">
        <v>9</v>
      </c>
      <c r="C15" s="45">
        <v>3360</v>
      </c>
      <c r="D15" s="45">
        <v>1811.0400000000002</v>
      </c>
      <c r="E15" s="45">
        <v>1548.9599999999998</v>
      </c>
      <c r="F15" s="45">
        <v>3916</v>
      </c>
      <c r="G15" s="45">
        <v>2279.5819200000005</v>
      </c>
      <c r="H15" s="45">
        <v>1636.4180799999995</v>
      </c>
      <c r="I15" s="45">
        <v>3018.4000000000005</v>
      </c>
      <c r="J15" s="45">
        <v>1721.9295878400003</v>
      </c>
      <c r="K15" s="45">
        <v>1296.4704121600003</v>
      </c>
      <c r="L15" s="45">
        <v>1254.7919999999999</v>
      </c>
      <c r="M15" s="45">
        <v>701.51411408601598</v>
      </c>
      <c r="N15" s="45">
        <v>553.27788591398394</v>
      </c>
      <c r="O15" s="45">
        <v>1903.1012000000003</v>
      </c>
      <c r="P15" s="45">
        <v>1053.3234423001531</v>
      </c>
      <c r="Q15" s="45">
        <v>849.77775769984714</v>
      </c>
      <c r="R15" s="45">
        <v>1629.0546271999999</v>
      </c>
      <c r="S15" s="45">
        <v>874.5955206106629</v>
      </c>
      <c r="T15" s="45">
        <v>754.45910658933701</v>
      </c>
      <c r="U15" s="45">
        <v>1246.2267898079999</v>
      </c>
      <c r="V15" s="45">
        <v>655.68426180181393</v>
      </c>
      <c r="W15" s="45">
        <v>590.54252800618599</v>
      </c>
      <c r="X15" s="45">
        <v>1296.0758614003203</v>
      </c>
      <c r="Y15" s="45">
        <v>709.18809756484222</v>
      </c>
      <c r="Z15" s="45">
        <v>586.88776383547804</v>
      </c>
      <c r="AA15" s="45">
        <v>1438.6442061543555</v>
      </c>
      <c r="AB15" s="45">
        <v>795.07077617994469</v>
      </c>
      <c r="AC15" s="45">
        <v>643.57342997441083</v>
      </c>
      <c r="AD15" s="45">
        <v>1424.2577640928118</v>
      </c>
      <c r="AE15" s="45">
        <v>829.08892963370772</v>
      </c>
      <c r="AF15" s="45">
        <v>595.16883445910412</v>
      </c>
      <c r="AG15" s="45">
        <v>1367.2874535290991</v>
      </c>
      <c r="AH15" s="45">
        <v>756.76266042241014</v>
      </c>
      <c r="AI15" s="45">
        <v>610.524793106689</v>
      </c>
      <c r="AJ15" s="45">
        <v>752.00809944100467</v>
      </c>
      <c r="AK15" s="45">
        <v>427.94393264333848</v>
      </c>
      <c r="AL15" s="45">
        <v>324.06416679766619</v>
      </c>
      <c r="AM15" s="45">
        <v>22605.848001625593</v>
      </c>
      <c r="AN15" s="45">
        <v>12615.72324308289</v>
      </c>
      <c r="AO15" s="45">
        <v>9990.1247585427027</v>
      </c>
    </row>
    <row r="16" spans="2:41" x14ac:dyDescent="0.2">
      <c r="B16" s="42" t="s">
        <v>7</v>
      </c>
      <c r="C16" s="45">
        <v>3320</v>
      </c>
      <c r="D16" s="45">
        <v>1593.6</v>
      </c>
      <c r="E16" s="45">
        <v>1726.4</v>
      </c>
      <c r="F16" s="45">
        <v>3652</v>
      </c>
      <c r="G16" s="45">
        <v>1893.1967999999999</v>
      </c>
      <c r="H16" s="45">
        <v>1758.8032000000001</v>
      </c>
      <c r="I16" s="45">
        <v>3492.72</v>
      </c>
      <c r="J16" s="45">
        <v>1792.5197875199999</v>
      </c>
      <c r="K16" s="45">
        <v>1700.2002124799999</v>
      </c>
      <c r="L16" s="45">
        <v>2969.6743999999999</v>
      </c>
      <c r="M16" s="45">
        <v>1508.8435727016958</v>
      </c>
      <c r="N16" s="45">
        <v>1460.830827298304</v>
      </c>
      <c r="O16" s="45">
        <v>2512.0935840000002</v>
      </c>
      <c r="P16" s="45">
        <v>1301.8812376900441</v>
      </c>
      <c r="Q16" s="45">
        <v>1210.212346309956</v>
      </c>
      <c r="R16" s="45">
        <v>3095.20379168</v>
      </c>
      <c r="S16" s="45">
        <v>1668.238508165342</v>
      </c>
      <c r="T16" s="45">
        <v>1426.965283514658</v>
      </c>
      <c r="U16" s="45">
        <v>3157.1078675136005</v>
      </c>
      <c r="V16" s="45">
        <v>1667.5712127620759</v>
      </c>
      <c r="W16" s="45">
        <v>1489.5366547515246</v>
      </c>
      <c r="X16" s="45">
        <v>3283.3921822141447</v>
      </c>
      <c r="Y16" s="45">
        <v>1751.6168018852845</v>
      </c>
      <c r="Z16" s="45">
        <v>1531.7753803288601</v>
      </c>
      <c r="AA16" s="45">
        <v>2685.4691848214638</v>
      </c>
      <c r="AB16" s="45">
        <v>1475.6173081229601</v>
      </c>
      <c r="AC16" s="45">
        <v>1209.8518766985037</v>
      </c>
      <c r="AD16" s="45">
        <v>1709.1093169113742</v>
      </c>
      <c r="AE16" s="45">
        <v>886.00226988685631</v>
      </c>
      <c r="AF16" s="45">
        <v>823.1070470245179</v>
      </c>
      <c r="AG16" s="45">
        <v>1640.7449442349191</v>
      </c>
      <c r="AH16" s="45">
        <v>850.30871156201283</v>
      </c>
      <c r="AI16" s="45">
        <v>790.43623267290627</v>
      </c>
      <c r="AJ16" s="45">
        <v>802.1419727370718</v>
      </c>
      <c r="AK16" s="45">
        <v>432.20417536480119</v>
      </c>
      <c r="AL16" s="45">
        <v>369.93779737227061</v>
      </c>
      <c r="AM16" s="45">
        <v>32319.657244112575</v>
      </c>
      <c r="AN16" s="45">
        <v>16821.60038566107</v>
      </c>
      <c r="AO16" s="45">
        <v>15498.0568584515</v>
      </c>
    </row>
    <row r="17" spans="2:41" x14ac:dyDescent="0.2">
      <c r="B17" s="42" t="s">
        <v>17</v>
      </c>
      <c r="C17" s="45">
        <v>840</v>
      </c>
      <c r="D17" s="45">
        <v>352.8</v>
      </c>
      <c r="E17" s="45">
        <v>487.2</v>
      </c>
      <c r="F17" s="45">
        <v>1804</v>
      </c>
      <c r="G17" s="45">
        <v>780.41039999999998</v>
      </c>
      <c r="H17" s="45">
        <v>1023.5896</v>
      </c>
      <c r="I17" s="45">
        <v>1336.72</v>
      </c>
      <c r="J17" s="45">
        <v>595.61302416000001</v>
      </c>
      <c r="K17" s="45">
        <v>741.10697584000002</v>
      </c>
      <c r="L17" s="45">
        <v>1296.6183999999998</v>
      </c>
      <c r="M17" s="45">
        <v>600.85441877260791</v>
      </c>
      <c r="N17" s="45">
        <v>695.76398122739192</v>
      </c>
      <c r="O17" s="45">
        <v>1941.1632239999999</v>
      </c>
      <c r="P17" s="45">
        <v>908.53258422545491</v>
      </c>
      <c r="Q17" s="45">
        <v>1032.630639774545</v>
      </c>
      <c r="R17" s="45">
        <v>2077.04464968</v>
      </c>
      <c r="S17" s="45">
        <v>1001.2937610748741</v>
      </c>
      <c r="T17" s="45">
        <v>1075.750888605126</v>
      </c>
      <c r="U17" s="45">
        <v>2533.9944726096001</v>
      </c>
      <c r="V17" s="45">
        <v>1233.7941723964598</v>
      </c>
      <c r="W17" s="45">
        <v>1300.2003002131403</v>
      </c>
      <c r="X17" s="45">
        <v>2635.3542515139843</v>
      </c>
      <c r="Y17" s="45">
        <v>1257.4830205064718</v>
      </c>
      <c r="Z17" s="45">
        <v>1377.8712310075125</v>
      </c>
      <c r="AA17" s="45">
        <v>3404.7912878986413</v>
      </c>
      <c r="AB17" s="45">
        <v>1673.3656385491558</v>
      </c>
      <c r="AC17" s="45">
        <v>1731.4256493494854</v>
      </c>
      <c r="AD17" s="45">
        <v>3370.7433750196546</v>
      </c>
      <c r="AE17" s="45">
        <v>1458.1835840335025</v>
      </c>
      <c r="AF17" s="45">
        <v>1912.5597909861522</v>
      </c>
      <c r="AG17" s="45">
        <v>2324.3886709994686</v>
      </c>
      <c r="AH17" s="45">
        <v>1087.8955565910298</v>
      </c>
      <c r="AI17" s="45">
        <v>1236.4931144084387</v>
      </c>
      <c r="AJ17" s="45">
        <v>3559.5050040207557</v>
      </c>
      <c r="AK17" s="45">
        <v>1664.4808793218765</v>
      </c>
      <c r="AL17" s="45">
        <v>1895.0241246988792</v>
      </c>
      <c r="AM17" s="45">
        <v>27124.323335742109</v>
      </c>
      <c r="AN17" s="45">
        <v>12614.707039631432</v>
      </c>
      <c r="AO17" s="45">
        <v>14509.616296110671</v>
      </c>
    </row>
    <row r="18" spans="2:41" x14ac:dyDescent="0.2">
      <c r="B18" s="42" t="s">
        <v>2</v>
      </c>
      <c r="C18" s="45">
        <v>4680</v>
      </c>
      <c r="D18" s="45">
        <v>2569.3200000000002</v>
      </c>
      <c r="E18" s="45">
        <v>2110.6799999999998</v>
      </c>
      <c r="F18" s="45">
        <v>4268</v>
      </c>
      <c r="G18" s="45">
        <v>2577.4452000000006</v>
      </c>
      <c r="H18" s="45">
        <v>1690.5547999999994</v>
      </c>
      <c r="I18" s="45">
        <v>5045.04</v>
      </c>
      <c r="J18" s="45">
        <v>2955.2986663200004</v>
      </c>
      <c r="K18" s="45">
        <v>2089.7413336799996</v>
      </c>
      <c r="L18" s="45">
        <v>5730.2168000000011</v>
      </c>
      <c r="M18" s="45">
        <v>3255.9636801217689</v>
      </c>
      <c r="N18" s="45">
        <v>2474.2531198782322</v>
      </c>
      <c r="O18" s="45">
        <v>5290.6213360000002</v>
      </c>
      <c r="P18" s="45">
        <v>2946.0577297856239</v>
      </c>
      <c r="Q18" s="45">
        <v>2344.5636062143763</v>
      </c>
      <c r="R18" s="45">
        <v>6475.49214312</v>
      </c>
      <c r="S18" s="45">
        <v>3750.081393029966</v>
      </c>
      <c r="T18" s="45">
        <v>2725.4107500900341</v>
      </c>
      <c r="U18" s="45">
        <v>5774.1841261104009</v>
      </c>
      <c r="V18" s="45">
        <v>3377.3799075649467</v>
      </c>
      <c r="W18" s="45">
        <v>2396.8042185454542</v>
      </c>
      <c r="X18" s="45">
        <v>6869.2020654216976</v>
      </c>
      <c r="Y18" s="45">
        <v>4098.2245492463198</v>
      </c>
      <c r="Z18" s="45">
        <v>2770.9775161753778</v>
      </c>
      <c r="AA18" s="45">
        <v>4747.525880309373</v>
      </c>
      <c r="AB18" s="45">
        <v>2775.7661497002796</v>
      </c>
      <c r="AC18" s="45">
        <v>1971.7597306090934</v>
      </c>
      <c r="AD18" s="45">
        <v>5174.8032095372164</v>
      </c>
      <c r="AE18" s="45">
        <v>3125.0636582395255</v>
      </c>
      <c r="AF18" s="45">
        <v>2049.7395512976909</v>
      </c>
      <c r="AG18" s="45">
        <v>6335.0985346848274</v>
      </c>
      <c r="AH18" s="45">
        <v>3527.6699695110847</v>
      </c>
      <c r="AI18" s="45">
        <v>2807.4285651737428</v>
      </c>
      <c r="AJ18" s="45">
        <v>5965.9309222319716</v>
      </c>
      <c r="AK18" s="45">
        <v>3630.5117855577018</v>
      </c>
      <c r="AL18" s="45">
        <v>2335.4191366742698</v>
      </c>
      <c r="AM18" s="45">
        <v>66356.11501741549</v>
      </c>
      <c r="AN18" s="45">
        <v>38588.782689077227</v>
      </c>
      <c r="AO18" s="45">
        <v>27767.332328338274</v>
      </c>
    </row>
    <row r="19" spans="2:41" x14ac:dyDescent="0.2">
      <c r="B19" s="42" t="s">
        <v>12</v>
      </c>
      <c r="C19" s="45">
        <v>760</v>
      </c>
      <c r="D19" s="45">
        <v>418.00000000000006</v>
      </c>
      <c r="E19" s="45">
        <v>341.99999999999994</v>
      </c>
      <c r="F19" s="45">
        <v>1716</v>
      </c>
      <c r="G19" s="45">
        <v>953.23800000000017</v>
      </c>
      <c r="H19" s="45">
        <v>762.76199999999983</v>
      </c>
      <c r="I19" s="45">
        <v>1250.48</v>
      </c>
      <c r="J19" s="45">
        <v>701.58805640000014</v>
      </c>
      <c r="K19" s="45">
        <v>548.89194359999988</v>
      </c>
      <c r="L19" s="45">
        <v>2049.4936000000002</v>
      </c>
      <c r="M19" s="45">
        <v>1161.3774180654802</v>
      </c>
      <c r="N19" s="45">
        <v>888.11618193452</v>
      </c>
      <c r="O19" s="45">
        <v>2626.2796560000006</v>
      </c>
      <c r="P19" s="45">
        <v>1503.1044277782619</v>
      </c>
      <c r="Q19" s="45">
        <v>1123.1752282217387</v>
      </c>
      <c r="R19" s="45">
        <v>2402.8555751199997</v>
      </c>
      <c r="S19" s="45">
        <v>1416.4885797305926</v>
      </c>
      <c r="T19" s="45">
        <v>986.36699538940707</v>
      </c>
      <c r="U19" s="45">
        <v>2035.5037566864003</v>
      </c>
      <c r="V19" s="45">
        <v>1247.9312403988549</v>
      </c>
      <c r="W19" s="45">
        <v>787.57251628754534</v>
      </c>
      <c r="X19" s="45">
        <v>2116.9239069538562</v>
      </c>
      <c r="Y19" s="45">
        <v>1271.8915202145129</v>
      </c>
      <c r="Z19" s="45">
        <v>845.03238673934334</v>
      </c>
      <c r="AA19" s="45">
        <v>2829.3336054368992</v>
      </c>
      <c r="AB19" s="45">
        <v>1750.9196107880391</v>
      </c>
      <c r="AC19" s="45">
        <v>1078.4139946488601</v>
      </c>
      <c r="AD19" s="45">
        <v>2801.0402693825299</v>
      </c>
      <c r="AE19" s="45">
        <v>1555.9778696419958</v>
      </c>
      <c r="AF19" s="45">
        <v>1245.0623997405341</v>
      </c>
      <c r="AG19" s="45">
        <v>2688.9986586072287</v>
      </c>
      <c r="AH19" s="45">
        <v>1539.0005328672169</v>
      </c>
      <c r="AI19" s="45">
        <v>1149.9981257400118</v>
      </c>
      <c r="AJ19" s="45">
        <v>3960.5759903892917</v>
      </c>
      <c r="AK19" s="45">
        <v>2332.0037818922497</v>
      </c>
      <c r="AL19" s="45">
        <v>1628.5722084970421</v>
      </c>
      <c r="AM19" s="45">
        <v>27237.485018576208</v>
      </c>
      <c r="AN19" s="45">
        <v>15851.521037777205</v>
      </c>
      <c r="AO19" s="45">
        <v>11385.963980799002</v>
      </c>
    </row>
    <row r="20" spans="2:41" x14ac:dyDescent="0.2">
      <c r="B20" s="42" t="s">
        <v>10</v>
      </c>
      <c r="C20" s="45">
        <v>1520</v>
      </c>
      <c r="D20" s="45">
        <v>820.80000000000007</v>
      </c>
      <c r="E20" s="45">
        <v>699.19999999999993</v>
      </c>
      <c r="F20" s="45">
        <v>2112</v>
      </c>
      <c r="G20" s="45">
        <v>1197.5040000000001</v>
      </c>
      <c r="H20" s="45">
        <v>914.49599999999987</v>
      </c>
      <c r="I20" s="45">
        <v>2500.96</v>
      </c>
      <c r="J20" s="45">
        <v>1432.2247632000001</v>
      </c>
      <c r="K20" s="45">
        <v>1068.7352367999999</v>
      </c>
      <c r="L20" s="45">
        <v>2425.9312</v>
      </c>
      <c r="M20" s="45">
        <v>1430.93576091312</v>
      </c>
      <c r="N20" s="45">
        <v>994.99543908687997</v>
      </c>
      <c r="O20" s="45">
        <v>1941.1632239999999</v>
      </c>
      <c r="P20" s="45">
        <v>1122.095415356868</v>
      </c>
      <c r="Q20" s="45">
        <v>819.06780864313191</v>
      </c>
      <c r="R20" s="45">
        <v>1669.78099288</v>
      </c>
      <c r="S20" s="45">
        <v>994.17873819327406</v>
      </c>
      <c r="T20" s="45">
        <v>675.60225468672593</v>
      </c>
      <c r="U20" s="45">
        <v>1287.7676828016001</v>
      </c>
      <c r="V20" s="45">
        <v>743.72814025905336</v>
      </c>
      <c r="W20" s="45">
        <v>544.03954254254677</v>
      </c>
      <c r="X20" s="45">
        <v>1339.2783901136643</v>
      </c>
      <c r="Y20" s="45">
        <v>796.68158384549804</v>
      </c>
      <c r="Z20" s="45">
        <v>542.59680626816623</v>
      </c>
      <c r="AA20" s="45">
        <v>2445.6951504624044</v>
      </c>
      <c r="AB20" s="45">
        <v>1513.0371045146255</v>
      </c>
      <c r="AC20" s="45">
        <v>932.65804594777887</v>
      </c>
      <c r="AD20" s="45">
        <v>2895.9907869887174</v>
      </c>
      <c r="AE20" s="45">
        <v>1642.0267762226031</v>
      </c>
      <c r="AF20" s="45">
        <v>1253.9640107661144</v>
      </c>
      <c r="AG20" s="45">
        <v>2780.1511555091688</v>
      </c>
      <c r="AH20" s="45">
        <v>1607.0749883503549</v>
      </c>
      <c r="AI20" s="45">
        <v>1173.0761671588139</v>
      </c>
      <c r="AJ20" s="45">
        <v>2055.4888051387466</v>
      </c>
      <c r="AK20" s="45">
        <v>1259.4074477802305</v>
      </c>
      <c r="AL20" s="45">
        <v>796.08135735851602</v>
      </c>
      <c r="AM20" s="45">
        <v>24974.207387894301</v>
      </c>
      <c r="AN20" s="45">
        <v>14559.69471863563</v>
      </c>
      <c r="AO20" s="45">
        <v>10414.512669258675</v>
      </c>
    </row>
    <row r="21" spans="2:41" x14ac:dyDescent="0.2">
      <c r="B21" s="42" t="s">
        <v>5</v>
      </c>
      <c r="C21" s="45">
        <v>1800</v>
      </c>
      <c r="D21" s="45">
        <v>882</v>
      </c>
      <c r="E21" s="45">
        <v>918</v>
      </c>
      <c r="F21" s="45">
        <v>2420</v>
      </c>
      <c r="G21" s="45">
        <v>1114.6519999999998</v>
      </c>
      <c r="H21" s="45">
        <v>1305.3480000000002</v>
      </c>
      <c r="I21" s="45">
        <v>2285.36</v>
      </c>
      <c r="J21" s="45">
        <v>1031.5840796800001</v>
      </c>
      <c r="K21" s="45">
        <v>1253.7759203200001</v>
      </c>
      <c r="L21" s="45">
        <v>1798.5352</v>
      </c>
      <c r="M21" s="45">
        <v>795.60046272044792</v>
      </c>
      <c r="N21" s="45">
        <v>1002.9347372795521</v>
      </c>
      <c r="O21" s="45">
        <v>1636.6670319999998</v>
      </c>
      <c r="P21" s="45">
        <v>731.23638528636366</v>
      </c>
      <c r="Q21" s="45">
        <v>905.43064671363618</v>
      </c>
      <c r="R21" s="45">
        <v>529.44275384000002</v>
      </c>
      <c r="S21" s="45">
        <v>241.277397249302</v>
      </c>
      <c r="T21" s="45">
        <v>288.16535659069802</v>
      </c>
      <c r="U21" s="45">
        <v>1370.8494687888001</v>
      </c>
      <c r="V21" s="45">
        <v>637.21731809536425</v>
      </c>
      <c r="W21" s="45">
        <v>733.63215069343585</v>
      </c>
      <c r="X21" s="45">
        <v>2289.7340218072322</v>
      </c>
      <c r="Y21" s="45">
        <v>1043.0590970287317</v>
      </c>
      <c r="Z21" s="45">
        <v>1246.6749247785006</v>
      </c>
      <c r="AA21" s="45">
        <v>3980.2489703603837</v>
      </c>
      <c r="AB21" s="45">
        <v>1849.4146283290984</v>
      </c>
      <c r="AC21" s="45">
        <v>2130.8343420312854</v>
      </c>
      <c r="AD21" s="45">
        <v>2990.941304594905</v>
      </c>
      <c r="AE21" s="45">
        <v>1377.6275648964131</v>
      </c>
      <c r="AF21" s="45">
        <v>1613.3137396984919</v>
      </c>
      <c r="AG21" s="45">
        <v>3327.0661369208083</v>
      </c>
      <c r="AH21" s="45">
        <v>1486.4793925724032</v>
      </c>
      <c r="AI21" s="45">
        <v>1840.5867443484051</v>
      </c>
      <c r="AJ21" s="45">
        <v>4161.1114835735598</v>
      </c>
      <c r="AK21" s="45">
        <v>1857.630380842711</v>
      </c>
      <c r="AL21" s="45">
        <v>2303.4811027308488</v>
      </c>
      <c r="AM21" s="45">
        <v>28589.956371885684</v>
      </c>
      <c r="AN21" s="45">
        <v>13047.778706700836</v>
      </c>
      <c r="AO21" s="45">
        <v>15542.177665184852</v>
      </c>
    </row>
    <row r="22" spans="2:41" x14ac:dyDescent="0.2">
      <c r="B22" s="42" t="s">
        <v>20</v>
      </c>
      <c r="C22" s="45">
        <v>2280</v>
      </c>
      <c r="D22" s="45">
        <v>889.2</v>
      </c>
      <c r="E22" s="45">
        <v>1390.8</v>
      </c>
      <c r="F22" s="45">
        <v>3388</v>
      </c>
      <c r="G22" s="45">
        <v>1374.1728000000001</v>
      </c>
      <c r="H22" s="45">
        <v>2013.8271999999999</v>
      </c>
      <c r="I22" s="45">
        <v>4182.6400000000003</v>
      </c>
      <c r="J22" s="45">
        <v>1713.4435718400002</v>
      </c>
      <c r="K22" s="45">
        <v>2469.1964281600003</v>
      </c>
      <c r="L22" s="45">
        <v>4057.1608000000001</v>
      </c>
      <c r="M22" s="45">
        <v>1678.6606673316483</v>
      </c>
      <c r="N22" s="45">
        <v>2378.5001326683519</v>
      </c>
      <c r="O22" s="45">
        <v>3692.0163280000002</v>
      </c>
      <c r="P22" s="45">
        <v>1588.6844555626722</v>
      </c>
      <c r="Q22" s="45">
        <v>2103.331872437328</v>
      </c>
      <c r="R22" s="45">
        <v>3950.4574709600001</v>
      </c>
      <c r="S22" s="45">
        <v>1767.8880621501416</v>
      </c>
      <c r="T22" s="45">
        <v>2182.5694088098585</v>
      </c>
      <c r="U22" s="45">
        <v>4444.8755503152006</v>
      </c>
      <c r="V22" s="45">
        <v>2048.8218783109123</v>
      </c>
      <c r="W22" s="45">
        <v>2396.0536720042883</v>
      </c>
      <c r="X22" s="45">
        <v>2894.5694237940488</v>
      </c>
      <c r="Y22" s="45">
        <v>1374.2501470572479</v>
      </c>
      <c r="Z22" s="45">
        <v>1520.3192767368009</v>
      </c>
      <c r="AA22" s="45">
        <v>3212.9720604113941</v>
      </c>
      <c r="AB22" s="45">
        <v>1494.9093099688741</v>
      </c>
      <c r="AC22" s="45">
        <v>1718.0627504425199</v>
      </c>
      <c r="AD22" s="45">
        <v>3180.8423398072805</v>
      </c>
      <c r="AE22" s="45">
        <v>1290.149653025833</v>
      </c>
      <c r="AF22" s="45">
        <v>1890.6926867814475</v>
      </c>
      <c r="AG22" s="45">
        <v>2142.0836771955892</v>
      </c>
      <c r="AH22" s="45">
        <v>921.74430938084436</v>
      </c>
      <c r="AI22" s="45">
        <v>1220.3393678147449</v>
      </c>
      <c r="AJ22" s="45">
        <v>3158.4340176522201</v>
      </c>
      <c r="AK22" s="45">
        <v>1544.5104646224395</v>
      </c>
      <c r="AL22" s="45">
        <v>1613.9235530297806</v>
      </c>
      <c r="AM22" s="45">
        <v>40584.051668135726</v>
      </c>
      <c r="AN22" s="45">
        <v>17686.435319250617</v>
      </c>
      <c r="AO22" s="45">
        <v>22897.616348885123</v>
      </c>
    </row>
    <row r="23" spans="2:41" x14ac:dyDescent="0.2">
      <c r="B23" s="42" t="s">
        <v>4</v>
      </c>
      <c r="C23" s="45">
        <v>3040</v>
      </c>
      <c r="D23" s="45">
        <v>1605.1200000000001</v>
      </c>
      <c r="E23" s="45">
        <v>1434.8799999999999</v>
      </c>
      <c r="F23" s="45">
        <v>3783.9999999999995</v>
      </c>
      <c r="G23" s="45">
        <v>1818.1363199999998</v>
      </c>
      <c r="H23" s="45">
        <v>1965.8636799999997</v>
      </c>
      <c r="I23" s="45">
        <v>4570.72</v>
      </c>
      <c r="J23" s="45">
        <v>2240.062336512</v>
      </c>
      <c r="K23" s="45">
        <v>2330.6576634880003</v>
      </c>
      <c r="L23" s="45">
        <v>4015.3343999999997</v>
      </c>
      <c r="M23" s="45">
        <v>1987.5523662618623</v>
      </c>
      <c r="N23" s="45">
        <v>2027.7820337381374</v>
      </c>
      <c r="O23" s="45">
        <v>3653.9543039999999</v>
      </c>
      <c r="P23" s="45">
        <v>1772.4992002323288</v>
      </c>
      <c r="Q23" s="45">
        <v>1881.4551037676711</v>
      </c>
      <c r="R23" s="45">
        <v>3909.7311052800001</v>
      </c>
      <c r="S23" s="45">
        <v>1915.5398856910779</v>
      </c>
      <c r="T23" s="45">
        <v>1994.1912195889222</v>
      </c>
      <c r="U23" s="45">
        <v>4818.7435872576007</v>
      </c>
      <c r="V23" s="45">
        <v>2408.1209672965392</v>
      </c>
      <c r="W23" s="45">
        <v>2410.6226199610614</v>
      </c>
      <c r="X23" s="45">
        <v>5875.5439050147861</v>
      </c>
      <c r="Y23" s="45">
        <v>2994.9717431613021</v>
      </c>
      <c r="Z23" s="45">
        <v>2880.572161853484</v>
      </c>
      <c r="AA23" s="45">
        <v>5562.7575971301749</v>
      </c>
      <c r="AB23" s="45">
        <v>2948.9548832016703</v>
      </c>
      <c r="AC23" s="45">
        <v>2613.8027139285045</v>
      </c>
      <c r="AD23" s="45">
        <v>6456.6351972207485</v>
      </c>
      <c r="AE23" s="45">
        <v>3102.2840795606253</v>
      </c>
      <c r="AF23" s="45">
        <v>3354.3511176601232</v>
      </c>
      <c r="AG23" s="45">
        <v>3919.5573667834178</v>
      </c>
      <c r="AH23" s="45">
        <v>1901.3407721828864</v>
      </c>
      <c r="AI23" s="45">
        <v>2018.2165946005314</v>
      </c>
      <c r="AJ23" s="45">
        <v>5314.1905693831004</v>
      </c>
      <c r="AK23" s="45">
        <v>2763.0067730550536</v>
      </c>
      <c r="AL23" s="45">
        <v>2551.1837963280468</v>
      </c>
      <c r="AM23" s="45">
        <v>54921.168032069829</v>
      </c>
      <c r="AN23" s="45">
        <v>27457.589327155347</v>
      </c>
      <c r="AO23" s="45">
        <v>27463.578704914478</v>
      </c>
    </row>
    <row r="24" spans="2:41" x14ac:dyDescent="0.2">
      <c r="B24" s="42" t="s">
        <v>15</v>
      </c>
      <c r="C24" s="45">
        <v>2960</v>
      </c>
      <c r="D24" s="45">
        <v>1036</v>
      </c>
      <c r="E24" s="45">
        <v>1924</v>
      </c>
      <c r="F24" s="45">
        <v>1936</v>
      </c>
      <c r="G24" s="45">
        <v>745.36</v>
      </c>
      <c r="H24" s="45">
        <v>1190.6399999999999</v>
      </c>
      <c r="I24" s="45">
        <v>1897.28</v>
      </c>
      <c r="J24" s="45">
        <v>759.67091200000004</v>
      </c>
      <c r="K24" s="45">
        <v>1137.6090879999999</v>
      </c>
      <c r="L24" s="45">
        <v>3513.4176000000002</v>
      </c>
      <c r="M24" s="45">
        <v>1463.0433033216002</v>
      </c>
      <c r="N24" s="45">
        <v>2050.3742966784002</v>
      </c>
      <c r="O24" s="45">
        <v>2816.5897760000003</v>
      </c>
      <c r="P24" s="45">
        <v>1208.0592396077009</v>
      </c>
      <c r="Q24" s="45">
        <v>1608.5305363922994</v>
      </c>
      <c r="R24" s="45">
        <v>2199.2237467200002</v>
      </c>
      <c r="S24" s="45">
        <v>924.4004000978689</v>
      </c>
      <c r="T24" s="45">
        <v>1274.8233466221313</v>
      </c>
      <c r="U24" s="45">
        <v>1412.3903617824001</v>
      </c>
      <c r="V24" s="45">
        <v>611.4805935491836</v>
      </c>
      <c r="W24" s="45">
        <v>800.90976823321648</v>
      </c>
      <c r="X24" s="45">
        <v>1036.8606891202562</v>
      </c>
      <c r="Y24" s="45">
        <v>453.38768150404417</v>
      </c>
      <c r="Z24" s="45">
        <v>583.47300761621204</v>
      </c>
      <c r="AA24" s="45">
        <v>2110.0115023597214</v>
      </c>
      <c r="AB24" s="45">
        <v>913.41749254212255</v>
      </c>
      <c r="AC24" s="45">
        <v>1196.5940098175988</v>
      </c>
      <c r="AD24" s="45">
        <v>2326.2876813515927</v>
      </c>
      <c r="AE24" s="45">
        <v>895.62075732036317</v>
      </c>
      <c r="AF24" s="45">
        <v>1430.6669240312294</v>
      </c>
      <c r="AG24" s="45">
        <v>3144.7611431169285</v>
      </c>
      <c r="AH24" s="45">
        <v>1348.8147218573445</v>
      </c>
      <c r="AI24" s="45">
        <v>1795.946421259584</v>
      </c>
      <c r="AJ24" s="45">
        <v>4461.9147233499616</v>
      </c>
      <c r="AK24" s="45">
        <v>1970.5703617106738</v>
      </c>
      <c r="AL24" s="45">
        <v>2491.3443616392879</v>
      </c>
      <c r="AM24" s="45">
        <v>29814.737223800861</v>
      </c>
      <c r="AN24" s="45">
        <v>12329.825463510902</v>
      </c>
      <c r="AO24" s="45">
        <v>17484.911760289961</v>
      </c>
    </row>
    <row r="25" spans="2:41" x14ac:dyDescent="0.2">
      <c r="B25" s="42" t="s">
        <v>16</v>
      </c>
      <c r="C25" s="45">
        <v>4640</v>
      </c>
      <c r="D25" s="45">
        <v>2041.6</v>
      </c>
      <c r="E25" s="45">
        <v>2598.4</v>
      </c>
      <c r="F25" s="45">
        <v>6424</v>
      </c>
      <c r="G25" s="45">
        <v>2770.0288</v>
      </c>
      <c r="H25" s="45">
        <v>3653.9712</v>
      </c>
      <c r="I25" s="45">
        <v>5001.92</v>
      </c>
      <c r="J25" s="45">
        <v>2243.1010201600002</v>
      </c>
      <c r="K25" s="45">
        <v>2758.8189798399999</v>
      </c>
      <c r="L25" s="45">
        <v>4015.3343999999997</v>
      </c>
      <c r="M25" s="45">
        <v>1872.6954282516479</v>
      </c>
      <c r="N25" s="45">
        <v>2142.6389717483517</v>
      </c>
      <c r="O25" s="45">
        <v>3653.9543039999999</v>
      </c>
      <c r="P25" s="45">
        <v>1772.3189532973597</v>
      </c>
      <c r="Q25" s="45">
        <v>1881.6353507026402</v>
      </c>
      <c r="R25" s="45">
        <v>3095.20379168</v>
      </c>
      <c r="S25" s="45">
        <v>1516.3148651558615</v>
      </c>
      <c r="T25" s="45">
        <v>1578.8889265241385</v>
      </c>
      <c r="U25" s="45">
        <v>3157.1078675136005</v>
      </c>
      <c r="V25" s="45">
        <v>1515.7083392097993</v>
      </c>
      <c r="W25" s="45">
        <v>1641.3995283038012</v>
      </c>
      <c r="X25" s="45">
        <v>2851.3668950807046</v>
      </c>
      <c r="Y25" s="45">
        <v>1409.9916712560719</v>
      </c>
      <c r="Z25" s="45">
        <v>1441.3752238246327</v>
      </c>
      <c r="AA25" s="45">
        <v>3165.0172535395823</v>
      </c>
      <c r="AB25" s="45">
        <v>1612.0434777470671</v>
      </c>
      <c r="AC25" s="45">
        <v>1552.9737757925152</v>
      </c>
      <c r="AD25" s="45">
        <v>3798.0207042474985</v>
      </c>
      <c r="AE25" s="45">
        <v>1637.7065276715214</v>
      </c>
      <c r="AF25" s="45">
        <v>2160.3141765759774</v>
      </c>
      <c r="AG25" s="45">
        <v>2734.5749070581983</v>
      </c>
      <c r="AH25" s="45">
        <v>1326.3819231907426</v>
      </c>
      <c r="AI25" s="45">
        <v>1408.1929838674557</v>
      </c>
      <c r="AJ25" s="45">
        <v>3459.2372574286223</v>
      </c>
      <c r="AK25" s="45">
        <v>1761.8990394384348</v>
      </c>
      <c r="AL25" s="45">
        <v>1697.3382179901876</v>
      </c>
      <c r="AM25" s="45">
        <v>45995.737380548206</v>
      </c>
      <c r="AN25" s="45">
        <v>21479.790045378508</v>
      </c>
      <c r="AO25" s="45">
        <v>24515.947335169702</v>
      </c>
    </row>
    <row r="26" spans="2:41" x14ac:dyDescent="0.2">
      <c r="B26" s="42" t="s">
        <v>13</v>
      </c>
      <c r="C26" s="45">
        <v>1800</v>
      </c>
      <c r="D26" s="45">
        <v>936</v>
      </c>
      <c r="E26" s="45">
        <v>864</v>
      </c>
      <c r="F26" s="45">
        <v>1100</v>
      </c>
      <c r="G26" s="45">
        <v>566.28000000000009</v>
      </c>
      <c r="H26" s="45">
        <v>533.71999999999991</v>
      </c>
      <c r="I26" s="45">
        <v>646.79999999999995</v>
      </c>
      <c r="J26" s="45">
        <v>342.96181919999998</v>
      </c>
      <c r="K26" s="45">
        <v>303.83818079999998</v>
      </c>
      <c r="L26" s="45">
        <v>1463.9240000000002</v>
      </c>
      <c r="M26" s="45">
        <v>799.52402497968023</v>
      </c>
      <c r="N26" s="45">
        <v>664.39997502031997</v>
      </c>
      <c r="O26" s="45">
        <v>1332.17084</v>
      </c>
      <c r="P26" s="45">
        <v>749.39386861345417</v>
      </c>
      <c r="Q26" s="45">
        <v>582.77697138654582</v>
      </c>
      <c r="R26" s="45">
        <v>1425.4227988000002</v>
      </c>
      <c r="S26" s="45">
        <v>785.81441062806823</v>
      </c>
      <c r="T26" s="45">
        <v>639.60838817193201</v>
      </c>
      <c r="U26" s="45">
        <v>1453.9312547760003</v>
      </c>
      <c r="V26" s="45">
        <v>825.57661980584851</v>
      </c>
      <c r="W26" s="45">
        <v>628.35463497015178</v>
      </c>
      <c r="X26" s="45">
        <v>1080.0632178336002</v>
      </c>
      <c r="Y26" s="45">
        <v>631.68405366858929</v>
      </c>
      <c r="Z26" s="45">
        <v>448.37916416501093</v>
      </c>
      <c r="AA26" s="45">
        <v>2157.9663092315332</v>
      </c>
      <c r="AB26" s="45">
        <v>1274.7257866221396</v>
      </c>
      <c r="AC26" s="45">
        <v>883.24052260939357</v>
      </c>
      <c r="AD26" s="45">
        <v>2326.2876813515927</v>
      </c>
      <c r="AE26" s="45">
        <v>1197.5728983598001</v>
      </c>
      <c r="AF26" s="45">
        <v>1128.7147829917926</v>
      </c>
      <c r="AG26" s="45">
        <v>2233.2361740975293</v>
      </c>
      <c r="AH26" s="45">
        <v>1256.2754308857691</v>
      </c>
      <c r="AI26" s="45">
        <v>976.96074321176025</v>
      </c>
      <c r="AJ26" s="45">
        <v>2957.898524467952</v>
      </c>
      <c r="AK26" s="45">
        <v>1781.8503754296369</v>
      </c>
      <c r="AL26" s="45">
        <v>1176.0481490383152</v>
      </c>
      <c r="AM26" s="45">
        <v>19977.70080055821</v>
      </c>
      <c r="AN26" s="45">
        <v>11147.659288192985</v>
      </c>
      <c r="AO26" s="45">
        <v>8830.0415123652219</v>
      </c>
    </row>
    <row r="27" spans="2:41" x14ac:dyDescent="0.2">
      <c r="B27" s="42" t="s">
        <v>43</v>
      </c>
      <c r="C27" s="45">
        <v>40000</v>
      </c>
      <c r="D27" s="45">
        <v>19552.479999999996</v>
      </c>
      <c r="E27" s="45">
        <v>20447.52</v>
      </c>
      <c r="F27" s="45">
        <v>44000</v>
      </c>
      <c r="G27" s="45">
        <v>21978.051040000002</v>
      </c>
      <c r="H27" s="45">
        <v>22021.948959999998</v>
      </c>
      <c r="I27" s="45">
        <v>43120</v>
      </c>
      <c r="J27" s="45">
        <v>21729.517854352005</v>
      </c>
      <c r="K27" s="45">
        <v>21390.482145648002</v>
      </c>
      <c r="L27" s="45">
        <v>41826.400000000001</v>
      </c>
      <c r="M27" s="45">
        <v>21278.12091516213</v>
      </c>
      <c r="N27" s="45">
        <v>20548.279084837872</v>
      </c>
      <c r="O27" s="45">
        <v>38062.023999999998</v>
      </c>
      <c r="P27" s="45">
        <v>19416.40747015956</v>
      </c>
      <c r="Q27" s="45">
        <v>18645.616529840438</v>
      </c>
      <c r="R27" s="45">
        <v>40726.36568000001</v>
      </c>
      <c r="S27" s="45">
        <v>21432.956402718133</v>
      </c>
      <c r="T27" s="45">
        <v>19293.409277281862</v>
      </c>
      <c r="U27" s="45">
        <v>42371.71085347201</v>
      </c>
      <c r="V27" s="45">
        <v>22417.634593049846</v>
      </c>
      <c r="W27" s="45">
        <v>19954.076260422156</v>
      </c>
      <c r="X27" s="45">
        <v>43202.528713344014</v>
      </c>
      <c r="Y27" s="45">
        <v>23460.956474254614</v>
      </c>
      <c r="Z27" s="45">
        <v>19741.572239089397</v>
      </c>
      <c r="AA27" s="45">
        <v>47954.806871811859</v>
      </c>
      <c r="AB27" s="45">
        <v>25981.448685404252</v>
      </c>
      <c r="AC27" s="45">
        <v>21973.358186407597</v>
      </c>
      <c r="AD27" s="45">
        <v>47475.258803093726</v>
      </c>
      <c r="AE27" s="45">
        <v>23984.94606525053</v>
      </c>
      <c r="AF27" s="45">
        <v>23490.3127378432</v>
      </c>
      <c r="AG27" s="45">
        <v>45576.248450969972</v>
      </c>
      <c r="AH27" s="45">
        <v>23879.021934772216</v>
      </c>
      <c r="AI27" s="45">
        <v>21697.226516197763</v>
      </c>
      <c r="AJ27" s="45">
        <v>50133.87329606698</v>
      </c>
      <c r="AK27" s="45">
        <v>27313.274908148273</v>
      </c>
      <c r="AL27" s="45">
        <v>22820.598387918712</v>
      </c>
      <c r="AM27" s="45">
        <v>524449.21666875854</v>
      </c>
      <c r="AN27" s="45">
        <v>272424.81634327164</v>
      </c>
      <c r="AO27" s="45">
        <v>252024.40032548702</v>
      </c>
    </row>
    <row r="28" spans="2:41" ht="14.4" x14ac:dyDescent="0.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2:41" ht="14.4" x14ac:dyDescent="0.3"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2:41" ht="14.4" x14ac:dyDescent="0.3">
      <c r="B30"/>
      <c r="C30"/>
      <c r="D30"/>
      <c r="E30"/>
      <c r="F30"/>
      <c r="G30"/>
      <c r="H30"/>
      <c r="I30" s="57" t="s">
        <v>72</v>
      </c>
      <c r="J30" s="57" t="s">
        <v>44</v>
      </c>
      <c r="K30" s="58" t="s">
        <v>45</v>
      </c>
      <c r="L30" s="57" t="s">
        <v>46</v>
      </c>
      <c r="M30" s="57" t="s">
        <v>47</v>
      </c>
      <c r="N30" s="57" t="s">
        <v>48</v>
      </c>
      <c r="O30" s="57" t="s">
        <v>49</v>
      </c>
      <c r="P30" s="57" t="s">
        <v>50</v>
      </c>
      <c r="Q30" s="57" t="s">
        <v>51</v>
      </c>
      <c r="R30" s="57" t="s">
        <v>52</v>
      </c>
      <c r="S30" s="57" t="s">
        <v>53</v>
      </c>
      <c r="T30" s="57" t="s">
        <v>54</v>
      </c>
      <c r="U30" s="57" t="s">
        <v>55</v>
      </c>
    </row>
    <row r="31" spans="2:41" ht="14.4" x14ac:dyDescent="0.3">
      <c r="B31" s="56" t="s">
        <v>14</v>
      </c>
      <c r="C31" s="57" t="s">
        <v>66</v>
      </c>
      <c r="D31" s="57" t="s">
        <v>67</v>
      </c>
      <c r="E31" s="57" t="s">
        <v>69</v>
      </c>
      <c r="F31"/>
      <c r="G31" s="59" t="s">
        <v>14</v>
      </c>
      <c r="H31"/>
      <c r="I31" s="59" t="s">
        <v>14</v>
      </c>
      <c r="J31" s="59" t="s">
        <v>73</v>
      </c>
      <c r="K31" s="59" t="s">
        <v>73</v>
      </c>
      <c r="L31" s="59" t="s">
        <v>73</v>
      </c>
      <c r="M31" s="59" t="s">
        <v>73</v>
      </c>
      <c r="N31" s="59" t="s">
        <v>73</v>
      </c>
      <c r="O31" s="59" t="s">
        <v>73</v>
      </c>
      <c r="P31" s="59" t="s">
        <v>73</v>
      </c>
      <c r="Q31" s="59" t="s">
        <v>73</v>
      </c>
      <c r="R31" s="59" t="s">
        <v>73</v>
      </c>
      <c r="S31" s="59" t="s">
        <v>73</v>
      </c>
      <c r="T31" s="59" t="s">
        <v>73</v>
      </c>
      <c r="U31" s="59" t="s">
        <v>73</v>
      </c>
    </row>
    <row r="32" spans="2:41" ht="14.4" x14ac:dyDescent="0.3">
      <c r="B32" s="42" t="s">
        <v>3</v>
      </c>
      <c r="C32" s="43">
        <f>GETPIVOTDATA("Summe von Revenue ($ 000')",$B$8,"Client name",B32,"Monate (Period)",4)-GETPIVOTDATA("Summe von Cogs ($ 000')",$B$8,"Client name",B32,"Monate (Period)",4)</f>
        <v>1285.4430551423998</v>
      </c>
      <c r="D32" s="44">
        <f>C32/$C$48</f>
        <v>6.2557212204252186E-2</v>
      </c>
      <c r="E32" s="45">
        <f>_xlfn.RANK.EQ(C32,$C$32:$C$47)</f>
        <v>7</v>
      </c>
      <c r="F32"/>
      <c r="G32" t="s">
        <v>70</v>
      </c>
      <c r="H32"/>
      <c r="I32" s="42" t="s">
        <v>3</v>
      </c>
      <c r="J32" s="61">
        <f>GETPIVOTDATA("Summe von Gross Profit ($ 000')",$B$8,"Client name",$I32,"Monate (Period)",J30)/J$34</f>
        <v>5.9126974811615295E-2</v>
      </c>
      <c r="K32" s="61">
        <f>GETPIVOTDATA("Summe von Gross Profit ($ 000')",$B$8,"Client name",$I32,"Monate (Period)",K30)/K$34</f>
        <v>3.9884208323040272E-2</v>
      </c>
      <c r="L32" s="61">
        <f t="shared" ref="L32:U32" si="0">GETPIVOTDATA("Summe von Gross Profit ($ 000')",$B$8,"Client name",$I32,"Monate (Period)",L30)/L$34</f>
        <v>5.5208805260159526E-2</v>
      </c>
      <c r="M32" s="61">
        <f t="shared" si="0"/>
        <v>6.2557212204252186E-2</v>
      </c>
      <c r="N32" s="61">
        <f t="shared" si="0"/>
        <v>3.6557285385496359E-2</v>
      </c>
      <c r="O32" s="61">
        <f t="shared" si="0"/>
        <v>7.35659497805594E-2</v>
      </c>
      <c r="P32" s="61">
        <f>GETPIVOTDATA("Summe von Gross Profit ($ 000')",$B$8,"Client name",$I32,"Monate (Period)",P30)/P$34</f>
        <v>8.4465385106586022E-2</v>
      </c>
      <c r="Q32" s="61">
        <f t="shared" si="0"/>
        <v>9.8987936541460098E-2</v>
      </c>
      <c r="R32" s="61">
        <f t="shared" si="0"/>
        <v>7.8993797839888816E-2</v>
      </c>
      <c r="S32" s="61">
        <f t="shared" si="0"/>
        <v>8.5171380168847982E-2</v>
      </c>
      <c r="T32" s="61">
        <f>GETPIVOTDATA("Summe von Gross Profit ($ 000')",$B$8,"Client name",$I32,"Monate (Period)",T30)/T$34</f>
        <v>9.6134326049175836E-2</v>
      </c>
      <c r="U32" s="61">
        <f t="shared" si="0"/>
        <v>7.0194628481574178E-2</v>
      </c>
    </row>
    <row r="33" spans="2:46" ht="14.4" x14ac:dyDescent="0.3">
      <c r="B33" s="42" t="s">
        <v>8</v>
      </c>
      <c r="C33" s="43">
        <f t="shared" ref="C33:C47" si="1">GETPIVOTDATA("Summe von Revenue ($ 000')",$B$8,"Client name",B33,"Monate (Period)",4)-GETPIVOTDATA("Summe von Cogs ($ 000')",$B$8,"Client name",B33,"Monate (Period)",4)</f>
        <v>871.86507586640005</v>
      </c>
      <c r="D33" s="44">
        <f t="shared" ref="D33:D48" si="2">C33/$C$48</f>
        <v>4.2430077587846775E-2</v>
      </c>
      <c r="E33" s="45">
        <f t="shared" ref="E33:E47" si="3">_xlfn.RANK.EQ(C33,$C$32:$C$47)</f>
        <v>11</v>
      </c>
      <c r="F33"/>
      <c r="G33" t="s">
        <v>71</v>
      </c>
      <c r="H33"/>
      <c r="I33" s="42" t="s">
        <v>2</v>
      </c>
      <c r="J33" s="61">
        <f>GETPIVOTDATA("Summe von Gross Profit ($ 000')",$B$8,"Client name",$I33,"Monate (Period)",J30)/J$34</f>
        <v>0.1032242540904716</v>
      </c>
      <c r="K33" s="61">
        <f>GETPIVOTDATA("Summe von Gross Profit ($ 000')",$B$8,"Client name",$I33,"Monate (Period)",K30)/K$34</f>
        <v>7.6766811287714454E-2</v>
      </c>
      <c r="L33" s="61">
        <f>GETPIVOTDATA("Summe von Gross Profit ($ 000')",$B$8,"Client name",$I33,"Monate (Period)",L30)/L$34</f>
        <v>9.7694914936976657E-2</v>
      </c>
      <c r="M33" s="61">
        <f t="shared" ref="M33:U33" si="4">GETPIVOTDATA("Summe von Gross Profit ($ 000')",$B$8,"Client name",$I33,"Monate (Period)",M30)/M$34</f>
        <v>0.12041169528906825</v>
      </c>
      <c r="N33" s="61">
        <f t="shared" si="4"/>
        <v>0.12574342084436507</v>
      </c>
      <c r="O33" s="61">
        <f t="shared" si="4"/>
        <v>0.14126123127959692</v>
      </c>
      <c r="P33" s="61">
        <f t="shared" si="4"/>
        <v>0.12011601976781994</v>
      </c>
      <c r="Q33" s="61">
        <f t="shared" si="4"/>
        <v>0.1403625548470091</v>
      </c>
      <c r="R33" s="61">
        <f t="shared" si="4"/>
        <v>8.9734109546750832E-2</v>
      </c>
      <c r="S33" s="61">
        <f t="shared" si="4"/>
        <v>8.7258929847942548E-2</v>
      </c>
      <c r="T33" s="61">
        <f t="shared" si="4"/>
        <v>0.12939112577719997</v>
      </c>
      <c r="U33" s="61">
        <f t="shared" si="4"/>
        <v>0.10233820765675659</v>
      </c>
    </row>
    <row r="34" spans="2:46" ht="14.4" x14ac:dyDescent="0.3">
      <c r="B34" s="42" t="s">
        <v>11</v>
      </c>
      <c r="C34" s="43">
        <f t="shared" si="1"/>
        <v>316.64109581412004</v>
      </c>
      <c r="D34" s="44">
        <f t="shared" si="2"/>
        <v>1.5409616275251128E-2</v>
      </c>
      <c r="E34" s="45">
        <f t="shared" si="3"/>
        <v>16</v>
      </c>
      <c r="F34"/>
      <c r="G34"/>
      <c r="H34"/>
      <c r="I34" t="s">
        <v>68</v>
      </c>
      <c r="J34">
        <f>VLOOKUP(J31,$B$10:$AL$27,4)</f>
        <v>20447.52</v>
      </c>
      <c r="K34">
        <f>VLOOKUP(K31,$B$10:$AL$27,7)</f>
        <v>22021.948959999998</v>
      </c>
      <c r="L34">
        <f>VLOOKUP(L31,$B$10:$AL$27,10)</f>
        <v>21390.482145648002</v>
      </c>
      <c r="M34">
        <f>VLOOKUP(M31,$B$10:$AL$27,13)</f>
        <v>20548.279084837872</v>
      </c>
      <c r="N34">
        <f>VLOOKUP(N31,$B$10:$AL$27,16)</f>
        <v>18645.616529840438</v>
      </c>
      <c r="O34">
        <f>VLOOKUP(O31,$B$10:$AL$27,19)</f>
        <v>19293.409277281862</v>
      </c>
      <c r="P34">
        <f>VLOOKUP(P31,$B$10:$AL$27,22)</f>
        <v>19954.076260422156</v>
      </c>
      <c r="Q34">
        <f>VLOOKUP(Q31,$B$10:$AL$27,25)</f>
        <v>19741.572239089397</v>
      </c>
      <c r="R34">
        <f>VLOOKUP(R31,$B$10:$AL$27,28)</f>
        <v>21973.358186407597</v>
      </c>
      <c r="S34">
        <f>VLOOKUP(S31,$B$10:$AL$27,31)</f>
        <v>23490.3127378432</v>
      </c>
      <c r="T34">
        <f>VLOOKUP(T31,$B$10:$AL$27,34)</f>
        <v>21697.226516197763</v>
      </c>
      <c r="U34">
        <f>VLOOKUP(U31,$B$10:$AL$27,37)</f>
        <v>22820.598387918712</v>
      </c>
    </row>
    <row r="35" spans="2:46" ht="14.4" x14ac:dyDescent="0.3">
      <c r="B35" s="42" t="s">
        <v>6</v>
      </c>
      <c r="C35" s="43">
        <f t="shared" si="1"/>
        <v>740.462275542528</v>
      </c>
      <c r="D35" s="44">
        <f t="shared" si="2"/>
        <v>3.6035245213741476E-2</v>
      </c>
      <c r="E35" s="45">
        <f t="shared" si="3"/>
        <v>12</v>
      </c>
      <c r="F35"/>
      <c r="G35"/>
      <c r="H35"/>
      <c r="I35"/>
      <c r="J35"/>
      <c r="K35"/>
      <c r="L35"/>
      <c r="M35"/>
      <c r="N35"/>
      <c r="O35"/>
    </row>
    <row r="36" spans="2:46" ht="14.4" x14ac:dyDescent="0.3">
      <c r="B36" s="42" t="s">
        <v>9</v>
      </c>
      <c r="C36" s="43">
        <f t="shared" si="1"/>
        <v>553.27788591398394</v>
      </c>
      <c r="D36" s="44">
        <f t="shared" si="2"/>
        <v>2.6925752936762266E-2</v>
      </c>
      <c r="E36" s="45">
        <f t="shared" si="3"/>
        <v>15</v>
      </c>
      <c r="F36"/>
      <c r="G36"/>
      <c r="H36"/>
      <c r="I36"/>
      <c r="J36"/>
      <c r="K36"/>
      <c r="L36"/>
      <c r="M36"/>
      <c r="N36"/>
      <c r="O36"/>
    </row>
    <row r="37" spans="2:46" ht="14.4" x14ac:dyDescent="0.3">
      <c r="B37" s="42" t="s">
        <v>7</v>
      </c>
      <c r="C37" s="43">
        <f t="shared" si="1"/>
        <v>1460.830827298304</v>
      </c>
      <c r="D37" s="44">
        <f t="shared" si="2"/>
        <v>7.1092611759211471E-2</v>
      </c>
      <c r="E37" s="45">
        <f t="shared" si="3"/>
        <v>6</v>
      </c>
      <c r="F37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60"/>
      <c r="AS37" s="60"/>
      <c r="AT37" s="60"/>
    </row>
    <row r="38" spans="2:46" ht="14.4" x14ac:dyDescent="0.3">
      <c r="B38" s="42" t="s">
        <v>17</v>
      </c>
      <c r="C38" s="43">
        <f t="shared" si="1"/>
        <v>695.76398122739192</v>
      </c>
      <c r="D38" s="44">
        <f t="shared" si="2"/>
        <v>3.3859963569444658E-2</v>
      </c>
      <c r="E38" s="45">
        <f t="shared" si="3"/>
        <v>13</v>
      </c>
      <c r="F38"/>
      <c r="G38" s="42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60"/>
      <c r="AS38" s="60"/>
      <c r="AT38" s="60"/>
    </row>
    <row r="39" spans="2:46" ht="14.4" x14ac:dyDescent="0.3">
      <c r="B39" s="46" t="s">
        <v>2</v>
      </c>
      <c r="C39" s="47">
        <f t="shared" si="1"/>
        <v>2474.2531198782322</v>
      </c>
      <c r="D39" s="48">
        <f t="shared" si="2"/>
        <v>0.12041169528906825</v>
      </c>
      <c r="E39" s="49">
        <f t="shared" si="3"/>
        <v>1</v>
      </c>
      <c r="F39"/>
      <c r="G39" s="42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60"/>
      <c r="AS39" s="60"/>
      <c r="AT39" s="60"/>
    </row>
    <row r="40" spans="2:46" ht="14.4" x14ac:dyDescent="0.3">
      <c r="B40" s="42" t="s">
        <v>12</v>
      </c>
      <c r="C40" s="43">
        <f t="shared" si="1"/>
        <v>888.11618193452</v>
      </c>
      <c r="D40" s="44">
        <f t="shared" si="2"/>
        <v>4.3220951899073712E-2</v>
      </c>
      <c r="E40" s="45">
        <f t="shared" si="3"/>
        <v>10</v>
      </c>
      <c r="F40"/>
      <c r="G40"/>
      <c r="H40"/>
      <c r="I40"/>
      <c r="J40"/>
      <c r="K40"/>
      <c r="L40"/>
      <c r="M40"/>
      <c r="N40"/>
      <c r="O40"/>
    </row>
    <row r="41" spans="2:46" ht="14.4" x14ac:dyDescent="0.3">
      <c r="B41" s="42" t="s">
        <v>10</v>
      </c>
      <c r="C41" s="43">
        <f t="shared" si="1"/>
        <v>994.99543908687997</v>
      </c>
      <c r="D41" s="44">
        <f t="shared" si="2"/>
        <v>4.8422324564448095E-2</v>
      </c>
      <c r="E41" s="45">
        <f t="shared" si="3"/>
        <v>9</v>
      </c>
      <c r="F41"/>
      <c r="G41"/>
      <c r="H41"/>
      <c r="I41"/>
      <c r="J41"/>
      <c r="K41"/>
      <c r="L41"/>
      <c r="M41"/>
      <c r="N41"/>
      <c r="O41"/>
    </row>
    <row r="42" spans="2:46" ht="14.4" x14ac:dyDescent="0.3">
      <c r="B42" s="42" t="s">
        <v>5</v>
      </c>
      <c r="C42" s="43">
        <f t="shared" si="1"/>
        <v>1002.9347372795521</v>
      </c>
      <c r="D42" s="44">
        <f t="shared" si="2"/>
        <v>4.8808697465063916E-2</v>
      </c>
      <c r="E42" s="45">
        <f t="shared" si="3"/>
        <v>8</v>
      </c>
      <c r="F42"/>
      <c r="G42"/>
      <c r="H42"/>
      <c r="I42"/>
      <c r="J42"/>
      <c r="K42"/>
      <c r="L42"/>
      <c r="M42"/>
      <c r="N42"/>
      <c r="O42"/>
    </row>
    <row r="43" spans="2:46" ht="14.4" x14ac:dyDescent="0.3">
      <c r="B43" s="42" t="s">
        <v>20</v>
      </c>
      <c r="C43" s="43">
        <f t="shared" si="1"/>
        <v>2378.5001326683519</v>
      </c>
      <c r="D43" s="44">
        <f t="shared" si="2"/>
        <v>0.11575179229599794</v>
      </c>
      <c r="E43" s="45">
        <f t="shared" si="3"/>
        <v>2</v>
      </c>
      <c r="F43"/>
      <c r="G43"/>
      <c r="H43"/>
      <c r="I43"/>
      <c r="J43"/>
      <c r="K43"/>
      <c r="L43"/>
      <c r="M43"/>
      <c r="N43"/>
      <c r="O43"/>
    </row>
    <row r="44" spans="2:46" ht="14.4" x14ac:dyDescent="0.3">
      <c r="B44" s="42" t="s">
        <v>4</v>
      </c>
      <c r="C44" s="43">
        <f t="shared" si="1"/>
        <v>2027.7820337381374</v>
      </c>
      <c r="D44" s="44">
        <f t="shared" si="2"/>
        <v>9.8683788815891335E-2</v>
      </c>
      <c r="E44" s="45">
        <f t="shared" si="3"/>
        <v>5</v>
      </c>
      <c r="F44"/>
      <c r="G44"/>
      <c r="H44"/>
      <c r="I44"/>
      <c r="J44"/>
      <c r="K44"/>
      <c r="L44"/>
      <c r="M44"/>
      <c r="N44"/>
      <c r="O44"/>
    </row>
    <row r="45" spans="2:46" ht="14.4" x14ac:dyDescent="0.3">
      <c r="B45" s="42" t="s">
        <v>15</v>
      </c>
      <c r="C45" s="43">
        <f t="shared" si="1"/>
        <v>2050.3742966784002</v>
      </c>
      <c r="D45" s="44">
        <f t="shared" si="2"/>
        <v>9.978326108055087E-2</v>
      </c>
      <c r="E45" s="45">
        <f t="shared" si="3"/>
        <v>4</v>
      </c>
      <c r="F45"/>
      <c r="G45"/>
      <c r="H45"/>
      <c r="I45"/>
      <c r="J45"/>
      <c r="K45"/>
      <c r="L45"/>
      <c r="M45"/>
      <c r="N45"/>
      <c r="O45"/>
    </row>
    <row r="46" spans="2:46" ht="14.4" x14ac:dyDescent="0.3">
      <c r="B46" s="42" t="s">
        <v>16</v>
      </c>
      <c r="C46" s="43">
        <f t="shared" si="1"/>
        <v>2142.6389717483517</v>
      </c>
      <c r="D46" s="44">
        <f t="shared" si="2"/>
        <v>0.10427340230790219</v>
      </c>
      <c r="E46" s="45">
        <f t="shared" si="3"/>
        <v>3</v>
      </c>
      <c r="F46"/>
      <c r="G46"/>
      <c r="H46"/>
      <c r="I46"/>
      <c r="J46"/>
      <c r="K46"/>
      <c r="L46"/>
      <c r="M46"/>
      <c r="N46"/>
      <c r="O46"/>
    </row>
    <row r="47" spans="2:46" ht="14.4" x14ac:dyDescent="0.3">
      <c r="B47" s="42" t="s">
        <v>13</v>
      </c>
      <c r="C47" s="43">
        <f t="shared" si="1"/>
        <v>664.39997502031997</v>
      </c>
      <c r="D47" s="44">
        <f t="shared" si="2"/>
        <v>3.2333606735493792E-2</v>
      </c>
      <c r="E47" s="45">
        <f t="shared" si="3"/>
        <v>14</v>
      </c>
      <c r="F47"/>
      <c r="G47"/>
      <c r="H47"/>
      <c r="I47"/>
      <c r="J47"/>
      <c r="K47"/>
      <c r="L47"/>
      <c r="M47"/>
      <c r="N47"/>
      <c r="O47"/>
    </row>
    <row r="48" spans="2:46" ht="14.4" x14ac:dyDescent="0.3">
      <c r="B48" s="50" t="s">
        <v>68</v>
      </c>
      <c r="C48" s="51">
        <f>SUM(C32:C47)</f>
        <v>20548.279084837872</v>
      </c>
      <c r="D48" s="52">
        <f t="shared" si="2"/>
        <v>1</v>
      </c>
      <c r="E48" s="53"/>
      <c r="F48"/>
      <c r="G48"/>
      <c r="H48"/>
      <c r="I48"/>
      <c r="J48"/>
      <c r="K48"/>
      <c r="L48"/>
      <c r="M48"/>
      <c r="N48"/>
      <c r="O48"/>
    </row>
    <row r="49" spans="2:15" ht="14.4" x14ac:dyDescent="0.3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2:15" ht="14.4" x14ac:dyDescent="0.3"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2:15" ht="14.4" x14ac:dyDescent="0.3"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2:15" ht="14.4" x14ac:dyDescent="0.3"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2:15" ht="14.4" x14ac:dyDescent="0.3"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2:15" ht="14.4" x14ac:dyDescent="0.3"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2:15" ht="14.4" x14ac:dyDescent="0.3"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2:15" ht="14.4" x14ac:dyDescent="0.3"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2:15" ht="14.4" x14ac:dyDescent="0.3"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2:15" ht="14.4" x14ac:dyDescent="0.3"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2:15" ht="14.4" x14ac:dyDescent="0.3"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2:15" ht="14.4" x14ac:dyDescent="0.3"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2:15" ht="14.4" x14ac:dyDescent="0.3"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2:15" ht="14.4" x14ac:dyDescent="0.3"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2:15" ht="14.4" x14ac:dyDescent="0.3"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2:15" ht="14.4" x14ac:dyDescent="0.3"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2:15" ht="14.4" x14ac:dyDescent="0.3"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2:15" ht="14.4" x14ac:dyDescent="0.3"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2:15" ht="14.4" x14ac:dyDescent="0.3"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2:15" ht="14.4" x14ac:dyDescent="0.3"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2:15" ht="14.4" x14ac:dyDescent="0.3"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2:15" ht="14.4" x14ac:dyDescent="0.3"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2:15" ht="14.4" x14ac:dyDescent="0.3"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2:15" ht="14.4" x14ac:dyDescent="0.3"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2:15" ht="14.4" x14ac:dyDescent="0.3"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2:15" ht="14.4" x14ac:dyDescent="0.3"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2:15" ht="14.4" x14ac:dyDescent="0.3"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2:15" ht="14.4" x14ac:dyDescent="0.3"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2:15" ht="14.4" x14ac:dyDescent="0.3"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2:15" ht="14.4" x14ac:dyDescent="0.3"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2:15" ht="14.4" x14ac:dyDescent="0.3"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2:15" ht="14.4" x14ac:dyDescent="0.3"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2:15" ht="14.4" x14ac:dyDescent="0.3"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2:15" ht="14.4" x14ac:dyDescent="0.3"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2:15" ht="14.4" x14ac:dyDescent="0.3"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2:15" ht="14.4" x14ac:dyDescent="0.3"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2:15" ht="14.4" x14ac:dyDescent="0.3"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2:15" ht="14.4" x14ac:dyDescent="0.3"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2:15" ht="14.4" x14ac:dyDescent="0.3"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2:15" ht="14.4" x14ac:dyDescent="0.3"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2:15" ht="14.4" x14ac:dyDescent="0.3"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2:15" ht="14.4" x14ac:dyDescent="0.3"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2:15" ht="14.4" x14ac:dyDescent="0.3"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2:15" ht="14.4" x14ac:dyDescent="0.3"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2:15" ht="14.4" x14ac:dyDescent="0.3"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2:15" ht="14.4" x14ac:dyDescent="0.3"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2:15" ht="14.4" x14ac:dyDescent="0.3"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2:15" ht="14.4" x14ac:dyDescent="0.3"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2:15" ht="14.4" x14ac:dyDescent="0.3"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2:15" ht="14.4" x14ac:dyDescent="0.3"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2:15" ht="14.4" x14ac:dyDescent="0.3"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2:15" ht="14.4" x14ac:dyDescent="0.3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2:15" ht="14.4" x14ac:dyDescent="0.3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2:15" ht="14.4" x14ac:dyDescent="0.3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2:15" ht="14.4" x14ac:dyDescent="0.3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2:15" ht="14.4" x14ac:dyDescent="0.3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2:15" ht="14.4" x14ac:dyDescent="0.3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2:15" ht="14.4" x14ac:dyDescent="0.3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2:15" ht="14.4" x14ac:dyDescent="0.3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2:15" ht="14.4" x14ac:dyDescent="0.3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2:15" ht="14.4" x14ac:dyDescent="0.3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2:15" ht="14.4" x14ac:dyDescent="0.3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2:15" ht="14.4" x14ac:dyDescent="0.3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2:15" ht="14.4" x14ac:dyDescent="0.3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2:15" ht="14.4" x14ac:dyDescent="0.3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2:15" ht="14.4" x14ac:dyDescent="0.3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2:15" ht="14.4" x14ac:dyDescent="0.3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2:15" ht="14.4" x14ac:dyDescent="0.3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2:15" ht="14.4" x14ac:dyDescent="0.3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2:15" ht="14.4" x14ac:dyDescent="0.3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2:15" ht="14.4" x14ac:dyDescent="0.3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2:15" ht="14.4" x14ac:dyDescent="0.3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2:15" ht="14.4" x14ac:dyDescent="0.3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2:15" ht="14.4" x14ac:dyDescent="0.3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2:15" ht="14.4" x14ac:dyDescent="0.3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2:15" ht="14.4" x14ac:dyDescent="0.3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2:15" ht="14.4" x14ac:dyDescent="0.3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2:15" ht="14.4" x14ac:dyDescent="0.3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2:15" ht="14.4" x14ac:dyDescent="0.3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2:15" ht="14.4" x14ac:dyDescent="0.3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2:15" ht="14.4" x14ac:dyDescent="0.3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2:15" ht="14.4" x14ac:dyDescent="0.3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2:15" ht="14.4" x14ac:dyDescent="0.3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2:15" ht="14.4" x14ac:dyDescent="0.3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2:15" ht="14.4" x14ac:dyDescent="0.3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2:15" ht="14.4" x14ac:dyDescent="0.3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2:15" ht="14.4" x14ac:dyDescent="0.3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2:15" ht="14.4" x14ac:dyDescent="0.3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2:15" ht="14.4" x14ac:dyDescent="0.3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2:15" ht="14.4" x14ac:dyDescent="0.3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2:15" ht="14.4" x14ac:dyDescent="0.3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2:15" ht="14.4" x14ac:dyDescent="0.3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2:15" ht="14.4" x14ac:dyDescent="0.3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2:15" ht="14.4" x14ac:dyDescent="0.3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2:15" ht="14.4" x14ac:dyDescent="0.3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2:15" ht="14.4" x14ac:dyDescent="0.3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2:15" ht="14.4" x14ac:dyDescent="0.3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2:15" ht="14.4" x14ac:dyDescent="0.3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2:15" ht="14.4" x14ac:dyDescent="0.3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2:15" ht="14.4" x14ac:dyDescent="0.3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2:15" ht="14.4" x14ac:dyDescent="0.3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2:15" ht="14.4" x14ac:dyDescent="0.3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2:15" ht="14.4" x14ac:dyDescent="0.3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2:15" ht="14.4" x14ac:dyDescent="0.3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2:15" ht="14.4" x14ac:dyDescent="0.3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2:15" ht="14.4" x14ac:dyDescent="0.3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2:15" ht="14.4" x14ac:dyDescent="0.3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2:15" ht="14.4" x14ac:dyDescent="0.3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2:15" ht="14.4" x14ac:dyDescent="0.3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2:15" ht="14.4" x14ac:dyDescent="0.3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2:15" ht="14.4" x14ac:dyDescent="0.3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ht="14.4" x14ac:dyDescent="0.3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2:15" ht="14.4" x14ac:dyDescent="0.3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2:15" ht="14.4" x14ac:dyDescent="0.3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2:15" ht="14.4" x14ac:dyDescent="0.3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2:15" ht="14.4" x14ac:dyDescent="0.3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2:15" ht="14.4" x14ac:dyDescent="0.3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2:15" ht="14.4" x14ac:dyDescent="0.3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2:15" ht="14.4" x14ac:dyDescent="0.3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2:15" ht="14.4" x14ac:dyDescent="0.3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2:15" ht="14.4" x14ac:dyDescent="0.3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2:15" ht="14.4" x14ac:dyDescent="0.3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2:15" ht="14.4" x14ac:dyDescent="0.3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2:15" ht="14.4" x14ac:dyDescent="0.3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2:15" ht="14.4" x14ac:dyDescent="0.3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2:15" ht="14.4" x14ac:dyDescent="0.3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2:15" ht="14.4" x14ac:dyDescent="0.3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2:15" ht="14.4" x14ac:dyDescent="0.3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2:15" ht="14.4" x14ac:dyDescent="0.3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2:15" ht="14.4" x14ac:dyDescent="0.3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2:15" ht="14.4" x14ac:dyDescent="0.3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2:15" ht="14.4" x14ac:dyDescent="0.3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2:15" ht="14.4" x14ac:dyDescent="0.3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2:15" ht="14.4" x14ac:dyDescent="0.3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2:15" ht="14.4" x14ac:dyDescent="0.3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2:15" ht="14.4" x14ac:dyDescent="0.3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2:15" ht="14.4" x14ac:dyDescent="0.3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2:15" ht="14.4" x14ac:dyDescent="0.3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2:15" ht="14.4" x14ac:dyDescent="0.3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2:15" ht="14.4" x14ac:dyDescent="0.3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2:15" ht="14.4" x14ac:dyDescent="0.3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2:15" ht="14.4" x14ac:dyDescent="0.3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2:15" ht="14.4" x14ac:dyDescent="0.3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2:15" ht="14.4" x14ac:dyDescent="0.3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2:15" ht="14.4" x14ac:dyDescent="0.3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2:15" ht="14.4" x14ac:dyDescent="0.3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2:15" ht="14.4" x14ac:dyDescent="0.3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2:15" ht="14.4" x14ac:dyDescent="0.3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2:15" ht="14.4" x14ac:dyDescent="0.3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2:15" ht="14.4" x14ac:dyDescent="0.3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2:15" ht="14.4" x14ac:dyDescent="0.3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2:15" ht="14.4" x14ac:dyDescent="0.3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2:15" ht="14.4" x14ac:dyDescent="0.3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2:15" ht="14.4" x14ac:dyDescent="0.3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2:15" ht="14.4" x14ac:dyDescent="0.3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2:15" ht="14.4" x14ac:dyDescent="0.3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2:15" ht="14.4" x14ac:dyDescent="0.3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2:15" ht="14.4" x14ac:dyDescent="0.3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2:15" ht="14.4" x14ac:dyDescent="0.3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2:15" ht="14.4" x14ac:dyDescent="0.3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2:15" ht="14.4" x14ac:dyDescent="0.3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2:15" ht="14.4" x14ac:dyDescent="0.3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2:15" ht="14.4" x14ac:dyDescent="0.3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2:15" ht="14.4" x14ac:dyDescent="0.3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2:15" ht="14.4" x14ac:dyDescent="0.3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2:15" ht="14.4" x14ac:dyDescent="0.3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2:15" ht="14.4" x14ac:dyDescent="0.3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2:15" ht="14.4" x14ac:dyDescent="0.3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2:15" ht="14.4" x14ac:dyDescent="0.3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2:15" ht="14.4" x14ac:dyDescent="0.3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2:15" ht="14.4" x14ac:dyDescent="0.3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2:15" ht="14.4" x14ac:dyDescent="0.3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2:15" ht="14.4" x14ac:dyDescent="0.3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2:15" ht="14.4" x14ac:dyDescent="0.3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2:15" ht="14.4" x14ac:dyDescent="0.3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2:15" ht="14.4" x14ac:dyDescent="0.3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2:15" ht="14.4" x14ac:dyDescent="0.3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2:15" ht="14.4" x14ac:dyDescent="0.3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2:15" ht="14.4" x14ac:dyDescent="0.3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2:15" ht="14.4" x14ac:dyDescent="0.3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2:15" ht="14.4" x14ac:dyDescent="0.3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2:15" ht="14.4" x14ac:dyDescent="0.3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2:15" ht="14.4" x14ac:dyDescent="0.3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2:15" ht="14.4" x14ac:dyDescent="0.3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2:15" ht="14.4" x14ac:dyDescent="0.3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2:15" ht="14.4" x14ac:dyDescent="0.3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2:15" ht="14.4" x14ac:dyDescent="0.3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2:15" ht="14.4" x14ac:dyDescent="0.3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2:15" ht="14.4" x14ac:dyDescent="0.3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2:15" ht="14.4" x14ac:dyDescent="0.3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2:15" ht="14.4" x14ac:dyDescent="0.3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2:15" ht="14.4" x14ac:dyDescent="0.3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2:15" ht="14.4" x14ac:dyDescent="0.3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2:15" ht="14.4" x14ac:dyDescent="0.3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2:15" ht="14.4" x14ac:dyDescent="0.3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2:15" ht="14.4" x14ac:dyDescent="0.3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2:15" ht="14.4" x14ac:dyDescent="0.3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2:15" ht="14.4" x14ac:dyDescent="0.3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2:15" ht="14.4" x14ac:dyDescent="0.3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2:15" ht="14.4" x14ac:dyDescent="0.3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2:15" ht="14.4" x14ac:dyDescent="0.3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2:15" ht="14.4" x14ac:dyDescent="0.3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2:15" ht="14.4" x14ac:dyDescent="0.3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2:15" ht="14.4" x14ac:dyDescent="0.3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2:15" ht="14.4" x14ac:dyDescent="0.3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2:15" ht="14.4" x14ac:dyDescent="0.3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2:15" ht="14.4" x14ac:dyDescent="0.3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2:15" ht="14.4" x14ac:dyDescent="0.3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2:15" ht="14.4" x14ac:dyDescent="0.3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2:15" ht="14.4" x14ac:dyDescent="0.3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2:15" ht="14.4" x14ac:dyDescent="0.3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2:15" ht="14.4" x14ac:dyDescent="0.3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2:15" ht="14.4" x14ac:dyDescent="0.3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2:15" ht="14.4" x14ac:dyDescent="0.3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2:15" ht="14.4" x14ac:dyDescent="0.3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2:15" ht="14.4" x14ac:dyDescent="0.3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2:15" ht="14.4" x14ac:dyDescent="0.3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2:15" ht="14.4" x14ac:dyDescent="0.3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2:15" ht="14.4" x14ac:dyDescent="0.3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2:15" ht="14.4" x14ac:dyDescent="0.3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2:15" ht="14.4" x14ac:dyDescent="0.3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2:15" ht="14.4" x14ac:dyDescent="0.3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2:15" ht="14.4" x14ac:dyDescent="0.3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2:15" ht="14.4" x14ac:dyDescent="0.3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2:15" ht="14.4" x14ac:dyDescent="0.3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2:15" ht="14.4" x14ac:dyDescent="0.3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2:15" ht="14.4" x14ac:dyDescent="0.3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2:15" ht="14.4" x14ac:dyDescent="0.3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2:15" ht="14.4" x14ac:dyDescent="0.3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2:15" ht="14.4" x14ac:dyDescent="0.3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2:15" ht="14.4" x14ac:dyDescent="0.3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2:15" ht="14.4" x14ac:dyDescent="0.3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2:15" ht="14.4" x14ac:dyDescent="0.3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2:15" ht="14.4" x14ac:dyDescent="0.3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2:15" ht="14.4" x14ac:dyDescent="0.3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2:15" ht="14.4" x14ac:dyDescent="0.3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2:15" ht="14.4" x14ac:dyDescent="0.3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2:15" ht="14.4" x14ac:dyDescent="0.3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2:15" ht="14.4" x14ac:dyDescent="0.3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2:15" ht="14.4" x14ac:dyDescent="0.3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2:15" ht="14.4" x14ac:dyDescent="0.3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2:15" ht="14.4" x14ac:dyDescent="0.3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2:15" ht="14.4" x14ac:dyDescent="0.3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2:15" ht="14.4" x14ac:dyDescent="0.3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2:15" ht="14.4" x14ac:dyDescent="0.3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2:15" ht="14.4" x14ac:dyDescent="0.3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2:15" ht="14.4" x14ac:dyDescent="0.3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2:15" ht="14.4" x14ac:dyDescent="0.3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2:15" ht="14.4" x14ac:dyDescent="0.3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2:15" ht="14.4" x14ac:dyDescent="0.3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2:15" ht="14.4" x14ac:dyDescent="0.3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2:15" ht="14.4" x14ac:dyDescent="0.3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2:15" ht="14.4" x14ac:dyDescent="0.3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2:15" ht="14.4" x14ac:dyDescent="0.3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2:15" ht="14.4" x14ac:dyDescent="0.3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2:15" ht="14.4" x14ac:dyDescent="0.3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2:15" ht="14.4" x14ac:dyDescent="0.3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2:15" ht="14.4" x14ac:dyDescent="0.3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2:15" ht="14.4" x14ac:dyDescent="0.3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2:15" ht="14.4" x14ac:dyDescent="0.3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2:15" ht="14.4" x14ac:dyDescent="0.3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2:15" ht="14.4" x14ac:dyDescent="0.3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2:15" ht="14.4" x14ac:dyDescent="0.3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2:15" ht="14.4" x14ac:dyDescent="0.3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2:15" ht="14.4" x14ac:dyDescent="0.3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2:15" ht="14.4" x14ac:dyDescent="0.3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2:15" ht="14.4" x14ac:dyDescent="0.3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2:15" ht="14.4" x14ac:dyDescent="0.3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2:15" ht="14.4" x14ac:dyDescent="0.3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2:15" ht="14.4" x14ac:dyDescent="0.3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2:15" ht="14.4" x14ac:dyDescent="0.3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2:15" ht="14.4" x14ac:dyDescent="0.3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2:15" ht="14.4" x14ac:dyDescent="0.3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2:15" ht="14.4" x14ac:dyDescent="0.3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2:15" ht="14.4" x14ac:dyDescent="0.3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2:15" ht="14.4" x14ac:dyDescent="0.3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2:15" ht="14.4" x14ac:dyDescent="0.3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2:15" ht="14.4" x14ac:dyDescent="0.3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2:15" ht="14.4" x14ac:dyDescent="0.3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2:15" ht="14.4" x14ac:dyDescent="0.3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2:15" ht="14.4" x14ac:dyDescent="0.3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2:15" ht="14.4" x14ac:dyDescent="0.3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2:15" ht="14.4" x14ac:dyDescent="0.3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2:15" ht="14.4" x14ac:dyDescent="0.3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2:15" ht="14.4" x14ac:dyDescent="0.3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2:15" ht="14.4" x14ac:dyDescent="0.3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2:15" ht="14.4" x14ac:dyDescent="0.3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2:15" ht="14.4" x14ac:dyDescent="0.3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2:15" ht="14.4" x14ac:dyDescent="0.3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2:15" ht="14.4" x14ac:dyDescent="0.3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2:15" ht="14.4" x14ac:dyDescent="0.3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2:15" ht="14.4" x14ac:dyDescent="0.3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2:15" ht="14.4" x14ac:dyDescent="0.3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2:15" ht="14.4" x14ac:dyDescent="0.3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2:15" ht="14.4" x14ac:dyDescent="0.3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2:15" ht="14.4" x14ac:dyDescent="0.3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2:15" ht="14.4" x14ac:dyDescent="0.3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2:15" ht="14.4" x14ac:dyDescent="0.3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2:15" ht="14.4" x14ac:dyDescent="0.3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2:15" ht="14.4" x14ac:dyDescent="0.3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2:15" ht="14.4" x14ac:dyDescent="0.3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2:15" ht="14.4" x14ac:dyDescent="0.3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2:15" ht="14.4" x14ac:dyDescent="0.3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2:15" ht="14.4" x14ac:dyDescent="0.3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2:15" ht="14.4" x14ac:dyDescent="0.3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2:15" ht="14.4" x14ac:dyDescent="0.3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2:15" ht="14.4" x14ac:dyDescent="0.3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2:15" ht="14.4" x14ac:dyDescent="0.3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2:15" ht="14.4" x14ac:dyDescent="0.3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2:15" ht="14.4" x14ac:dyDescent="0.3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2:15" ht="14.4" x14ac:dyDescent="0.3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2:15" ht="14.4" x14ac:dyDescent="0.3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2:15" ht="14.4" x14ac:dyDescent="0.3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2:15" ht="14.4" x14ac:dyDescent="0.3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2:15" ht="14.4" x14ac:dyDescent="0.3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2:15" ht="14.4" x14ac:dyDescent="0.3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2:15" ht="14.4" x14ac:dyDescent="0.3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2:15" ht="14.4" x14ac:dyDescent="0.3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2:15" ht="14.4" x14ac:dyDescent="0.3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2:15" ht="14.4" x14ac:dyDescent="0.3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2:15" ht="14.4" x14ac:dyDescent="0.3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2:15" ht="14.4" x14ac:dyDescent="0.3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2:15" ht="14.4" x14ac:dyDescent="0.3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2:15" ht="14.4" x14ac:dyDescent="0.3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2:15" ht="14.4" x14ac:dyDescent="0.3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2:15" ht="14.4" x14ac:dyDescent="0.3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2:15" ht="14.4" x14ac:dyDescent="0.3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2:15" ht="14.4" x14ac:dyDescent="0.3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2:15" ht="14.4" x14ac:dyDescent="0.3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2:15" ht="14.4" x14ac:dyDescent="0.3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2:15" ht="14.4" x14ac:dyDescent="0.3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2:15" ht="14.4" x14ac:dyDescent="0.3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2:15" ht="14.4" x14ac:dyDescent="0.3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2:15" ht="14.4" x14ac:dyDescent="0.3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2:15" ht="14.4" x14ac:dyDescent="0.3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2:15" ht="14.4" x14ac:dyDescent="0.3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2:15" ht="14.4" x14ac:dyDescent="0.3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2:15" ht="14.4" x14ac:dyDescent="0.3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2:15" ht="14.4" x14ac:dyDescent="0.3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2:15" ht="14.4" x14ac:dyDescent="0.3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2:15" ht="14.4" x14ac:dyDescent="0.3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2:15" ht="14.4" x14ac:dyDescent="0.3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2:15" ht="14.4" x14ac:dyDescent="0.3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2:15" ht="14.4" x14ac:dyDescent="0.3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2:15" ht="14.4" x14ac:dyDescent="0.3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2:15" ht="14.4" x14ac:dyDescent="0.3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2:15" ht="14.4" x14ac:dyDescent="0.3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2:15" ht="14.4" x14ac:dyDescent="0.3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2:15" ht="14.4" x14ac:dyDescent="0.3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2:15" ht="14.4" x14ac:dyDescent="0.3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2:15" ht="14.4" x14ac:dyDescent="0.3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2:15" ht="14.4" x14ac:dyDescent="0.3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2:15" ht="14.4" x14ac:dyDescent="0.3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2:15" ht="14.4" x14ac:dyDescent="0.3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2:15" ht="14.4" x14ac:dyDescent="0.3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2:15" ht="14.4" x14ac:dyDescent="0.3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2:15" ht="14.4" x14ac:dyDescent="0.3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2:15" ht="14.4" x14ac:dyDescent="0.3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2:15" ht="14.4" x14ac:dyDescent="0.3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2:15" ht="14.4" x14ac:dyDescent="0.3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2:15" ht="14.4" x14ac:dyDescent="0.3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2:15" ht="14.4" x14ac:dyDescent="0.3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2:15" ht="14.4" x14ac:dyDescent="0.3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Source --&gt;</vt:lpstr>
      <vt:lpstr>Data</vt:lpstr>
      <vt:lpstr>Tasks --&gt;</vt:lpstr>
      <vt:lpstr>Task 1</vt:lpstr>
      <vt:lpstr>Task 2</vt:lpstr>
      <vt:lpstr>Task 3</vt:lpstr>
      <vt:lpstr>Task 4</vt:lpstr>
      <vt:lpstr>'Task 4'!Suchkriterien</vt:lpstr>
      <vt:lpstr>'Task 4'!Zielbereich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Manuella Feujio</cp:lastModifiedBy>
  <dcterms:created xsi:type="dcterms:W3CDTF">2015-12-26T11:23:26Z</dcterms:created>
  <dcterms:modified xsi:type="dcterms:W3CDTF">2024-02-12T11:59:46Z</dcterms:modified>
</cp:coreProperties>
</file>