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Studium\Selbststudium\Financial Analyst\"/>
    </mc:Choice>
  </mc:AlternateContent>
  <xr:revisionPtr revIDLastSave="0" documentId="8_{AAFC2021-FF60-4CB9-973C-6FF7E7CF8FFC}" xr6:coauthVersionLast="47" xr6:coauthVersionMax="47" xr10:uidLastSave="{00000000-0000-0000-0000-000000000000}"/>
  <bookViews>
    <workbookView xWindow="-108" yWindow="-108" windowWidth="23256" windowHeight="12456" tabRatio="911" firstSheet="1" activeTab="8" xr2:uid="{00000000-000D-0000-FFFF-FFFF00000000}"/>
  </bookViews>
  <sheets>
    <sheet name="Case Study --&gt;" sheetId="15" r:id="rId1"/>
    <sheet name="Transactions" sheetId="1" r:id="rId2"/>
    <sheet name="Historical Data --&gt;" sheetId="13" r:id="rId3"/>
    <sheet name="Historical BS" sheetId="2" r:id="rId4"/>
    <sheet name="Historical P&amp;L" sheetId="12" r:id="rId5"/>
    <sheet name="2015 Data --&gt;" sheetId="14" r:id="rId6"/>
    <sheet name="Debits &amp; Credits" sheetId="3" r:id="rId7"/>
    <sheet name="T-accounts BS" sheetId="4" r:id="rId8"/>
    <sheet name="T-accounts P&amp;L" sheetId="10" r:id="rId9"/>
    <sheet name="Output --&gt;" sheetId="16" r:id="rId10"/>
    <sheet name="P&amp;L 2015" sheetId="6" r:id="rId11"/>
    <sheet name="BS 2015" sheetId="9" r:id="rId12"/>
  </sheets>
  <definedNames>
    <definedName name="_xlnm._FilterDatabase" localSheetId="6" hidden="1">'Debits &amp; Credits'!$B$4:$L$43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4" l="1"/>
  <c r="H28" i="4"/>
  <c r="F21" i="9"/>
  <c r="F20" i="9"/>
  <c r="F22" i="9"/>
  <c r="F23" i="9"/>
  <c r="F19" i="9"/>
  <c r="F8" i="9"/>
  <c r="C8" i="9"/>
  <c r="C24" i="6"/>
  <c r="C25" i="6"/>
  <c r="C26" i="6"/>
  <c r="C27" i="6"/>
  <c r="F7" i="9"/>
  <c r="F5" i="9"/>
  <c r="C7" i="9"/>
  <c r="C5" i="9"/>
  <c r="C11" i="9"/>
  <c r="F13" i="9"/>
  <c r="Q16" i="4"/>
  <c r="Q24" i="4"/>
  <c r="C20" i="6"/>
  <c r="C4" i="6"/>
  <c r="E9" i="10"/>
  <c r="M16" i="4"/>
  <c r="I23" i="4"/>
  <c r="I9" i="4"/>
  <c r="D9" i="4"/>
  <c r="F18" i="3"/>
  <c r="I29" i="3" s="1"/>
  <c r="K6" i="3"/>
  <c r="F11" i="9" l="1"/>
  <c r="K10" i="3"/>
  <c r="I28" i="3" s="1"/>
  <c r="C6" i="12"/>
  <c r="C8" i="12" s="1"/>
  <c r="C14" i="12" s="1"/>
  <c r="C16" i="12" s="1"/>
  <c r="C19" i="12" s="1"/>
  <c r="C21" i="12" s="1"/>
  <c r="G10" i="2" l="1"/>
  <c r="G15" i="2" s="1"/>
  <c r="C15" i="2"/>
  <c r="D6" i="12" l="1"/>
  <c r="D8" i="12" l="1"/>
  <c r="D15" i="2"/>
  <c r="H10" i="2"/>
  <c r="H15" i="2" s="1"/>
  <c r="D14" i="12" l="1"/>
  <c r="D16" i="12" s="1"/>
  <c r="D19" i="12" s="1"/>
  <c r="D21" i="12" s="1"/>
  <c r="D18" i="2"/>
  <c r="C6" i="6"/>
  <c r="C8" i="6" s="1"/>
  <c r="C14" i="6" s="1"/>
  <c r="C16" i="6" s="1"/>
  <c r="C19" i="6" s="1"/>
  <c r="C15" i="9" l="1"/>
  <c r="C21" i="6" l="1"/>
  <c r="F15" i="9" l="1"/>
  <c r="I31" i="3" l="1"/>
  <c r="C18" i="9"/>
</calcChain>
</file>

<file path=xl/sharedStrings.xml><?xml version="1.0" encoding="utf-8"?>
<sst xmlns="http://schemas.openxmlformats.org/spreadsheetml/2006/main" count="281" uniqueCount="136">
  <si>
    <t>Assets</t>
  </si>
  <si>
    <t>Liabilities</t>
  </si>
  <si>
    <t>T-Accounts</t>
  </si>
  <si>
    <t>Debits &amp; Credits</t>
  </si>
  <si>
    <t>Balance Sheet</t>
  </si>
  <si>
    <t>Income Statement</t>
  </si>
  <si>
    <t>Account</t>
  </si>
  <si>
    <t>Debit</t>
  </si>
  <si>
    <t>Credit</t>
  </si>
  <si>
    <t>Liabilities &amp; Equity</t>
  </si>
  <si>
    <t>Expenses</t>
  </si>
  <si>
    <t>Income</t>
  </si>
  <si>
    <t>Equity</t>
  </si>
  <si>
    <t>Cash</t>
  </si>
  <si>
    <t>Asset/Liability</t>
  </si>
  <si>
    <t>Income/Expense</t>
  </si>
  <si>
    <t>Employee Payables</t>
  </si>
  <si>
    <t>Raw Materials</t>
  </si>
  <si>
    <t>Fixed Assets</t>
  </si>
  <si>
    <t>Cost of Services</t>
  </si>
  <si>
    <t>Cost of Personnel</t>
  </si>
  <si>
    <t>Cost of Goods Sold</t>
  </si>
  <si>
    <t>Trade Payables</t>
  </si>
  <si>
    <t>Accounts Receivable</t>
  </si>
  <si>
    <t>Logistic Expenses</t>
  </si>
  <si>
    <t>Utility Expenses</t>
  </si>
  <si>
    <t>Debt</t>
  </si>
  <si>
    <t>Other Liabilities</t>
  </si>
  <si>
    <t>Income Taxes</t>
  </si>
  <si>
    <t>Interest Expense</t>
  </si>
  <si>
    <t>Provision</t>
  </si>
  <si>
    <t>Provision for Expenses</t>
  </si>
  <si>
    <t>Inventory</t>
  </si>
  <si>
    <t>FY15</t>
  </si>
  <si>
    <t>Cost of goods sold</t>
  </si>
  <si>
    <t>Gross Profit</t>
  </si>
  <si>
    <t>D&amp;A</t>
  </si>
  <si>
    <t>Net Income</t>
  </si>
  <si>
    <t>P&amp;L</t>
  </si>
  <si>
    <t>Earnings before Taxes</t>
  </si>
  <si>
    <t>in 000's</t>
  </si>
  <si>
    <t>Provisions</t>
  </si>
  <si>
    <t>EBITDA</t>
  </si>
  <si>
    <t>Taxes (15% of EBT)</t>
  </si>
  <si>
    <t>Total Assets</t>
  </si>
  <si>
    <t>Total Liabilities &amp; Equity</t>
  </si>
  <si>
    <t>Check</t>
  </si>
  <si>
    <t>BS 2014</t>
  </si>
  <si>
    <t>BS 2015</t>
  </si>
  <si>
    <t>As of 31st of December 2015</t>
  </si>
  <si>
    <t>Total Liabilities</t>
  </si>
  <si>
    <t>Transaction ID</t>
  </si>
  <si>
    <t>Other Revenue</t>
  </si>
  <si>
    <t>Revenue</t>
  </si>
  <si>
    <t>Total Debits</t>
  </si>
  <si>
    <t>Total Credits</t>
  </si>
  <si>
    <t>Difference</t>
  </si>
  <si>
    <t>Other Opex</t>
  </si>
  <si>
    <t>Other operating expenses</t>
  </si>
  <si>
    <t>Total Revenue</t>
  </si>
  <si>
    <t>EBIT</t>
  </si>
  <si>
    <t>FY14</t>
  </si>
  <si>
    <t>Historical Data --&gt;</t>
  </si>
  <si>
    <t>2015 Data --&gt;</t>
  </si>
  <si>
    <t>Case Study --&gt;</t>
  </si>
  <si>
    <t>Dec 31
2014</t>
  </si>
  <si>
    <t>Dec 31
2013</t>
  </si>
  <si>
    <t>FY13</t>
  </si>
  <si>
    <t>KPIs</t>
  </si>
  <si>
    <t>Output --&gt;</t>
  </si>
  <si>
    <t xml:space="preserve">Starting from the Balance Sheet at 31st December 2014, consider the accounting impact of the following transactions that occurred in 
</t>
  </si>
  <si>
    <t>2015 and complete the empty sheets “Debits &amp; Credits”, “T-accounts BS”, “T-accounts P&amp;L”, “BS 2015” and “P&amp;L 2015”</t>
  </si>
  <si>
    <t>1</t>
  </si>
  <si>
    <t>Liability</t>
  </si>
  <si>
    <t>2</t>
  </si>
  <si>
    <t>Asset</t>
  </si>
  <si>
    <t>3</t>
  </si>
  <si>
    <t>Expense</t>
  </si>
  <si>
    <t>4</t>
  </si>
  <si>
    <t>5</t>
  </si>
  <si>
    <t>Account receivables</t>
  </si>
  <si>
    <t>Revenues</t>
  </si>
  <si>
    <t>6</t>
  </si>
  <si>
    <t>Row Materials</t>
  </si>
  <si>
    <t>Trade payables</t>
  </si>
  <si>
    <t>7</t>
  </si>
  <si>
    <t>8</t>
  </si>
  <si>
    <t>Cost of good sold</t>
  </si>
  <si>
    <t>9</t>
  </si>
  <si>
    <t>outstanding revenues</t>
  </si>
  <si>
    <t>income</t>
  </si>
  <si>
    <t>10</t>
  </si>
  <si>
    <t>cost of logistic services</t>
  </si>
  <si>
    <t>11</t>
  </si>
  <si>
    <t>Utilities expenses</t>
  </si>
  <si>
    <t>Utilities payables</t>
  </si>
  <si>
    <t>12</t>
  </si>
  <si>
    <t>Interest expenses</t>
  </si>
  <si>
    <t>13</t>
  </si>
  <si>
    <t>14</t>
  </si>
  <si>
    <t>Operating expenses</t>
  </si>
  <si>
    <t>operating payables</t>
  </si>
  <si>
    <t>15</t>
  </si>
  <si>
    <t xml:space="preserve">taxes payables </t>
  </si>
  <si>
    <t>A&amp;D</t>
  </si>
  <si>
    <t>Row materials</t>
  </si>
  <si>
    <t>Cash/interest</t>
  </si>
  <si>
    <t>Cash/Loan</t>
  </si>
  <si>
    <t xml:space="preserve">Cash/employee </t>
  </si>
  <si>
    <t>Emplyees payables</t>
  </si>
  <si>
    <t>Cash/ext services</t>
  </si>
  <si>
    <t>Cash/other direct costs</t>
  </si>
  <si>
    <t>Cash/logistic</t>
  </si>
  <si>
    <t>Cash/utilities</t>
  </si>
  <si>
    <t>asset</t>
  </si>
  <si>
    <t>Cash/operating exp.</t>
  </si>
  <si>
    <t>Cash/revenues</t>
  </si>
  <si>
    <t>Cost of personel</t>
  </si>
  <si>
    <t>Cost of services</t>
  </si>
  <si>
    <t xml:space="preserve"> cost of good sold</t>
  </si>
  <si>
    <t>Provision for expenses</t>
  </si>
  <si>
    <t>income taxes</t>
  </si>
  <si>
    <t>Total Fixed assets</t>
  </si>
  <si>
    <t>Total inventory</t>
  </si>
  <si>
    <t>Total</t>
  </si>
  <si>
    <t>Total current assets</t>
  </si>
  <si>
    <t>Total current liabilities</t>
  </si>
  <si>
    <t>Net Profit Margin</t>
  </si>
  <si>
    <t>ROE</t>
  </si>
  <si>
    <t>ROA</t>
  </si>
  <si>
    <t>EBIT Margin</t>
  </si>
  <si>
    <t>Current Ratio</t>
  </si>
  <si>
    <t>Debt to Equity</t>
  </si>
  <si>
    <t>Debt Ratio</t>
  </si>
  <si>
    <t>DSO</t>
  </si>
  <si>
    <t>DPO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</si>
</sst>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л_в_._-;\-* #,##0.00\ _л_в_._-;_-* &quot;-&quot;??\ _л_в_._-;_-@_-"/>
    <numFmt numFmtId="165" formatCode="#,##0.0_ ;\-#,##0.0\ "/>
    <numFmt numFmtId="166" formatCode="0.0"/>
    <numFmt numFmtId="167" formatCode="#,##0.0"/>
    <numFmt numFmtId="168" formatCode="#,##0_ ;\-#,##0\ "/>
  </numFmts>
  <fonts count="29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name val="Arial"/>
      <family val="2"/>
    </font>
    <font>
      <b/>
      <i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rgb="FF002060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i/>
      <sz val="8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35"/>
      <color rgb="FF00206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9"/>
      <color theme="2"/>
      <name val="Arial"/>
      <family val="2"/>
      <charset val="204"/>
    </font>
    <font>
      <b/>
      <sz val="9"/>
      <color theme="2"/>
      <name val="Arial"/>
      <family val="2"/>
    </font>
    <font>
      <b/>
      <sz val="9"/>
      <color theme="1"/>
      <name val="Arial"/>
      <family val="2"/>
    </font>
    <font>
      <b/>
      <i/>
      <sz val="9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 style="thin">
        <color rgb="FF002060"/>
      </right>
      <top style="medium">
        <color rgb="FF002060"/>
      </top>
      <bottom/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/>
      <top style="thin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</cellStyleXfs>
  <cellXfs count="14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3" xfId="0" applyFont="1" applyFill="1" applyBorder="1"/>
    <xf numFmtId="0" fontId="0" fillId="2" borderId="0" xfId="0" applyFill="1"/>
    <xf numFmtId="0" fontId="5" fillId="2" borderId="0" xfId="0" applyFont="1" applyFill="1"/>
    <xf numFmtId="0" fontId="6" fillId="2" borderId="4" xfId="0" applyFont="1" applyFill="1" applyBorder="1"/>
    <xf numFmtId="0" fontId="6" fillId="2" borderId="4" xfId="0" applyFont="1" applyFill="1" applyBorder="1" applyAlignment="1">
      <alignment horizontal="left"/>
    </xf>
    <xf numFmtId="0" fontId="1" fillId="2" borderId="5" xfId="0" applyFont="1" applyFill="1" applyBorder="1"/>
    <xf numFmtId="0" fontId="6" fillId="2" borderId="4" xfId="0" applyFont="1" applyFill="1" applyBorder="1" applyAlignment="1">
      <alignment horizontal="right"/>
    </xf>
    <xf numFmtId="3" fontId="1" fillId="2" borderId="0" xfId="1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7" fontId="1" fillId="2" borderId="2" xfId="0" applyNumberFormat="1" applyFont="1" applyFill="1" applyBorder="1"/>
    <xf numFmtId="167" fontId="1" fillId="2" borderId="3" xfId="0" applyNumberFormat="1" applyFont="1" applyFill="1" applyBorder="1"/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right"/>
    </xf>
    <xf numFmtId="168" fontId="1" fillId="2" borderId="2" xfId="1" applyNumberFormat="1" applyFont="1" applyFill="1" applyBorder="1" applyAlignment="1">
      <alignment horizontal="center"/>
    </xf>
    <xf numFmtId="168" fontId="1" fillId="2" borderId="0" xfId="1" applyNumberFormat="1" applyFont="1" applyFill="1" applyAlignment="1">
      <alignment horizontal="center"/>
    </xf>
    <xf numFmtId="168" fontId="1" fillId="2" borderId="3" xfId="1" applyNumberFormat="1" applyFont="1" applyFill="1" applyBorder="1" applyAlignment="1">
      <alignment horizontal="center"/>
    </xf>
    <xf numFmtId="168" fontId="1" fillId="2" borderId="0" xfId="1" applyNumberFormat="1" applyFont="1" applyFill="1"/>
    <xf numFmtId="168" fontId="1" fillId="2" borderId="3" xfId="1" applyNumberFormat="1" applyFont="1" applyFill="1" applyBorder="1"/>
    <xf numFmtId="1" fontId="1" fillId="2" borderId="0" xfId="0" applyNumberFormat="1" applyFont="1" applyFill="1"/>
    <xf numFmtId="1" fontId="1" fillId="2" borderId="3" xfId="0" applyNumberFormat="1" applyFont="1" applyFill="1" applyBorder="1"/>
    <xf numFmtId="1" fontId="1" fillId="2" borderId="0" xfId="0" applyNumberFormat="1" applyFont="1" applyFill="1" applyAlignment="1">
      <alignment horizontal="center"/>
    </xf>
    <xf numFmtId="3" fontId="1" fillId="2" borderId="0" xfId="0" applyNumberFormat="1" applyFont="1" applyFill="1"/>
    <xf numFmtId="0" fontId="8" fillId="2" borderId="0" xfId="2" applyFont="1" applyFill="1"/>
    <xf numFmtId="0" fontId="5" fillId="2" borderId="0" xfId="2" applyFont="1" applyFill="1"/>
    <xf numFmtId="0" fontId="9" fillId="2" borderId="0" xfId="2" applyFont="1" applyFill="1"/>
    <xf numFmtId="3" fontId="9" fillId="2" borderId="0" xfId="2" applyNumberFormat="1" applyFont="1" applyFill="1"/>
    <xf numFmtId="166" fontId="9" fillId="2" borderId="0" xfId="3" applyNumberFormat="1" applyFont="1" applyFill="1" applyBorder="1" applyAlignment="1">
      <alignment horizontal="left"/>
    </xf>
    <xf numFmtId="166" fontId="9" fillId="2" borderId="0" xfId="2" applyNumberFormat="1" applyFont="1" applyFill="1"/>
    <xf numFmtId="0" fontId="11" fillId="2" borderId="4" xfId="0" applyFont="1" applyFill="1" applyBorder="1"/>
    <xf numFmtId="0" fontId="12" fillId="2" borderId="4" xfId="0" applyFont="1" applyFill="1" applyBorder="1"/>
    <xf numFmtId="0" fontId="11" fillId="2" borderId="4" xfId="0" applyFont="1" applyFill="1" applyBorder="1" applyAlignment="1">
      <alignment horizontal="right"/>
    </xf>
    <xf numFmtId="0" fontId="11" fillId="2" borderId="7" xfId="0" applyFont="1" applyFill="1" applyBorder="1"/>
    <xf numFmtId="3" fontId="11" fillId="2" borderId="7" xfId="0" applyNumberFormat="1" applyFont="1" applyFill="1" applyBorder="1" applyAlignment="1">
      <alignment horizontal="right"/>
    </xf>
    <xf numFmtId="3" fontId="1" fillId="2" borderId="8" xfId="1" applyNumberFormat="1" applyFont="1" applyFill="1" applyBorder="1" applyAlignment="1">
      <alignment horizontal="right"/>
    </xf>
    <xf numFmtId="3" fontId="1" fillId="2" borderId="9" xfId="1" applyNumberFormat="1" applyFont="1" applyFill="1" applyBorder="1" applyAlignment="1">
      <alignment horizontal="right"/>
    </xf>
    <xf numFmtId="3" fontId="1" fillId="2" borderId="9" xfId="0" applyNumberFormat="1" applyFont="1" applyFill="1" applyBorder="1"/>
    <xf numFmtId="3" fontId="11" fillId="2" borderId="10" xfId="0" applyNumberFormat="1" applyFont="1" applyFill="1" applyBorder="1"/>
    <xf numFmtId="0" fontId="12" fillId="2" borderId="0" xfId="0" applyFont="1" applyFill="1"/>
    <xf numFmtId="3" fontId="12" fillId="2" borderId="0" xfId="0" applyNumberFormat="1" applyFont="1" applyFill="1" applyAlignment="1">
      <alignment horizontal="right"/>
    </xf>
    <xf numFmtId="0" fontId="14" fillId="2" borderId="0" xfId="0" applyFont="1" applyFill="1"/>
    <xf numFmtId="0" fontId="15" fillId="4" borderId="0" xfId="0" applyFont="1" applyFill="1"/>
    <xf numFmtId="3" fontId="15" fillId="4" borderId="0" xfId="0" applyNumberFormat="1" applyFont="1" applyFill="1" applyAlignment="1">
      <alignment horizontal="right"/>
    </xf>
    <xf numFmtId="167" fontId="15" fillId="4" borderId="0" xfId="0" applyNumberFormat="1" applyFont="1" applyFill="1"/>
    <xf numFmtId="0" fontId="13" fillId="2" borderId="0" xfId="0" applyFont="1" applyFill="1"/>
    <xf numFmtId="3" fontId="13" fillId="2" borderId="0" xfId="0" applyNumberFormat="1" applyFont="1" applyFill="1" applyAlignment="1">
      <alignment horizontal="right"/>
    </xf>
    <xf numFmtId="3" fontId="13" fillId="2" borderId="0" xfId="1" applyNumberFormat="1" applyFont="1" applyFill="1" applyAlignment="1">
      <alignment horizontal="right"/>
    </xf>
    <xf numFmtId="168" fontId="1" fillId="2" borderId="0" xfId="1" applyNumberFormat="1" applyFont="1" applyFill="1" applyBorder="1"/>
    <xf numFmtId="49" fontId="1" fillId="2" borderId="3" xfId="0" applyNumberFormat="1" applyFont="1" applyFill="1" applyBorder="1"/>
    <xf numFmtId="168" fontId="1" fillId="2" borderId="0" xfId="1" applyNumberFormat="1" applyFont="1" applyFill="1" applyBorder="1" applyAlignment="1">
      <alignment horizontal="right"/>
    </xf>
    <xf numFmtId="168" fontId="16" fillId="2" borderId="0" xfId="1" applyNumberFormat="1" applyFont="1" applyFill="1" applyBorder="1" applyAlignment="1"/>
    <xf numFmtId="168" fontId="16" fillId="2" borderId="0" xfId="1" applyNumberFormat="1" applyFont="1" applyFill="1" applyAlignment="1">
      <alignment horizontal="center"/>
    </xf>
    <xf numFmtId="167" fontId="1" fillId="2" borderId="0" xfId="0" applyNumberFormat="1" applyFont="1" applyFill="1"/>
    <xf numFmtId="3" fontId="1" fillId="2" borderId="6" xfId="0" applyNumberFormat="1" applyFont="1" applyFill="1" applyBorder="1"/>
    <xf numFmtId="0" fontId="17" fillId="2" borderId="0" xfId="0" applyFont="1" applyFill="1" applyAlignment="1">
      <alignment horizontal="center"/>
    </xf>
    <xf numFmtId="168" fontId="1" fillId="2" borderId="2" xfId="1" applyNumberFormat="1" applyFont="1" applyFill="1" applyBorder="1" applyAlignment="1">
      <alignment horizontal="left"/>
    </xf>
    <xf numFmtId="49" fontId="11" fillId="2" borderId="7" xfId="0" applyNumberFormat="1" applyFont="1" applyFill="1" applyBorder="1" applyAlignment="1">
      <alignment horizontal="right"/>
    </xf>
    <xf numFmtId="168" fontId="11" fillId="2" borderId="7" xfId="0" applyNumberFormat="1" applyFont="1" applyFill="1" applyBorder="1"/>
    <xf numFmtId="168" fontId="1" fillId="2" borderId="0" xfId="1" applyNumberFormat="1" applyFont="1" applyFill="1" applyAlignment="1">
      <alignment horizontal="right"/>
    </xf>
    <xf numFmtId="168" fontId="1" fillId="2" borderId="3" xfId="1" applyNumberFormat="1" applyFont="1" applyFill="1" applyBorder="1" applyAlignment="1">
      <alignment horizontal="left"/>
    </xf>
    <xf numFmtId="165" fontId="1" fillId="2" borderId="3" xfId="1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left"/>
    </xf>
    <xf numFmtId="3" fontId="1" fillId="2" borderId="0" xfId="1" applyNumberFormat="1" applyFont="1" applyFill="1" applyAlignment="1">
      <alignment horizontal="left"/>
    </xf>
    <xf numFmtId="3" fontId="1" fillId="2" borderId="0" xfId="0" applyNumberFormat="1" applyFont="1" applyFill="1" applyAlignment="1">
      <alignment horizontal="left"/>
    </xf>
    <xf numFmtId="0" fontId="6" fillId="2" borderId="0" xfId="0" applyFont="1" applyFill="1"/>
    <xf numFmtId="49" fontId="11" fillId="2" borderId="0" xfId="0" applyNumberFormat="1" applyFont="1" applyFill="1"/>
    <xf numFmtId="3" fontId="16" fillId="3" borderId="0" xfId="0" applyNumberFormat="1" applyFont="1" applyFill="1"/>
    <xf numFmtId="49" fontId="18" fillId="2" borderId="0" xfId="0" applyNumberFormat="1" applyFont="1" applyFill="1"/>
    <xf numFmtId="3" fontId="18" fillId="2" borderId="0" xfId="0" applyNumberFormat="1" applyFont="1" applyFill="1"/>
    <xf numFmtId="0" fontId="1" fillId="2" borderId="0" xfId="0" applyFont="1" applyFill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1" fontId="1" fillId="2" borderId="0" xfId="0" applyNumberFormat="1" applyFont="1" applyFill="1" applyAlignment="1">
      <alignment horizontal="left"/>
    </xf>
    <xf numFmtId="1" fontId="1" fillId="2" borderId="0" xfId="0" applyNumberFormat="1" applyFont="1" applyFill="1" applyAlignment="1">
      <alignment horizontal="right"/>
    </xf>
    <xf numFmtId="1" fontId="17" fillId="2" borderId="0" xfId="0" applyNumberFormat="1" applyFont="1" applyFill="1" applyAlignment="1">
      <alignment horizontal="right"/>
    </xf>
    <xf numFmtId="0" fontId="6" fillId="2" borderId="4" xfId="2" applyFont="1" applyFill="1" applyBorder="1"/>
    <xf numFmtId="0" fontId="6" fillId="2" borderId="4" xfId="2" applyFont="1" applyFill="1" applyBorder="1" applyAlignment="1">
      <alignment horizontal="right"/>
    </xf>
    <xf numFmtId="0" fontId="11" fillId="2" borderId="7" xfId="2" applyFont="1" applyFill="1" applyBorder="1"/>
    <xf numFmtId="3" fontId="11" fillId="2" borderId="7" xfId="2" applyNumberFormat="1" applyFont="1" applyFill="1" applyBorder="1"/>
    <xf numFmtId="0" fontId="11" fillId="2" borderId="11" xfId="2" applyFont="1" applyFill="1" applyBorder="1"/>
    <xf numFmtId="3" fontId="11" fillId="2" borderId="11" xfId="2" applyNumberFormat="1" applyFont="1" applyFill="1" applyBorder="1"/>
    <xf numFmtId="0" fontId="19" fillId="2" borderId="0" xfId="0" applyFont="1" applyFill="1"/>
    <xf numFmtId="0" fontId="11" fillId="2" borderId="4" xfId="0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left"/>
    </xf>
    <xf numFmtId="3" fontId="11" fillId="2" borderId="7" xfId="0" applyNumberFormat="1" applyFont="1" applyFill="1" applyBorder="1"/>
    <xf numFmtId="3" fontId="13" fillId="2" borderId="9" xfId="0" applyNumberFormat="1" applyFont="1" applyFill="1" applyBorder="1" applyAlignment="1">
      <alignment horizontal="right"/>
    </xf>
    <xf numFmtId="3" fontId="12" fillId="2" borderId="9" xfId="0" applyNumberFormat="1" applyFont="1" applyFill="1" applyBorder="1" applyAlignment="1">
      <alignment horizontal="right"/>
    </xf>
    <xf numFmtId="3" fontId="13" fillId="2" borderId="9" xfId="1" applyNumberFormat="1" applyFont="1" applyFill="1" applyBorder="1" applyAlignment="1">
      <alignment horizontal="right"/>
    </xf>
    <xf numFmtId="3" fontId="1" fillId="2" borderId="9" xfId="0" applyNumberFormat="1" applyFont="1" applyFill="1" applyBorder="1" applyAlignment="1">
      <alignment horizontal="right"/>
    </xf>
    <xf numFmtId="3" fontId="11" fillId="2" borderId="10" xfId="0" applyNumberFormat="1" applyFont="1" applyFill="1" applyBorder="1" applyAlignment="1">
      <alignment horizontal="right"/>
    </xf>
    <xf numFmtId="0" fontId="1" fillId="2" borderId="12" xfId="0" applyFont="1" applyFill="1" applyBorder="1"/>
    <xf numFmtId="0" fontId="1" fillId="2" borderId="13" xfId="0" applyFont="1" applyFill="1" applyBorder="1"/>
    <xf numFmtId="0" fontId="11" fillId="2" borderId="14" xfId="0" applyFont="1" applyFill="1" applyBorder="1"/>
    <xf numFmtId="168" fontId="1" fillId="2" borderId="0" xfId="1" applyNumberFormat="1" applyFont="1" applyFill="1" applyBorder="1" applyAlignment="1">
      <alignment horizontal="left"/>
    </xf>
    <xf numFmtId="168" fontId="16" fillId="2" borderId="0" xfId="1" applyNumberFormat="1" applyFont="1" applyFill="1" applyAlignment="1">
      <alignment horizontal="right"/>
    </xf>
    <xf numFmtId="165" fontId="1" fillId="2" borderId="0" xfId="1" applyNumberFormat="1" applyFont="1" applyFill="1" applyBorder="1" applyAlignment="1">
      <alignment horizontal="left"/>
    </xf>
    <xf numFmtId="168" fontId="16" fillId="2" borderId="0" xfId="1" applyNumberFormat="1" applyFont="1" applyFill="1" applyBorder="1" applyAlignment="1">
      <alignment horizontal="right"/>
    </xf>
    <xf numFmtId="0" fontId="20" fillId="5" borderId="0" xfId="2" applyFont="1" applyFill="1"/>
    <xf numFmtId="3" fontId="21" fillId="5" borderId="0" xfId="2" applyNumberFormat="1" applyFont="1" applyFill="1"/>
    <xf numFmtId="0" fontId="21" fillId="5" borderId="0" xfId="2" applyFont="1" applyFill="1"/>
    <xf numFmtId="0" fontId="15" fillId="5" borderId="0" xfId="0" applyFont="1" applyFill="1"/>
    <xf numFmtId="167" fontId="15" fillId="5" borderId="0" xfId="0" applyNumberFormat="1" applyFont="1" applyFill="1"/>
    <xf numFmtId="3" fontId="15" fillId="5" borderId="0" xfId="0" applyNumberFormat="1" applyFont="1" applyFill="1" applyAlignment="1">
      <alignment horizontal="right"/>
    </xf>
    <xf numFmtId="0" fontId="22" fillId="5" borderId="0" xfId="0" applyFont="1" applyFill="1"/>
    <xf numFmtId="3" fontId="22" fillId="5" borderId="0" xfId="0" applyNumberFormat="1" applyFont="1" applyFill="1"/>
    <xf numFmtId="3" fontId="22" fillId="5" borderId="0" xfId="0" applyNumberFormat="1" applyFont="1" applyFill="1" applyAlignment="1">
      <alignment horizontal="right"/>
    </xf>
    <xf numFmtId="0" fontId="23" fillId="5" borderId="0" xfId="0" applyFont="1" applyFill="1"/>
    <xf numFmtId="168" fontId="16" fillId="2" borderId="0" xfId="1" applyNumberFormat="1" applyFont="1" applyFill="1" applyBorder="1" applyAlignment="1">
      <alignment horizontal="left"/>
    </xf>
    <xf numFmtId="168" fontId="16" fillId="2" borderId="0" xfId="1" applyNumberFormat="1" applyFont="1" applyFill="1" applyAlignment="1"/>
    <xf numFmtId="0" fontId="24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8" fontId="17" fillId="2" borderId="1" xfId="1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" fontId="17" fillId="2" borderId="1" xfId="0" applyNumberFormat="1" applyFont="1" applyFill="1" applyBorder="1" applyAlignment="1">
      <alignment horizontal="center"/>
    </xf>
    <xf numFmtId="3" fontId="17" fillId="2" borderId="1" xfId="0" applyNumberFormat="1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68" fontId="26" fillId="6" borderId="0" xfId="1" applyNumberFormat="1" applyFont="1" applyFill="1" applyBorder="1" applyAlignment="1">
      <alignment horizontal="right"/>
    </xf>
    <xf numFmtId="168" fontId="26" fillId="6" borderId="0" xfId="1" applyNumberFormat="1" applyFont="1" applyFill="1" applyBorder="1" applyAlignment="1"/>
    <xf numFmtId="168" fontId="25" fillId="6" borderId="3" xfId="1" applyNumberFormat="1" applyFont="1" applyFill="1" applyBorder="1" applyAlignment="1">
      <alignment horizontal="left"/>
    </xf>
    <xf numFmtId="168" fontId="1" fillId="2" borderId="15" xfId="1" applyNumberFormat="1" applyFont="1" applyFill="1" applyBorder="1" applyAlignment="1">
      <alignment horizontal="right"/>
    </xf>
    <xf numFmtId="168" fontId="1" fillId="2" borderId="16" xfId="1" applyNumberFormat="1" applyFont="1" applyFill="1" applyBorder="1" applyAlignment="1">
      <alignment horizontal="right"/>
    </xf>
    <xf numFmtId="168" fontId="26" fillId="6" borderId="3" xfId="1" applyNumberFormat="1" applyFont="1" applyFill="1" applyBorder="1" applyAlignment="1">
      <alignment horizontal="left"/>
    </xf>
    <xf numFmtId="168" fontId="26" fillId="6" borderId="0" xfId="1" applyNumberFormat="1" applyFont="1" applyFill="1" applyBorder="1" applyAlignment="1">
      <alignment horizontal="left"/>
    </xf>
    <xf numFmtId="3" fontId="26" fillId="6" borderId="0" xfId="1" applyNumberFormat="1" applyFont="1" applyFill="1" applyBorder="1" applyAlignment="1">
      <alignment horizontal="left"/>
    </xf>
    <xf numFmtId="167" fontId="1" fillId="2" borderId="16" xfId="0" applyNumberFormat="1" applyFont="1" applyFill="1" applyBorder="1"/>
    <xf numFmtId="0" fontId="26" fillId="6" borderId="0" xfId="0" applyFont="1" applyFill="1"/>
    <xf numFmtId="168" fontId="1" fillId="2" borderId="0" xfId="0" applyNumberFormat="1" applyFont="1" applyFill="1"/>
    <xf numFmtId="3" fontId="1" fillId="2" borderId="16" xfId="0" applyNumberFormat="1" applyFont="1" applyFill="1" applyBorder="1"/>
    <xf numFmtId="0" fontId="28" fillId="2" borderId="0" xfId="0" applyFont="1" applyFill="1"/>
    <xf numFmtId="9" fontId="21" fillId="5" borderId="0" xfId="3" applyNumberFormat="1" applyFont="1" applyFill="1" applyBorder="1" applyAlignment="1">
      <alignment horizontal="right"/>
    </xf>
    <xf numFmtId="9" fontId="21" fillId="5" borderId="0" xfId="2" applyNumberFormat="1" applyFont="1" applyFill="1"/>
    <xf numFmtId="3" fontId="27" fillId="2" borderId="9" xfId="1" applyNumberFormat="1" applyFont="1" applyFill="1" applyBorder="1" applyAlignment="1">
      <alignment horizontal="right"/>
    </xf>
    <xf numFmtId="3" fontId="27" fillId="2" borderId="0" xfId="1" applyNumberFormat="1" applyFont="1" applyFill="1" applyAlignment="1">
      <alignment horizontal="right"/>
    </xf>
    <xf numFmtId="10" fontId="22" fillId="5" borderId="0" xfId="0" applyNumberFormat="1" applyFont="1" applyFill="1"/>
    <xf numFmtId="2" fontId="22" fillId="5" borderId="0" xfId="0" applyNumberFormat="1" applyFont="1" applyFill="1"/>
  </cellXfs>
  <cellStyles count="4">
    <cellStyle name="Comma 2" xfId="3" xr:uid="{00000000-0005-0000-0000-000001000000}"/>
    <cellStyle name="Komma" xfId="1" builtinId="3"/>
    <cellStyle name="Normal 2" xfId="2" xr:uid="{00000000-0005-0000-0000-000003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66675</xdr:rowOff>
    </xdr:from>
    <xdr:to>
      <xdr:col>8</xdr:col>
      <xdr:colOff>424366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23875"/>
          <a:ext cx="5101141" cy="3333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533401</xdr:colOff>
      <xdr:row>5</xdr:row>
      <xdr:rowOff>42335</xdr:rowOff>
    </xdr:from>
    <xdr:to>
      <xdr:col>16</xdr:col>
      <xdr:colOff>47626</xdr:colOff>
      <xdr:row>22</xdr:row>
      <xdr:rowOff>72095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6468" y="973668"/>
          <a:ext cx="8522758" cy="3196294"/>
        </a:xfrm>
        <a:prstGeom prst="rect">
          <a:avLst/>
        </a:prstGeom>
      </xdr:spPr>
    </xdr:pic>
    <xdr:clientData/>
  </xdr:twoCellAnchor>
  <xdr:twoCellAnchor editAs="oneCell">
    <xdr:from>
      <xdr:col>2</xdr:col>
      <xdr:colOff>518584</xdr:colOff>
      <xdr:row>38</xdr:row>
      <xdr:rowOff>146046</xdr:rowOff>
    </xdr:from>
    <xdr:to>
      <xdr:col>16</xdr:col>
      <xdr:colOff>116418</xdr:colOff>
      <xdr:row>55</xdr:row>
      <xdr:rowOff>135234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1" y="7385046"/>
          <a:ext cx="8413750" cy="3227688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476252</xdr:colOff>
      <xdr:row>55</xdr:row>
      <xdr:rowOff>103708</xdr:rowOff>
    </xdr:from>
    <xdr:to>
      <xdr:col>16</xdr:col>
      <xdr:colOff>115846</xdr:colOff>
      <xdr:row>68</xdr:row>
      <xdr:rowOff>188383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919" y="10581208"/>
          <a:ext cx="8455510" cy="2561175"/>
        </a:xfrm>
        <a:prstGeom prst="rect">
          <a:avLst/>
        </a:prstGeom>
      </xdr:spPr>
    </xdr:pic>
    <xdr:clientData/>
  </xdr:twoCellAnchor>
  <xdr:twoCellAnchor editAs="oneCell">
    <xdr:from>
      <xdr:col>16</xdr:col>
      <xdr:colOff>412751</xdr:colOff>
      <xdr:row>11</xdr:row>
      <xdr:rowOff>188384</xdr:rowOff>
    </xdr:from>
    <xdr:to>
      <xdr:col>19</xdr:col>
      <xdr:colOff>571780</xdr:colOff>
      <xdr:row>15</xdr:row>
      <xdr:rowOff>150385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6334" y="2283884"/>
          <a:ext cx="2000529" cy="724001"/>
        </a:xfrm>
        <a:prstGeom prst="rect">
          <a:avLst/>
        </a:prstGeom>
      </xdr:spPr>
    </xdr:pic>
    <xdr:clientData/>
  </xdr:twoCellAnchor>
  <xdr:twoCellAnchor editAs="oneCell">
    <xdr:from>
      <xdr:col>2</xdr:col>
      <xdr:colOff>533358</xdr:colOff>
      <xdr:row>21</xdr:row>
      <xdr:rowOff>179918</xdr:rowOff>
    </xdr:from>
    <xdr:to>
      <xdr:col>16</xdr:col>
      <xdr:colOff>47626</xdr:colOff>
      <xdr:row>38</xdr:row>
      <xdr:rowOff>181743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1AE540-7DBB-47BD-B52C-CE0AB4F2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1025" y="4180418"/>
          <a:ext cx="8330184" cy="324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J13"/>
  <sheetViews>
    <sheetView workbookViewId="0">
      <selection activeCell="O13" sqref="O13"/>
    </sheetView>
  </sheetViews>
  <sheetFormatPr baseColWidth="10" defaultColWidth="9.109375" defaultRowHeight="11.4" x14ac:dyDescent="0.2"/>
  <cols>
    <col min="1" max="16384" width="9.109375" style="1"/>
  </cols>
  <sheetData>
    <row r="13" spans="10:10" ht="43.8" x14ac:dyDescent="0.75">
      <c r="J13" s="86" t="s">
        <v>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B12"/>
  <sheetViews>
    <sheetView workbookViewId="0">
      <selection activeCell="C12" sqref="C12"/>
    </sheetView>
  </sheetViews>
  <sheetFormatPr baseColWidth="10" defaultColWidth="9.109375" defaultRowHeight="11.4" x14ac:dyDescent="0.2"/>
  <cols>
    <col min="1" max="1" width="2" style="1" customWidth="1"/>
    <col min="2" max="16384" width="9.109375" style="1"/>
  </cols>
  <sheetData>
    <row r="12" spans="2:2" ht="43.8" x14ac:dyDescent="0.75">
      <c r="B12" s="86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Q41"/>
  <sheetViews>
    <sheetView workbookViewId="0">
      <selection activeCell="C24" sqref="C24"/>
    </sheetView>
  </sheetViews>
  <sheetFormatPr baseColWidth="10" defaultColWidth="9.109375" defaultRowHeight="11.4" x14ac:dyDescent="0.2"/>
  <cols>
    <col min="1" max="1" width="2" style="27" customWidth="1"/>
    <col min="2" max="2" width="21.88671875" style="27" customWidth="1"/>
    <col min="3" max="3" width="12.6640625" style="27" bestFit="1" customWidth="1"/>
    <col min="4" max="16384" width="9.109375" style="27"/>
  </cols>
  <sheetData>
    <row r="1" spans="2:17" ht="15.6" x14ac:dyDescent="0.3">
      <c r="B1" s="26" t="s">
        <v>38</v>
      </c>
    </row>
    <row r="3" spans="2:17" ht="12.6" thickBot="1" x14ac:dyDescent="0.3">
      <c r="B3" s="80" t="s">
        <v>40</v>
      </c>
      <c r="C3" s="81" t="s">
        <v>33</v>
      </c>
    </row>
    <row r="4" spans="2:17" x14ac:dyDescent="0.2">
      <c r="B4" s="28" t="s">
        <v>53</v>
      </c>
      <c r="C4" s="29">
        <f>'T-accounts P&amp;L'!Q7</f>
        <v>524449000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2:17" x14ac:dyDescent="0.2">
      <c r="B5" s="28" t="s">
        <v>52</v>
      </c>
      <c r="C5" s="29">
        <v>2000000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2:17" ht="12" x14ac:dyDescent="0.25">
      <c r="B6" s="84" t="s">
        <v>59</v>
      </c>
      <c r="C6" s="85">
        <f>+SUM(C4:C5)</f>
        <v>526449000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2:17" x14ac:dyDescent="0.2">
      <c r="B7" s="28" t="s">
        <v>34</v>
      </c>
      <c r="C7" s="29">
        <v>-270450000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</row>
    <row r="8" spans="2:17" ht="12" x14ac:dyDescent="0.25">
      <c r="B8" s="84" t="s">
        <v>35</v>
      </c>
      <c r="C8" s="85">
        <f>SUM(C6:C7)</f>
        <v>255999000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2:17" x14ac:dyDescent="0.2">
      <c r="B9" s="28" t="s">
        <v>20</v>
      </c>
      <c r="C9" s="29">
        <v>-12500000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2:17" x14ac:dyDescent="0.2">
      <c r="B10" s="28" t="s">
        <v>19</v>
      </c>
      <c r="C10" s="29">
        <v>-5500000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spans="2:17" x14ac:dyDescent="0.2">
      <c r="B11" s="28" t="s">
        <v>24</v>
      </c>
      <c r="C11" s="29">
        <v>-35000000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spans="2:17" x14ac:dyDescent="0.2">
      <c r="B12" s="28" t="s">
        <v>25</v>
      </c>
      <c r="C12" s="29">
        <v>-10000000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2:17" x14ac:dyDescent="0.2">
      <c r="B13" s="28" t="s">
        <v>58</v>
      </c>
      <c r="C13" s="29">
        <v>-35000000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2:17" ht="12" x14ac:dyDescent="0.25">
      <c r="B14" s="84" t="s">
        <v>42</v>
      </c>
      <c r="C14" s="85">
        <f>SUM(C8:C13)</f>
        <v>157999000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2:17" x14ac:dyDescent="0.2">
      <c r="B15" s="28" t="s">
        <v>36</v>
      </c>
      <c r="C15" s="29">
        <v>-20333333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2:17" ht="12" x14ac:dyDescent="0.25">
      <c r="B16" s="84" t="s">
        <v>60</v>
      </c>
      <c r="C16" s="85">
        <f>SUM(C14:C15)</f>
        <v>137665667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2:17" x14ac:dyDescent="0.2">
      <c r="B17" s="28" t="s">
        <v>29</v>
      </c>
      <c r="C17" s="29">
        <v>-5600000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2:17" x14ac:dyDescent="0.2">
      <c r="B18" s="28" t="s">
        <v>41</v>
      </c>
      <c r="C18" s="29">
        <v>-3000000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2:17" ht="12" x14ac:dyDescent="0.25">
      <c r="B19" s="84" t="s">
        <v>39</v>
      </c>
      <c r="C19" s="85">
        <f>SUM(C16:C18)</f>
        <v>129065667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2:17" x14ac:dyDescent="0.2">
      <c r="B20" s="28" t="s">
        <v>43</v>
      </c>
      <c r="C20" s="29">
        <f>-C19*0.15</f>
        <v>-19359850.050000001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2:17" ht="12.6" thickBot="1" x14ac:dyDescent="0.3">
      <c r="B21" s="82" t="s">
        <v>37</v>
      </c>
      <c r="C21" s="83">
        <f>SUM(C19:C20)</f>
        <v>109705816.95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2:17" x14ac:dyDescent="0.2">
      <c r="B22" s="28"/>
      <c r="C22" s="29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2:17" x14ac:dyDescent="0.2">
      <c r="B23" s="102" t="s">
        <v>68</v>
      </c>
      <c r="C23" s="10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spans="2:17" x14ac:dyDescent="0.2">
      <c r="B24" s="104" t="s">
        <v>130</v>
      </c>
      <c r="C24" s="137">
        <f>C16/C6</f>
        <v>0.26149858200889353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2:17" x14ac:dyDescent="0.2">
      <c r="B25" s="104" t="s">
        <v>129</v>
      </c>
      <c r="C25" s="137">
        <f>C21/'BS 2015'!C15</f>
        <v>0.25809145613729373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2:17" x14ac:dyDescent="0.2">
      <c r="B26" s="104" t="s">
        <v>128</v>
      </c>
      <c r="C26" s="137">
        <f>C21/'T-accounts BS'!Q24</f>
        <v>0.47759268085927492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spans="2:17" x14ac:dyDescent="0.2">
      <c r="B27" s="104" t="s">
        <v>127</v>
      </c>
      <c r="C27" s="136">
        <f>C21/C6</f>
        <v>0.20838830912396072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</row>
    <row r="28" spans="2:17" x14ac:dyDescent="0.2">
      <c r="B28" s="28"/>
      <c r="C28" s="30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</row>
    <row r="29" spans="2:17" x14ac:dyDescent="0.2">
      <c r="B29" s="28"/>
      <c r="C29" s="31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</row>
    <row r="30" spans="2:17" x14ac:dyDescent="0.2">
      <c r="B30" s="28"/>
      <c r="C30" s="31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2:17" x14ac:dyDescent="0.2">
      <c r="B31" s="28"/>
      <c r="C31" s="31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</row>
    <row r="32" spans="2:17" x14ac:dyDescent="0.2">
      <c r="B32" s="28"/>
      <c r="C32" s="31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</row>
    <row r="33" spans="2:3" x14ac:dyDescent="0.2">
      <c r="B33" s="28"/>
      <c r="C33" s="31"/>
    </row>
    <row r="34" spans="2:3" x14ac:dyDescent="0.2">
      <c r="B34" s="28"/>
      <c r="C34" s="31"/>
    </row>
    <row r="35" spans="2:3" x14ac:dyDescent="0.2">
      <c r="B35" s="28"/>
      <c r="C35" s="31"/>
    </row>
    <row r="36" spans="2:3" x14ac:dyDescent="0.2">
      <c r="B36" s="28"/>
      <c r="C36" s="28"/>
    </row>
    <row r="37" spans="2:3" x14ac:dyDescent="0.2">
      <c r="B37" s="28"/>
      <c r="C37" s="28"/>
    </row>
    <row r="38" spans="2:3" x14ac:dyDescent="0.2">
      <c r="B38" s="28"/>
      <c r="C38" s="28"/>
    </row>
    <row r="39" spans="2:3" x14ac:dyDescent="0.2">
      <c r="B39" s="28"/>
      <c r="C39" s="28"/>
    </row>
    <row r="40" spans="2:3" x14ac:dyDescent="0.2">
      <c r="B40" s="28"/>
      <c r="C40" s="28"/>
    </row>
    <row r="41" spans="2:3" x14ac:dyDescent="0.2">
      <c r="B41" s="28"/>
      <c r="C41" s="2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I32"/>
  <sheetViews>
    <sheetView workbookViewId="0">
      <selection activeCell="F21" sqref="F21"/>
    </sheetView>
  </sheetViews>
  <sheetFormatPr baseColWidth="10" defaultColWidth="9.109375" defaultRowHeight="11.4" outlineLevelRow="1" x14ac:dyDescent="0.2"/>
  <cols>
    <col min="1" max="1" width="2" style="1" customWidth="1"/>
    <col min="2" max="2" width="19.88671875" style="1" customWidth="1"/>
    <col min="3" max="3" width="13.5546875" style="1" customWidth="1"/>
    <col min="4" max="4" width="1.5546875" style="1" customWidth="1"/>
    <col min="5" max="5" width="20.44140625" style="1" bestFit="1" customWidth="1"/>
    <col min="6" max="6" width="15.6640625" style="1" bestFit="1" customWidth="1"/>
    <col min="7" max="16384" width="9.109375" style="1"/>
  </cols>
  <sheetData>
    <row r="1" spans="2:6" ht="15.6" x14ac:dyDescent="0.3">
      <c r="B1" s="2" t="s">
        <v>48</v>
      </c>
    </row>
    <row r="3" spans="2:6" x14ac:dyDescent="0.2">
      <c r="B3" s="122" t="s">
        <v>49</v>
      </c>
      <c r="C3" s="122"/>
      <c r="D3" s="122"/>
      <c r="E3" s="122"/>
      <c r="F3" s="122"/>
    </row>
    <row r="4" spans="2:6" ht="12.6" thickBot="1" x14ac:dyDescent="0.3">
      <c r="B4" s="32" t="s">
        <v>0</v>
      </c>
      <c r="C4" s="33"/>
      <c r="D4" s="33"/>
      <c r="E4" s="33"/>
      <c r="F4" s="34" t="s">
        <v>1</v>
      </c>
    </row>
    <row r="5" spans="2:6" x14ac:dyDescent="0.2">
      <c r="B5" s="1" t="s">
        <v>13</v>
      </c>
      <c r="C5" s="37">
        <f>'T-accounts BS'!I23</f>
        <v>147914000</v>
      </c>
      <c r="E5" s="1" t="s">
        <v>22</v>
      </c>
      <c r="F5" s="10">
        <f>'T-accounts BS'!M16</f>
        <v>35000000</v>
      </c>
    </row>
    <row r="6" spans="2:6" x14ac:dyDescent="0.2">
      <c r="B6" s="1" t="s">
        <v>32</v>
      </c>
      <c r="C6" s="38">
        <v>34000000</v>
      </c>
      <c r="E6" s="1" t="s">
        <v>16</v>
      </c>
      <c r="F6" s="10">
        <v>2500000</v>
      </c>
    </row>
    <row r="7" spans="2:6" x14ac:dyDescent="0.2">
      <c r="B7" s="1" t="s">
        <v>23</v>
      </c>
      <c r="C7" s="38">
        <f>'T-accounts BS'!I9</f>
        <v>33485000</v>
      </c>
      <c r="E7" s="1" t="s">
        <v>27</v>
      </c>
      <c r="F7" s="10">
        <f>'T-accounts BS'!Q16</f>
        <v>39359850</v>
      </c>
    </row>
    <row r="8" spans="2:6" ht="12" x14ac:dyDescent="0.25">
      <c r="B8" s="135" t="s">
        <v>125</v>
      </c>
      <c r="C8" s="138">
        <f>SUM(C5:C7)</f>
        <v>215399000</v>
      </c>
      <c r="E8" s="135" t="s">
        <v>126</v>
      </c>
      <c r="F8" s="139">
        <f>SUM(F5:F7)</f>
        <v>76859850</v>
      </c>
    </row>
    <row r="9" spans="2:6" x14ac:dyDescent="0.2">
      <c r="C9" s="38"/>
      <c r="E9" s="1" t="s">
        <v>30</v>
      </c>
      <c r="F9" s="10"/>
    </row>
    <row r="10" spans="2:6" x14ac:dyDescent="0.2">
      <c r="C10" s="38"/>
      <c r="E10" s="1" t="s">
        <v>26</v>
      </c>
      <c r="F10" s="10">
        <v>120000000</v>
      </c>
    </row>
    <row r="11" spans="2:6" x14ac:dyDescent="0.2">
      <c r="B11" s="1" t="s">
        <v>18</v>
      </c>
      <c r="C11" s="38">
        <f>'T-accounts BS'!D9</f>
        <v>209666667</v>
      </c>
      <c r="E11" s="47" t="s">
        <v>1</v>
      </c>
      <c r="F11" s="48">
        <f>SUM(F5:F10)</f>
        <v>273719700</v>
      </c>
    </row>
    <row r="12" spans="2:6" x14ac:dyDescent="0.2">
      <c r="C12" s="39"/>
      <c r="E12" s="41"/>
      <c r="F12" s="42"/>
    </row>
    <row r="13" spans="2:6" x14ac:dyDescent="0.2">
      <c r="C13" s="39"/>
      <c r="E13" s="47" t="s">
        <v>12</v>
      </c>
      <c r="F13" s="49">
        <f>'T-accounts BS'!Q24</f>
        <v>229705817</v>
      </c>
    </row>
    <row r="14" spans="2:6" x14ac:dyDescent="0.2">
      <c r="C14" s="39"/>
      <c r="F14" s="11"/>
    </row>
    <row r="15" spans="2:6" ht="12.6" thickBot="1" x14ac:dyDescent="0.3">
      <c r="B15" s="35" t="s">
        <v>44</v>
      </c>
      <c r="C15" s="40">
        <f>SUM(C11,C5:C7)</f>
        <v>425065667</v>
      </c>
      <c r="D15" s="35"/>
      <c r="E15" s="35" t="s">
        <v>45</v>
      </c>
      <c r="F15" s="36">
        <f>SUM(F13,F11)</f>
        <v>503425517</v>
      </c>
    </row>
    <row r="16" spans="2:6" x14ac:dyDescent="0.2">
      <c r="C16" s="25"/>
      <c r="F16" s="11"/>
    </row>
    <row r="17" spans="2:9" x14ac:dyDescent="0.2">
      <c r="B17" s="111" t="s">
        <v>68</v>
      </c>
      <c r="C17" s="109"/>
      <c r="D17" s="108"/>
      <c r="E17" s="108"/>
      <c r="F17" s="110"/>
    </row>
    <row r="18" spans="2:9" s="43" customFormat="1" ht="10.199999999999999" hidden="1" outlineLevel="1" x14ac:dyDescent="0.2">
      <c r="B18" s="105" t="s">
        <v>46</v>
      </c>
      <c r="C18" s="106">
        <f>C15-F15</f>
        <v>-78359850</v>
      </c>
      <c r="D18" s="105"/>
      <c r="E18" s="105"/>
      <c r="F18" s="107"/>
    </row>
    <row r="19" spans="2:9" ht="14.4" collapsed="1" x14ac:dyDescent="0.3">
      <c r="B19" s="108" t="s">
        <v>131</v>
      </c>
      <c r="C19" s="109"/>
      <c r="D19" s="108"/>
      <c r="E19" s="108"/>
      <c r="F19" s="140">
        <f>C8/F8</f>
        <v>2.8024905070722879</v>
      </c>
      <c r="I19" s="4"/>
    </row>
    <row r="20" spans="2:9" ht="14.4" x14ac:dyDescent="0.3">
      <c r="B20" s="108" t="s">
        <v>134</v>
      </c>
      <c r="C20" s="108"/>
      <c r="D20" s="108"/>
      <c r="E20" s="108"/>
      <c r="F20" s="108">
        <f>ROUND(C7/'P&amp;L 2015'!C4*360,2)</f>
        <v>22.99</v>
      </c>
      <c r="I20" s="4"/>
    </row>
    <row r="21" spans="2:9" ht="14.4" x14ac:dyDescent="0.3">
      <c r="B21" s="108" t="s">
        <v>135</v>
      </c>
      <c r="C21" s="108"/>
      <c r="D21" s="108"/>
      <c r="E21" s="108"/>
      <c r="F21" s="108">
        <f>ROUND(F5/'T-accounts P&amp;L'!E9*360,2)</f>
        <v>46.59</v>
      </c>
      <c r="I21" s="4"/>
    </row>
    <row r="22" spans="2:9" ht="14.4" x14ac:dyDescent="0.3">
      <c r="B22" s="108" t="s">
        <v>133</v>
      </c>
      <c r="C22" s="108"/>
      <c r="D22" s="108"/>
      <c r="E22" s="108"/>
      <c r="F22" s="108">
        <f>ROUND((F10/C15),2)</f>
        <v>0.28000000000000003</v>
      </c>
      <c r="I22" s="4"/>
    </row>
    <row r="23" spans="2:9" ht="14.4" x14ac:dyDescent="0.3">
      <c r="B23" s="108" t="s">
        <v>132</v>
      </c>
      <c r="C23" s="108"/>
      <c r="D23" s="108"/>
      <c r="E23" s="108"/>
      <c r="F23" s="141">
        <f>F10/F13</f>
        <v>0.52240731892305536</v>
      </c>
      <c r="I23" s="4"/>
    </row>
    <row r="24" spans="2:9" ht="14.4" x14ac:dyDescent="0.3">
      <c r="I24" s="4"/>
    </row>
    <row r="25" spans="2:9" ht="14.4" x14ac:dyDescent="0.3">
      <c r="I25" s="4"/>
    </row>
    <row r="26" spans="2:9" ht="14.4" x14ac:dyDescent="0.3">
      <c r="I26" s="4"/>
    </row>
    <row r="27" spans="2:9" ht="14.4" x14ac:dyDescent="0.3">
      <c r="I27" s="4"/>
    </row>
    <row r="28" spans="2:9" ht="14.4" x14ac:dyDescent="0.3">
      <c r="I28" s="4"/>
    </row>
    <row r="29" spans="2:9" ht="14.4" x14ac:dyDescent="0.3">
      <c r="I29" s="4"/>
    </row>
    <row r="30" spans="2:9" ht="14.4" x14ac:dyDescent="0.3">
      <c r="I30" s="4"/>
    </row>
    <row r="31" spans="2:9" ht="14.4" x14ac:dyDescent="0.3">
      <c r="I31" s="4"/>
    </row>
    <row r="32" spans="2:9" ht="14.4" x14ac:dyDescent="0.3">
      <c r="I32" s="4"/>
    </row>
  </sheetData>
  <mergeCells count="1">
    <mergeCell ref="B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3"/>
  <sheetViews>
    <sheetView topLeftCell="A46" zoomScale="90" zoomScaleNormal="90" workbookViewId="0">
      <selection activeCell="R21" sqref="R21"/>
    </sheetView>
  </sheetViews>
  <sheetFormatPr baseColWidth="10" defaultColWidth="9.109375" defaultRowHeight="14.4" x14ac:dyDescent="0.3"/>
  <cols>
    <col min="1" max="4" width="9.109375" style="4"/>
    <col min="5" max="5" width="12.5546875" style="4" bestFit="1" customWidth="1"/>
    <col min="6" max="16384" width="9.109375" style="4"/>
  </cols>
  <sheetData>
    <row r="2" spans="2:16" x14ac:dyDescent="0.3">
      <c r="B2" s="1"/>
    </row>
    <row r="3" spans="2:16" x14ac:dyDescent="0.3">
      <c r="B3" s="1"/>
    </row>
    <row r="4" spans="2:16" x14ac:dyDescent="0.3">
      <c r="B4" s="1"/>
      <c r="D4" s="114" t="s">
        <v>70</v>
      </c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</row>
    <row r="5" spans="2:16" x14ac:dyDescent="0.3">
      <c r="B5" s="1"/>
      <c r="D5" s="114" t="s">
        <v>71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</row>
    <row r="6" spans="2:16" x14ac:dyDescent="0.3">
      <c r="B6" s="1"/>
    </row>
    <row r="7" spans="2:16" x14ac:dyDescent="0.3">
      <c r="B7" s="1"/>
    </row>
    <row r="8" spans="2:16" x14ac:dyDescent="0.3">
      <c r="B8" s="1"/>
    </row>
    <row r="9" spans="2:16" x14ac:dyDescent="0.3">
      <c r="B9" s="1"/>
    </row>
    <row r="10" spans="2:16" x14ac:dyDescent="0.3">
      <c r="B10" s="1"/>
    </row>
    <row r="11" spans="2:16" x14ac:dyDescent="0.3">
      <c r="B11" s="1"/>
    </row>
    <row r="12" spans="2:16" x14ac:dyDescent="0.3">
      <c r="B12" s="1"/>
    </row>
    <row r="13" spans="2:16" x14ac:dyDescent="0.3">
      <c r="B13" s="1"/>
    </row>
  </sheetData>
  <mergeCells count="2">
    <mergeCell ref="D4:P4"/>
    <mergeCell ref="D5:P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2"/>
  <sheetViews>
    <sheetView workbookViewId="0">
      <selection activeCell="V31" sqref="V31"/>
    </sheetView>
  </sheetViews>
  <sheetFormatPr baseColWidth="10" defaultColWidth="9.109375" defaultRowHeight="11.4" x14ac:dyDescent="0.2"/>
  <cols>
    <col min="1" max="1" width="2" style="1" customWidth="1"/>
    <col min="2" max="16384" width="9.109375" style="1"/>
  </cols>
  <sheetData>
    <row r="12" spans="2:2" ht="43.8" x14ac:dyDescent="0.75">
      <c r="B12" s="86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32"/>
  <sheetViews>
    <sheetView workbookViewId="0">
      <selection activeCell="B12" sqref="B12:D12"/>
    </sheetView>
  </sheetViews>
  <sheetFormatPr baseColWidth="10" defaultColWidth="9.109375" defaultRowHeight="11.4" outlineLevelRow="1" x14ac:dyDescent="0.2"/>
  <cols>
    <col min="1" max="1" width="2" style="1" customWidth="1"/>
    <col min="2" max="2" width="19.88671875" style="1" customWidth="1"/>
    <col min="3" max="4" width="10.88671875" style="1" customWidth="1"/>
    <col min="5" max="5" width="1.5546875" style="1" customWidth="1"/>
    <col min="6" max="6" width="20.44140625" style="1" bestFit="1" customWidth="1"/>
    <col min="7" max="8" width="11.44140625" style="1" customWidth="1"/>
    <col min="9" max="16384" width="9.109375" style="1"/>
  </cols>
  <sheetData>
    <row r="1" spans="2:8" ht="15.6" x14ac:dyDescent="0.3">
      <c r="B1" s="2" t="s">
        <v>47</v>
      </c>
      <c r="C1" s="2"/>
    </row>
    <row r="3" spans="2:8" x14ac:dyDescent="0.2">
      <c r="B3" s="115"/>
      <c r="C3" s="115"/>
      <c r="D3" s="115"/>
      <c r="E3" s="115"/>
      <c r="F3" s="115"/>
      <c r="G3" s="115"/>
      <c r="H3" s="115"/>
    </row>
    <row r="4" spans="2:8" ht="24.6" thickBot="1" x14ac:dyDescent="0.3">
      <c r="B4" s="32" t="s">
        <v>0</v>
      </c>
      <c r="C4" s="87" t="s">
        <v>66</v>
      </c>
      <c r="D4" s="87" t="s">
        <v>65</v>
      </c>
      <c r="E4" s="33"/>
      <c r="F4" s="88" t="s">
        <v>1</v>
      </c>
      <c r="G4" s="87" t="s">
        <v>66</v>
      </c>
      <c r="H4" s="87" t="s">
        <v>65</v>
      </c>
    </row>
    <row r="5" spans="2:8" x14ac:dyDescent="0.2">
      <c r="B5" s="95" t="s">
        <v>13</v>
      </c>
      <c r="C5" s="10">
        <v>43000000</v>
      </c>
      <c r="D5" s="37">
        <v>65000000</v>
      </c>
      <c r="F5" s="1" t="s">
        <v>22</v>
      </c>
      <c r="G5" s="10">
        <v>27500000</v>
      </c>
      <c r="H5" s="37">
        <v>20000000</v>
      </c>
    </row>
    <row r="6" spans="2:8" x14ac:dyDescent="0.2">
      <c r="B6" s="96" t="s">
        <v>17</v>
      </c>
      <c r="C6" s="10">
        <v>48000000</v>
      </c>
      <c r="D6" s="38">
        <v>32000000</v>
      </c>
      <c r="F6" s="1" t="s">
        <v>16</v>
      </c>
      <c r="G6" s="10">
        <v>5000000</v>
      </c>
      <c r="H6" s="38">
        <v>0</v>
      </c>
    </row>
    <row r="7" spans="2:8" x14ac:dyDescent="0.2">
      <c r="B7" s="96" t="s">
        <v>23</v>
      </c>
      <c r="C7" s="10">
        <v>31000000</v>
      </c>
      <c r="D7" s="38">
        <v>18000000</v>
      </c>
      <c r="F7" s="1" t="s">
        <v>27</v>
      </c>
      <c r="G7" s="10">
        <v>26170000</v>
      </c>
      <c r="H7" s="38">
        <v>15000000</v>
      </c>
    </row>
    <row r="8" spans="2:8" x14ac:dyDescent="0.2">
      <c r="B8" s="96"/>
      <c r="C8" s="10"/>
      <c r="D8" s="38"/>
      <c r="G8" s="10"/>
      <c r="H8" s="38"/>
    </row>
    <row r="9" spans="2:8" x14ac:dyDescent="0.2">
      <c r="B9" s="96"/>
      <c r="C9" s="10"/>
      <c r="D9" s="38"/>
      <c r="F9" s="1" t="s">
        <v>26</v>
      </c>
      <c r="G9" s="10">
        <v>140000000</v>
      </c>
      <c r="H9" s="38">
        <v>140000000</v>
      </c>
    </row>
    <row r="10" spans="2:8" x14ac:dyDescent="0.2">
      <c r="B10" s="96"/>
      <c r="C10" s="48"/>
      <c r="D10" s="38"/>
      <c r="F10" s="47" t="s">
        <v>1</v>
      </c>
      <c r="G10" s="48">
        <f>SUM(G5:G9)</f>
        <v>198670000</v>
      </c>
      <c r="H10" s="90">
        <f>SUM(H5:H9)</f>
        <v>175000000</v>
      </c>
    </row>
    <row r="11" spans="2:8" x14ac:dyDescent="0.2">
      <c r="B11" s="96" t="s">
        <v>18</v>
      </c>
      <c r="C11" s="10">
        <v>166670000</v>
      </c>
      <c r="D11" s="38">
        <v>150000000</v>
      </c>
      <c r="F11" s="47"/>
      <c r="G11" s="48"/>
      <c r="H11" s="90"/>
    </row>
    <row r="12" spans="2:8" x14ac:dyDescent="0.2">
      <c r="B12" s="96"/>
      <c r="C12" s="42"/>
      <c r="D12" s="39"/>
      <c r="F12" s="41"/>
      <c r="G12" s="42"/>
      <c r="H12" s="91"/>
    </row>
    <row r="13" spans="2:8" x14ac:dyDescent="0.2">
      <c r="B13" s="96"/>
      <c r="C13" s="49"/>
      <c r="D13" s="39"/>
      <c r="F13" s="47" t="s">
        <v>12</v>
      </c>
      <c r="G13" s="49">
        <v>90000000</v>
      </c>
      <c r="H13" s="92">
        <v>90000000</v>
      </c>
    </row>
    <row r="14" spans="2:8" x14ac:dyDescent="0.2">
      <c r="B14" s="96"/>
      <c r="C14" s="11"/>
      <c r="D14" s="39"/>
      <c r="G14" s="11"/>
      <c r="H14" s="93"/>
    </row>
    <row r="15" spans="2:8" ht="12.6" thickBot="1" x14ac:dyDescent="0.3">
      <c r="B15" s="97" t="s">
        <v>44</v>
      </c>
      <c r="C15" s="89">
        <f>SUM(C5:C14)</f>
        <v>288670000</v>
      </c>
      <c r="D15" s="40">
        <f>SUM(D11,D5:D7)</f>
        <v>265000000</v>
      </c>
      <c r="E15" s="35"/>
      <c r="F15" s="35" t="s">
        <v>45</v>
      </c>
      <c r="G15" s="36">
        <f>SUM(G13,G10)</f>
        <v>288670000</v>
      </c>
      <c r="H15" s="94">
        <f>SUM(H13,H10)</f>
        <v>265000000</v>
      </c>
    </row>
    <row r="16" spans="2:8" x14ac:dyDescent="0.2">
      <c r="D16" s="25"/>
      <c r="H16" s="11"/>
    </row>
    <row r="17" spans="2:11" x14ac:dyDescent="0.2">
      <c r="D17" s="25"/>
      <c r="H17" s="11"/>
    </row>
    <row r="18" spans="2:11" s="43" customFormat="1" ht="10.199999999999999" hidden="1" outlineLevel="1" x14ac:dyDescent="0.2">
      <c r="B18" s="44" t="s">
        <v>46</v>
      </c>
      <c r="C18" s="44"/>
      <c r="D18" s="46">
        <f>D15-H15</f>
        <v>0</v>
      </c>
      <c r="E18" s="44"/>
      <c r="F18" s="44"/>
      <c r="G18" s="44"/>
      <c r="H18" s="45"/>
    </row>
    <row r="19" spans="2:11" ht="14.4" collapsed="1" x14ac:dyDescent="0.3">
      <c r="K19" s="4"/>
    </row>
    <row r="20" spans="2:11" ht="14.4" x14ac:dyDescent="0.3">
      <c r="K20" s="4"/>
    </row>
    <row r="21" spans="2:11" ht="14.4" x14ac:dyDescent="0.3">
      <c r="K21" s="4"/>
    </row>
    <row r="22" spans="2:11" ht="14.4" x14ac:dyDescent="0.3">
      <c r="K22" s="4"/>
    </row>
    <row r="23" spans="2:11" ht="14.4" x14ac:dyDescent="0.3">
      <c r="K23" s="4"/>
    </row>
    <row r="24" spans="2:11" ht="14.4" x14ac:dyDescent="0.3">
      <c r="K24" s="4"/>
    </row>
    <row r="25" spans="2:11" ht="14.4" x14ac:dyDescent="0.3">
      <c r="K25" s="4"/>
    </row>
    <row r="26" spans="2:11" ht="14.4" x14ac:dyDescent="0.3">
      <c r="K26" s="4"/>
    </row>
    <row r="27" spans="2:11" ht="14.4" x14ac:dyDescent="0.3">
      <c r="K27" s="4"/>
    </row>
    <row r="28" spans="2:11" ht="14.4" x14ac:dyDescent="0.3">
      <c r="K28" s="4"/>
    </row>
    <row r="29" spans="2:11" ht="14.4" x14ac:dyDescent="0.3">
      <c r="K29" s="4"/>
    </row>
    <row r="30" spans="2:11" ht="14.4" x14ac:dyDescent="0.3">
      <c r="K30" s="4"/>
    </row>
    <row r="31" spans="2:11" ht="14.4" x14ac:dyDescent="0.3">
      <c r="K31" s="4"/>
    </row>
    <row r="32" spans="2:11" ht="14.4" x14ac:dyDescent="0.3">
      <c r="K32" s="4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41"/>
  <sheetViews>
    <sheetView workbookViewId="0"/>
  </sheetViews>
  <sheetFormatPr baseColWidth="10" defaultColWidth="9.109375" defaultRowHeight="11.4" x14ac:dyDescent="0.2"/>
  <cols>
    <col min="1" max="1" width="2" style="27" customWidth="1"/>
    <col min="2" max="2" width="26.33203125" style="27" customWidth="1"/>
    <col min="3" max="3" width="14.6640625" style="27" customWidth="1"/>
    <col min="4" max="4" width="14.109375" style="27" bestFit="1" customWidth="1"/>
    <col min="5" max="16384" width="9.109375" style="27"/>
  </cols>
  <sheetData>
    <row r="1" spans="2:18" ht="15.6" x14ac:dyDescent="0.3">
      <c r="B1" s="26" t="s">
        <v>38</v>
      </c>
      <c r="C1" s="26"/>
    </row>
    <row r="3" spans="2:18" ht="12.6" thickBot="1" x14ac:dyDescent="0.3">
      <c r="B3" s="80" t="s">
        <v>40</v>
      </c>
      <c r="C3" s="81" t="s">
        <v>67</v>
      </c>
      <c r="D3" s="81" t="s">
        <v>61</v>
      </c>
    </row>
    <row r="4" spans="2:18" x14ac:dyDescent="0.2">
      <c r="B4" s="28" t="s">
        <v>53</v>
      </c>
      <c r="C4" s="29">
        <v>363881.20929999999</v>
      </c>
      <c r="D4" s="29">
        <v>455746.18100000004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2:18" x14ac:dyDescent="0.2">
      <c r="B5" s="28" t="s">
        <v>52</v>
      </c>
      <c r="C5" s="29">
        <v>2000</v>
      </c>
      <c r="D5" s="29">
        <v>2000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2:18" ht="12" x14ac:dyDescent="0.25">
      <c r="B6" s="84" t="s">
        <v>59</v>
      </c>
      <c r="C6" s="85">
        <f>+SUM(C4:C5)</f>
        <v>365881.20929999999</v>
      </c>
      <c r="D6" s="85">
        <f>+SUM(D4:D5)</f>
        <v>457746.18100000004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2:18" x14ac:dyDescent="0.2">
      <c r="B7" s="28" t="s">
        <v>34</v>
      </c>
      <c r="C7" s="29">
        <v>-267080.35853000003</v>
      </c>
      <c r="D7" s="29">
        <v>-297495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2:18" ht="12" x14ac:dyDescent="0.25">
      <c r="B8" s="84" t="s">
        <v>35</v>
      </c>
      <c r="C8" s="85">
        <f>SUM(C6:C7)</f>
        <v>98800.850769999961</v>
      </c>
      <c r="D8" s="85">
        <f>SUM(D6:D7)</f>
        <v>160251.18100000004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2:18" x14ac:dyDescent="0.2">
      <c r="B9" s="28" t="s">
        <v>20</v>
      </c>
      <c r="C9" s="29">
        <v>-12375.000000000002</v>
      </c>
      <c r="D9" s="29">
        <v>-12375.000000000002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2:18" x14ac:dyDescent="0.2">
      <c r="B10" s="28" t="s">
        <v>19</v>
      </c>
      <c r="C10" s="29">
        <v>-5929.0000000000009</v>
      </c>
      <c r="D10" s="29">
        <v>-6050.0000000000009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2:18" x14ac:dyDescent="0.2">
      <c r="B11" s="28" t="s">
        <v>24</v>
      </c>
      <c r="C11" s="29">
        <v>-2707.25</v>
      </c>
      <c r="D11" s="29">
        <v>-3570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2:18" x14ac:dyDescent="0.2">
      <c r="B12" s="28" t="s">
        <v>25</v>
      </c>
      <c r="C12" s="29">
        <v>-11875</v>
      </c>
      <c r="D12" s="29">
        <v>-19000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2:18" x14ac:dyDescent="0.2">
      <c r="B13" s="28" t="s">
        <v>58</v>
      </c>
      <c r="C13" s="29">
        <v>-32760</v>
      </c>
      <c r="D13" s="29">
        <v>-42000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2:18" ht="12" x14ac:dyDescent="0.25">
      <c r="B14" s="84" t="s">
        <v>42</v>
      </c>
      <c r="C14" s="85">
        <f>SUM(C8:C13)</f>
        <v>33154.600769999961</v>
      </c>
      <c r="D14" s="85">
        <f>SUM(D8:D13)</f>
        <v>77256.181000000041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2:18" x14ac:dyDescent="0.2">
      <c r="B15" s="28" t="s">
        <v>36</v>
      </c>
      <c r="C15" s="29">
        <v>-16500</v>
      </c>
      <c r="D15" s="29">
        <v>-15000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pans="2:18" ht="12" x14ac:dyDescent="0.25">
      <c r="B16" s="84" t="s">
        <v>60</v>
      </c>
      <c r="C16" s="85">
        <f>SUM(C14:C15)</f>
        <v>16654.600769999961</v>
      </c>
      <c r="D16" s="85">
        <f>SUM(D14:D15)</f>
        <v>62256.181000000041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</row>
    <row r="17" spans="2:18" x14ac:dyDescent="0.2">
      <c r="B17" s="28" t="s">
        <v>29</v>
      </c>
      <c r="C17" s="29">
        <v>-6720</v>
      </c>
      <c r="D17" s="29">
        <v>-5600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</row>
    <row r="18" spans="2:18" x14ac:dyDescent="0.2">
      <c r="B18" s="28" t="s">
        <v>41</v>
      </c>
      <c r="C18" s="29">
        <v>0</v>
      </c>
      <c r="D18" s="29">
        <v>0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</row>
    <row r="19" spans="2:18" ht="12" x14ac:dyDescent="0.25">
      <c r="B19" s="84" t="s">
        <v>39</v>
      </c>
      <c r="C19" s="85">
        <f>SUM(C16:C18)</f>
        <v>9934.6007699999609</v>
      </c>
      <c r="D19" s="85">
        <f>SUM(D16:D18)</f>
        <v>56656.181000000041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</row>
    <row r="20" spans="2:18" x14ac:dyDescent="0.2">
      <c r="B20" s="28" t="s">
        <v>43</v>
      </c>
      <c r="C20" s="29">
        <v>-2541.706500000003</v>
      </c>
      <c r="D20" s="29">
        <v>-8498.427150000005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  <row r="21" spans="2:18" ht="12.6" thickBot="1" x14ac:dyDescent="0.3">
      <c r="B21" s="82" t="s">
        <v>37</v>
      </c>
      <c r="C21" s="83">
        <f>SUM(C19:C20)</f>
        <v>7392.8942699999579</v>
      </c>
      <c r="D21" s="83">
        <f>SUM(D19:D20)</f>
        <v>48157.753850000037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</row>
    <row r="22" spans="2:18" x14ac:dyDescent="0.2">
      <c r="B22" s="28"/>
      <c r="C22" s="28"/>
      <c r="D22" s="29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</row>
    <row r="23" spans="2:18" x14ac:dyDescent="0.2">
      <c r="B23" s="28"/>
      <c r="C23" s="28"/>
      <c r="D23" s="29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pans="2:18" x14ac:dyDescent="0.2">
      <c r="B24" s="28"/>
      <c r="C24" s="28"/>
      <c r="D24" s="2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</row>
    <row r="25" spans="2:18" x14ac:dyDescent="0.2">
      <c r="B25" s="28"/>
      <c r="C25" s="28"/>
      <c r="D25" s="29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</row>
    <row r="26" spans="2:18" x14ac:dyDescent="0.2">
      <c r="B26" s="28"/>
      <c r="C26" s="28"/>
      <c r="D26" s="29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2:18" x14ac:dyDescent="0.2">
      <c r="B27" s="28"/>
      <c r="C27" s="28"/>
      <c r="D27" s="30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2:18" x14ac:dyDescent="0.2">
      <c r="B28" s="28"/>
      <c r="C28" s="28"/>
      <c r="D28" s="30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2:18" x14ac:dyDescent="0.2">
      <c r="B29" s="28"/>
      <c r="C29" s="28"/>
      <c r="D29" s="3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2:18" x14ac:dyDescent="0.2">
      <c r="B30" s="28"/>
      <c r="C30" s="28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2:18" x14ac:dyDescent="0.2">
      <c r="B31" s="28"/>
      <c r="C31" s="28"/>
      <c r="D31" s="3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2:18" x14ac:dyDescent="0.2">
      <c r="B32" s="28"/>
      <c r="C32" s="28"/>
      <c r="D32" s="3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2:18" x14ac:dyDescent="0.2">
      <c r="B33" s="28"/>
      <c r="C33" s="28"/>
      <c r="D33" s="31"/>
    </row>
    <row r="34" spans="2:18" x14ac:dyDescent="0.2">
      <c r="B34" s="28"/>
      <c r="C34" s="28"/>
      <c r="D34" s="31"/>
    </row>
    <row r="35" spans="2:18" x14ac:dyDescent="0.2">
      <c r="B35" s="28"/>
      <c r="C35" s="28"/>
      <c r="D35" s="31"/>
    </row>
    <row r="36" spans="2:18" x14ac:dyDescent="0.2">
      <c r="B36" s="28"/>
      <c r="C36" s="28"/>
      <c r="D36" s="28"/>
    </row>
    <row r="37" spans="2:18" x14ac:dyDescent="0.2">
      <c r="B37" s="28"/>
      <c r="C37" s="28"/>
      <c r="D37" s="28"/>
    </row>
    <row r="38" spans="2:18" x14ac:dyDescent="0.2">
      <c r="B38" s="28"/>
      <c r="C38" s="28"/>
      <c r="D38" s="28"/>
    </row>
    <row r="39" spans="2:18" x14ac:dyDescent="0.2">
      <c r="B39" s="28"/>
      <c r="C39" s="28"/>
      <c r="D39" s="28"/>
    </row>
    <row r="40" spans="2:18" x14ac:dyDescent="0.2">
      <c r="B40" s="28"/>
      <c r="C40" s="28"/>
      <c r="D40" s="28"/>
    </row>
    <row r="41" spans="2:18" x14ac:dyDescent="0.2">
      <c r="B41" s="28"/>
      <c r="C41" s="28"/>
      <c r="D41" s="28"/>
      <c r="R41" s="27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B12"/>
  <sheetViews>
    <sheetView workbookViewId="0"/>
  </sheetViews>
  <sheetFormatPr baseColWidth="10" defaultColWidth="9.109375" defaultRowHeight="11.4" x14ac:dyDescent="0.2"/>
  <cols>
    <col min="1" max="1" width="2" style="1" customWidth="1"/>
    <col min="2" max="16384" width="9.109375" style="1"/>
  </cols>
  <sheetData>
    <row r="12" spans="2:2" ht="43.8" x14ac:dyDescent="0.75">
      <c r="B12" s="86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48"/>
  <sheetViews>
    <sheetView workbookViewId="0">
      <selection activeCell="K11" sqref="K11"/>
    </sheetView>
  </sheetViews>
  <sheetFormatPr baseColWidth="10" defaultColWidth="9.109375" defaultRowHeight="11.4" x14ac:dyDescent="0.2"/>
  <cols>
    <col min="1" max="1" width="2" style="1" customWidth="1"/>
    <col min="2" max="2" width="13.6640625" style="1" customWidth="1"/>
    <col min="3" max="3" width="18.5546875" style="1" customWidth="1"/>
    <col min="4" max="4" width="17.6640625" style="1" customWidth="1"/>
    <col min="5" max="5" width="13.33203125" style="1" customWidth="1"/>
    <col min="6" max="6" width="13.88671875" style="1" customWidth="1"/>
    <col min="7" max="7" width="2.44140625" style="1" customWidth="1"/>
    <col min="8" max="8" width="18" style="1" bestFit="1" customWidth="1"/>
    <col min="9" max="9" width="21.6640625" style="1" bestFit="1" customWidth="1"/>
    <col min="10" max="10" width="19.33203125" style="1" bestFit="1" customWidth="1"/>
    <col min="11" max="11" width="15.33203125" style="1" bestFit="1" customWidth="1"/>
    <col min="12" max="12" width="13.88671875" style="1" customWidth="1"/>
    <col min="13" max="16384" width="9.109375" style="1"/>
  </cols>
  <sheetData>
    <row r="1" spans="2:12" ht="15.6" x14ac:dyDescent="0.3">
      <c r="B1" s="2" t="s">
        <v>3</v>
      </c>
      <c r="C1" s="2"/>
    </row>
    <row r="2" spans="2:12" ht="3.75" customHeight="1" x14ac:dyDescent="0.2"/>
    <row r="3" spans="2:12" ht="12" x14ac:dyDescent="0.25">
      <c r="B3" s="116" t="s">
        <v>4</v>
      </c>
      <c r="C3" s="116"/>
      <c r="D3" s="116"/>
      <c r="E3" s="116"/>
      <c r="F3" s="116"/>
      <c r="G3" s="5"/>
      <c r="H3" s="116" t="s">
        <v>5</v>
      </c>
      <c r="I3" s="116"/>
      <c r="J3" s="116"/>
      <c r="K3" s="116"/>
      <c r="L3" s="116"/>
    </row>
    <row r="4" spans="2:12" ht="12.6" thickBot="1" x14ac:dyDescent="0.3">
      <c r="B4" s="6" t="s">
        <v>51</v>
      </c>
      <c r="C4" s="6" t="s">
        <v>6</v>
      </c>
      <c r="D4" s="6" t="s">
        <v>14</v>
      </c>
      <c r="E4" s="7" t="s">
        <v>7</v>
      </c>
      <c r="F4" s="7" t="s">
        <v>8</v>
      </c>
      <c r="G4" s="68"/>
      <c r="H4" s="6" t="s">
        <v>51</v>
      </c>
      <c r="I4" s="6" t="s">
        <v>6</v>
      </c>
      <c r="J4" s="6" t="s">
        <v>15</v>
      </c>
      <c r="K4" s="7" t="s">
        <v>7</v>
      </c>
      <c r="L4" s="7" t="s">
        <v>8</v>
      </c>
    </row>
    <row r="5" spans="2:12" x14ac:dyDescent="0.2">
      <c r="B5" s="15" t="s">
        <v>72</v>
      </c>
      <c r="C5" s="1" t="s">
        <v>12</v>
      </c>
      <c r="D5" s="1" t="s">
        <v>73</v>
      </c>
      <c r="E5" s="67"/>
      <c r="F5" s="66">
        <v>30000000</v>
      </c>
      <c r="H5" s="15" t="s">
        <v>76</v>
      </c>
      <c r="I5" s="1" t="s">
        <v>117</v>
      </c>
      <c r="J5" s="1" t="s">
        <v>77</v>
      </c>
      <c r="K5" s="66">
        <v>12500000</v>
      </c>
      <c r="L5" s="66"/>
    </row>
    <row r="6" spans="2:12" x14ac:dyDescent="0.2">
      <c r="B6" s="15" t="s">
        <v>72</v>
      </c>
      <c r="C6" s="1" t="s">
        <v>13</v>
      </c>
      <c r="D6" s="1" t="s">
        <v>75</v>
      </c>
      <c r="E6" s="67">
        <v>30000000</v>
      </c>
      <c r="F6" s="66"/>
      <c r="H6" s="15" t="s">
        <v>74</v>
      </c>
      <c r="I6" s="1" t="s">
        <v>104</v>
      </c>
      <c r="J6" s="1" t="s">
        <v>77</v>
      </c>
      <c r="K6" s="66">
        <f>'Historical BS'!D11*0.1+'Debits &amp; Credits'!E8/15</f>
        <v>20333333.333333332</v>
      </c>
      <c r="L6" s="66"/>
    </row>
    <row r="7" spans="2:12" x14ac:dyDescent="0.2">
      <c r="B7" s="15" t="s">
        <v>74</v>
      </c>
      <c r="C7" s="1" t="s">
        <v>13</v>
      </c>
      <c r="D7" s="1" t="s">
        <v>75</v>
      </c>
      <c r="E7" s="67"/>
      <c r="F7" s="67">
        <v>80000000</v>
      </c>
      <c r="H7" s="15" t="s">
        <v>78</v>
      </c>
      <c r="I7" s="1" t="s">
        <v>118</v>
      </c>
      <c r="J7" s="1" t="s">
        <v>77</v>
      </c>
      <c r="K7" s="66">
        <v>5500000</v>
      </c>
      <c r="L7" s="66"/>
    </row>
    <row r="8" spans="2:12" x14ac:dyDescent="0.2">
      <c r="B8" s="15" t="s">
        <v>74</v>
      </c>
      <c r="C8" s="1" t="s">
        <v>18</v>
      </c>
      <c r="D8" s="1" t="s">
        <v>75</v>
      </c>
      <c r="E8" s="66">
        <v>80000000</v>
      </c>
      <c r="F8" s="67">
        <v>333333</v>
      </c>
      <c r="H8" s="15" t="s">
        <v>79</v>
      </c>
      <c r="I8" s="1" t="s">
        <v>81</v>
      </c>
      <c r="J8" s="1" t="s">
        <v>11</v>
      </c>
      <c r="K8" s="66"/>
      <c r="L8" s="66">
        <v>524449000</v>
      </c>
    </row>
    <row r="9" spans="2:12" x14ac:dyDescent="0.2">
      <c r="B9" s="15" t="s">
        <v>76</v>
      </c>
      <c r="C9" s="1" t="s">
        <v>109</v>
      </c>
      <c r="D9" s="1" t="s">
        <v>73</v>
      </c>
      <c r="E9" s="66"/>
      <c r="F9" s="67">
        <v>2500000</v>
      </c>
      <c r="H9" s="15" t="s">
        <v>85</v>
      </c>
      <c r="I9" s="1" t="s">
        <v>119</v>
      </c>
      <c r="J9" s="1" t="s">
        <v>77</v>
      </c>
      <c r="K9" s="66">
        <v>32450000</v>
      </c>
      <c r="L9" s="66"/>
    </row>
    <row r="10" spans="2:12" x14ac:dyDescent="0.2">
      <c r="B10" s="15" t="s">
        <v>76</v>
      </c>
      <c r="C10" s="1" t="s">
        <v>108</v>
      </c>
      <c r="D10" s="1" t="s">
        <v>73</v>
      </c>
      <c r="E10" s="66"/>
      <c r="F10" s="67">
        <v>10000000</v>
      </c>
      <c r="H10" s="15" t="s">
        <v>86</v>
      </c>
      <c r="I10" s="1" t="s">
        <v>87</v>
      </c>
      <c r="J10" s="1" t="s">
        <v>77</v>
      </c>
      <c r="K10" s="66">
        <f>F18</f>
        <v>238000000</v>
      </c>
      <c r="L10" s="66"/>
    </row>
    <row r="11" spans="2:12" x14ac:dyDescent="0.2">
      <c r="B11" s="15" t="s">
        <v>78</v>
      </c>
      <c r="C11" s="1" t="s">
        <v>110</v>
      </c>
      <c r="D11" s="1" t="s">
        <v>75</v>
      </c>
      <c r="E11" s="66"/>
      <c r="F11" s="67">
        <v>5500000</v>
      </c>
      <c r="H11" s="15" t="s">
        <v>88</v>
      </c>
      <c r="I11" s="1" t="s">
        <v>89</v>
      </c>
      <c r="J11" s="1" t="s">
        <v>90</v>
      </c>
      <c r="K11" s="66"/>
      <c r="L11" s="66">
        <v>2000000</v>
      </c>
    </row>
    <row r="12" spans="2:12" x14ac:dyDescent="0.2">
      <c r="B12" s="15" t="s">
        <v>79</v>
      </c>
      <c r="C12" s="1" t="s">
        <v>116</v>
      </c>
      <c r="D12" s="1" t="s">
        <v>75</v>
      </c>
      <c r="E12" s="66">
        <v>508964000</v>
      </c>
      <c r="F12" s="67"/>
      <c r="H12" s="15" t="s">
        <v>91</v>
      </c>
      <c r="I12" s="1" t="s">
        <v>92</v>
      </c>
      <c r="J12" s="1" t="s">
        <v>77</v>
      </c>
      <c r="K12" s="66">
        <v>35000000</v>
      </c>
      <c r="L12" s="10"/>
    </row>
    <row r="13" spans="2:12" x14ac:dyDescent="0.2">
      <c r="B13" s="15" t="s">
        <v>79</v>
      </c>
      <c r="C13" s="1" t="s">
        <v>80</v>
      </c>
      <c r="D13" s="1" t="s">
        <v>75</v>
      </c>
      <c r="E13" s="67">
        <v>15485000</v>
      </c>
      <c r="F13" s="67"/>
      <c r="H13" s="15" t="s">
        <v>93</v>
      </c>
      <c r="I13" s="1" t="s">
        <v>94</v>
      </c>
      <c r="J13" s="1" t="s">
        <v>77</v>
      </c>
      <c r="K13" s="66">
        <v>10000000</v>
      </c>
      <c r="L13" s="10"/>
    </row>
    <row r="14" spans="2:12" x14ac:dyDescent="0.2">
      <c r="B14" s="15" t="s">
        <v>82</v>
      </c>
      <c r="C14" s="1" t="s">
        <v>83</v>
      </c>
      <c r="D14" s="1" t="s">
        <v>75</v>
      </c>
      <c r="E14" s="67">
        <v>240000000</v>
      </c>
      <c r="F14" s="67"/>
      <c r="H14" s="15" t="s">
        <v>96</v>
      </c>
      <c r="I14" s="1" t="s">
        <v>97</v>
      </c>
      <c r="J14" s="1" t="s">
        <v>10</v>
      </c>
      <c r="K14" s="66">
        <v>5600000</v>
      </c>
      <c r="L14" s="10"/>
    </row>
    <row r="15" spans="2:12" x14ac:dyDescent="0.2">
      <c r="B15" s="15" t="s">
        <v>82</v>
      </c>
      <c r="C15" s="1" t="s">
        <v>84</v>
      </c>
      <c r="D15" s="1" t="s">
        <v>73</v>
      </c>
      <c r="E15" s="67"/>
      <c r="F15" s="67">
        <v>10000000</v>
      </c>
      <c r="H15" s="15" t="s">
        <v>98</v>
      </c>
      <c r="I15" s="1" t="s">
        <v>120</v>
      </c>
      <c r="J15" s="1" t="s">
        <v>77</v>
      </c>
      <c r="K15" s="66">
        <v>3000000</v>
      </c>
      <c r="L15" s="10"/>
    </row>
    <row r="16" spans="2:12" x14ac:dyDescent="0.2">
      <c r="B16" s="15" t="s">
        <v>82</v>
      </c>
      <c r="C16" s="1" t="s">
        <v>13</v>
      </c>
      <c r="D16" s="1" t="s">
        <v>75</v>
      </c>
      <c r="E16" s="67"/>
      <c r="F16" s="67">
        <v>230000000</v>
      </c>
      <c r="H16" s="15" t="s">
        <v>99</v>
      </c>
      <c r="I16" s="1" t="s">
        <v>100</v>
      </c>
      <c r="J16" s="1" t="s">
        <v>77</v>
      </c>
      <c r="K16" s="66">
        <v>35000000</v>
      </c>
      <c r="L16" s="10"/>
    </row>
    <row r="17" spans="2:12" x14ac:dyDescent="0.2">
      <c r="B17" s="15" t="s">
        <v>85</v>
      </c>
      <c r="C17" s="1" t="s">
        <v>111</v>
      </c>
      <c r="D17" s="1" t="s">
        <v>75</v>
      </c>
      <c r="E17" s="67"/>
      <c r="F17" s="67">
        <v>32450000</v>
      </c>
      <c r="H17" s="15" t="s">
        <v>102</v>
      </c>
      <c r="I17" s="1" t="s">
        <v>121</v>
      </c>
      <c r="J17" s="1" t="s">
        <v>77</v>
      </c>
      <c r="K17" s="66">
        <v>19359850</v>
      </c>
      <c r="L17" s="10"/>
    </row>
    <row r="18" spans="2:12" x14ac:dyDescent="0.2">
      <c r="B18" s="15" t="s">
        <v>86</v>
      </c>
      <c r="C18" s="1" t="s">
        <v>105</v>
      </c>
      <c r="D18" s="1" t="s">
        <v>75</v>
      </c>
      <c r="E18" s="67"/>
      <c r="F18" s="67">
        <f>'Historical BS'!D6+'Debits &amp; Credits'!E14-34000000</f>
        <v>238000000</v>
      </c>
      <c r="H18" s="15"/>
      <c r="K18" s="66"/>
      <c r="L18" s="10"/>
    </row>
    <row r="19" spans="2:12" x14ac:dyDescent="0.2">
      <c r="B19" s="15" t="s">
        <v>88</v>
      </c>
      <c r="C19" s="1" t="s">
        <v>13</v>
      </c>
      <c r="D19" s="1" t="s">
        <v>75</v>
      </c>
      <c r="E19" s="67">
        <v>2000000</v>
      </c>
      <c r="F19" s="67"/>
      <c r="H19" s="15"/>
      <c r="K19" s="66"/>
      <c r="L19" s="10"/>
    </row>
    <row r="20" spans="2:12" x14ac:dyDescent="0.2">
      <c r="B20" s="15" t="s">
        <v>91</v>
      </c>
      <c r="C20" s="1" t="s">
        <v>112</v>
      </c>
      <c r="D20" s="1" t="s">
        <v>75</v>
      </c>
      <c r="E20" s="67"/>
      <c r="F20" s="67">
        <v>35000000</v>
      </c>
      <c r="H20" s="15"/>
      <c r="K20" s="10"/>
      <c r="L20" s="10"/>
    </row>
    <row r="21" spans="2:12" x14ac:dyDescent="0.2">
      <c r="B21" s="15" t="s">
        <v>93</v>
      </c>
      <c r="C21" s="1" t="s">
        <v>113</v>
      </c>
      <c r="D21" s="1" t="s">
        <v>114</v>
      </c>
      <c r="E21" s="67"/>
      <c r="F21" s="67">
        <v>9500000</v>
      </c>
      <c r="H21" s="15"/>
      <c r="K21" s="10"/>
      <c r="L21" s="10"/>
    </row>
    <row r="22" spans="2:12" x14ac:dyDescent="0.2">
      <c r="B22" s="15" t="s">
        <v>93</v>
      </c>
      <c r="C22" s="1" t="s">
        <v>95</v>
      </c>
      <c r="D22" s="1" t="s">
        <v>73</v>
      </c>
      <c r="E22" s="67"/>
      <c r="F22" s="67">
        <v>500000</v>
      </c>
      <c r="H22" s="15"/>
      <c r="K22" s="10"/>
      <c r="L22" s="10"/>
    </row>
    <row r="23" spans="2:12" x14ac:dyDescent="0.2">
      <c r="B23" s="15" t="s">
        <v>96</v>
      </c>
      <c r="C23" s="1" t="s">
        <v>107</v>
      </c>
      <c r="D23" s="1" t="s">
        <v>75</v>
      </c>
      <c r="E23" s="67"/>
      <c r="F23" s="67">
        <v>20000000</v>
      </c>
      <c r="K23" s="10"/>
      <c r="L23" s="10"/>
    </row>
    <row r="24" spans="2:12" x14ac:dyDescent="0.2">
      <c r="B24" s="15" t="s">
        <v>96</v>
      </c>
      <c r="C24" s="1" t="s">
        <v>106</v>
      </c>
      <c r="D24" s="1" t="s">
        <v>75</v>
      </c>
      <c r="E24" s="67"/>
      <c r="F24" s="67">
        <v>5600000</v>
      </c>
      <c r="L24" s="10"/>
    </row>
    <row r="25" spans="2:12" x14ac:dyDescent="0.2">
      <c r="B25" s="15" t="s">
        <v>98</v>
      </c>
      <c r="C25" s="1" t="s">
        <v>30</v>
      </c>
      <c r="D25" s="1" t="s">
        <v>73</v>
      </c>
      <c r="E25" s="67"/>
      <c r="F25" s="67">
        <v>3000000</v>
      </c>
      <c r="L25" s="10"/>
    </row>
    <row r="26" spans="2:12" x14ac:dyDescent="0.2">
      <c r="B26" s="15" t="s">
        <v>99</v>
      </c>
      <c r="C26" s="1" t="s">
        <v>115</v>
      </c>
      <c r="D26" s="1" t="s">
        <v>75</v>
      </c>
      <c r="E26" s="67"/>
      <c r="F26" s="67">
        <v>30000000</v>
      </c>
      <c r="L26" s="10"/>
    </row>
    <row r="27" spans="2:12" x14ac:dyDescent="0.2">
      <c r="B27" s="15" t="s">
        <v>99</v>
      </c>
      <c r="C27" s="1" t="s">
        <v>101</v>
      </c>
      <c r="D27" s="1" t="s">
        <v>73</v>
      </c>
      <c r="E27" s="67"/>
      <c r="F27" s="67">
        <v>5000000</v>
      </c>
      <c r="H27" s="15"/>
      <c r="L27" s="10"/>
    </row>
    <row r="28" spans="2:12" ht="12" x14ac:dyDescent="0.25">
      <c r="B28" s="15" t="s">
        <v>102</v>
      </c>
      <c r="C28" s="1" t="s">
        <v>103</v>
      </c>
      <c r="D28" s="1" t="s">
        <v>73</v>
      </c>
      <c r="E28" s="67"/>
      <c r="F28" s="67">
        <v>19359850</v>
      </c>
      <c r="H28" s="69" t="s">
        <v>54</v>
      </c>
      <c r="I28" s="70">
        <f>SUM(E5:E76)+SUM(K5:K26)</f>
        <v>1293192183.3333333</v>
      </c>
      <c r="L28" s="10"/>
    </row>
    <row r="29" spans="2:12" ht="12" x14ac:dyDescent="0.25">
      <c r="B29" s="15"/>
      <c r="E29" s="67"/>
      <c r="F29" s="67"/>
      <c r="H29" s="69" t="s">
        <v>55</v>
      </c>
      <c r="I29" s="70">
        <f>SUM(F5:F76)+SUM(L5:L26)</f>
        <v>1293192183</v>
      </c>
    </row>
    <row r="30" spans="2:12" x14ac:dyDescent="0.2">
      <c r="B30" s="15"/>
      <c r="E30" s="67"/>
      <c r="F30" s="67"/>
      <c r="H30" s="15"/>
    </row>
    <row r="31" spans="2:12" x14ac:dyDescent="0.2">
      <c r="B31" s="15"/>
      <c r="E31" s="67"/>
      <c r="F31" s="67"/>
      <c r="H31" s="71" t="s">
        <v>56</v>
      </c>
      <c r="I31" s="72">
        <f>I28-I29</f>
        <v>0.33333325386047363</v>
      </c>
    </row>
    <row r="32" spans="2:12" x14ac:dyDescent="0.2">
      <c r="B32" s="15"/>
      <c r="E32" s="67"/>
      <c r="F32" s="67"/>
    </row>
    <row r="33" spans="2:6" x14ac:dyDescent="0.2">
      <c r="B33" s="15"/>
      <c r="E33" s="67"/>
      <c r="F33" s="67"/>
    </row>
    <row r="34" spans="2:6" x14ac:dyDescent="0.2">
      <c r="B34" s="15"/>
      <c r="C34" s="15"/>
      <c r="F34" s="67"/>
    </row>
    <row r="35" spans="2:6" x14ac:dyDescent="0.2">
      <c r="B35" s="15"/>
      <c r="C35" s="15"/>
      <c r="E35" s="67"/>
      <c r="F35" s="67"/>
    </row>
    <row r="36" spans="2:6" x14ac:dyDescent="0.2">
      <c r="B36" s="15"/>
      <c r="C36" s="15"/>
      <c r="E36" s="67"/>
      <c r="F36" s="67"/>
    </row>
    <row r="37" spans="2:6" x14ac:dyDescent="0.2">
      <c r="B37" s="15"/>
      <c r="C37" s="15"/>
      <c r="E37" s="67"/>
      <c r="F37" s="67"/>
    </row>
    <row r="38" spans="2:6" x14ac:dyDescent="0.2">
      <c r="B38" s="15"/>
      <c r="C38" s="15"/>
      <c r="E38" s="67"/>
      <c r="F38" s="67"/>
    </row>
    <row r="39" spans="2:6" x14ac:dyDescent="0.2">
      <c r="B39" s="15"/>
      <c r="C39" s="15"/>
      <c r="E39" s="67"/>
      <c r="F39" s="67"/>
    </row>
    <row r="40" spans="2:6" x14ac:dyDescent="0.2">
      <c r="B40" s="15"/>
      <c r="C40" s="15"/>
      <c r="E40" s="67"/>
      <c r="F40" s="67"/>
    </row>
    <row r="41" spans="2:6" x14ac:dyDescent="0.2">
      <c r="B41" s="15"/>
      <c r="C41" s="15"/>
      <c r="E41" s="67"/>
      <c r="F41" s="67"/>
    </row>
    <row r="42" spans="2:6" x14ac:dyDescent="0.2">
      <c r="B42" s="15"/>
      <c r="C42" s="15"/>
      <c r="F42" s="67"/>
    </row>
    <row r="43" spans="2:6" x14ac:dyDescent="0.2">
      <c r="B43" s="15"/>
      <c r="F43" s="67"/>
    </row>
    <row r="44" spans="2:6" x14ac:dyDescent="0.2">
      <c r="B44" s="15"/>
      <c r="F44" s="11"/>
    </row>
    <row r="45" spans="2:6" x14ac:dyDescent="0.2">
      <c r="B45" s="15"/>
    </row>
    <row r="46" spans="2:6" x14ac:dyDescent="0.2">
      <c r="B46" s="15"/>
    </row>
    <row r="47" spans="2:6" x14ac:dyDescent="0.2">
      <c r="E47" s="25"/>
      <c r="F47" s="25"/>
    </row>
    <row r="48" spans="2:6" x14ac:dyDescent="0.2">
      <c r="F48" s="25"/>
    </row>
  </sheetData>
  <mergeCells count="2">
    <mergeCell ref="B3:F3"/>
    <mergeCell ref="H3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48576"/>
  <sheetViews>
    <sheetView zoomScale="90" zoomScaleNormal="90" workbookViewId="0">
      <selection activeCell="R29" sqref="R29"/>
    </sheetView>
  </sheetViews>
  <sheetFormatPr baseColWidth="10" defaultColWidth="9.109375" defaultRowHeight="11.4" x14ac:dyDescent="0.2"/>
  <cols>
    <col min="1" max="1" width="2" style="1" customWidth="1"/>
    <col min="2" max="2" width="3.88671875" style="1" customWidth="1"/>
    <col min="3" max="3" width="19.5546875" style="1" bestFit="1" customWidth="1"/>
    <col min="4" max="4" width="16.33203125" style="1" bestFit="1" customWidth="1"/>
    <col min="5" max="7" width="4.109375" style="1" customWidth="1"/>
    <col min="8" max="8" width="19.5546875" style="1" bestFit="1" customWidth="1"/>
    <col min="9" max="9" width="12.6640625" style="1" customWidth="1"/>
    <col min="10" max="10" width="8.5546875" style="1" customWidth="1"/>
    <col min="11" max="11" width="5.33203125" style="1" customWidth="1"/>
    <col min="12" max="12" width="18.109375" style="1" bestFit="1" customWidth="1"/>
    <col min="13" max="13" width="17.5546875" style="1" customWidth="1"/>
    <col min="14" max="14" width="7.88671875" style="1" customWidth="1"/>
    <col min="15" max="15" width="4.109375" style="1" customWidth="1"/>
    <col min="16" max="16" width="17.44140625" style="1" bestFit="1" customWidth="1"/>
    <col min="17" max="17" width="16.44140625" style="1" bestFit="1" customWidth="1"/>
    <col min="18" max="18" width="17.109375" style="1" bestFit="1" customWidth="1"/>
    <col min="19" max="16384" width="9.109375" style="1"/>
  </cols>
  <sheetData>
    <row r="1" spans="1:18" ht="15.6" x14ac:dyDescent="0.3">
      <c r="B1" s="2" t="s">
        <v>2</v>
      </c>
    </row>
    <row r="2" spans="1:18" ht="3.75" customHeight="1" x14ac:dyDescent="0.2">
      <c r="A2" s="1">
        <v>1</v>
      </c>
    </row>
    <row r="3" spans="1:18" ht="12" x14ac:dyDescent="0.25">
      <c r="B3" s="116" t="s">
        <v>4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</row>
    <row r="4" spans="1:18" ht="12.6" thickBot="1" x14ac:dyDescent="0.3">
      <c r="B4" s="6" t="s"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  <c r="O4" s="6"/>
      <c r="P4" s="6"/>
      <c r="Q4" s="6"/>
      <c r="R4" s="9" t="s">
        <v>9</v>
      </c>
    </row>
    <row r="5" spans="1:18" ht="3.75" customHeight="1" x14ac:dyDescent="0.2">
      <c r="J5" s="51"/>
    </row>
    <row r="6" spans="1:18" ht="15" customHeight="1" x14ac:dyDescent="0.25">
      <c r="B6" s="16"/>
      <c r="C6" s="118" t="s">
        <v>18</v>
      </c>
      <c r="D6" s="118"/>
      <c r="E6" s="57"/>
      <c r="F6" s="57"/>
      <c r="G6" s="16"/>
      <c r="H6" s="117" t="s">
        <v>23</v>
      </c>
      <c r="I6" s="117"/>
      <c r="J6" s="51"/>
      <c r="K6" s="16"/>
      <c r="L6" s="118" t="s">
        <v>16</v>
      </c>
      <c r="M6" s="118"/>
      <c r="N6" s="15"/>
      <c r="O6" s="16"/>
      <c r="P6" s="117" t="s">
        <v>26</v>
      </c>
      <c r="Q6" s="117"/>
      <c r="R6" s="15"/>
    </row>
    <row r="7" spans="1:18" x14ac:dyDescent="0.2">
      <c r="B7" s="16"/>
      <c r="C7" s="76">
        <v>150000000</v>
      </c>
      <c r="D7" s="61">
        <v>20333333</v>
      </c>
      <c r="E7" s="18"/>
      <c r="F7" s="18"/>
      <c r="G7" s="16"/>
      <c r="H7" s="62">
        <v>18000000</v>
      </c>
      <c r="I7" s="52"/>
      <c r="J7" s="51"/>
      <c r="K7" s="16"/>
      <c r="L7" s="65"/>
      <c r="M7" s="64">
        <v>25000000</v>
      </c>
      <c r="N7" s="15"/>
      <c r="O7" s="16"/>
      <c r="P7" s="58">
        <v>20000000</v>
      </c>
      <c r="Q7" s="52">
        <v>140000000</v>
      </c>
      <c r="R7" s="15"/>
    </row>
    <row r="8" spans="1:18" x14ac:dyDescent="0.2">
      <c r="B8" s="16"/>
      <c r="C8" s="62">
        <v>80000000</v>
      </c>
      <c r="D8" s="52"/>
      <c r="E8" s="15"/>
      <c r="F8" s="15"/>
      <c r="G8" s="16"/>
      <c r="H8" s="62">
        <v>15485000</v>
      </c>
      <c r="I8" s="61"/>
      <c r="J8" s="3"/>
      <c r="K8" s="16"/>
      <c r="L8" s="62"/>
      <c r="M8" s="61"/>
      <c r="N8" s="15"/>
      <c r="O8" s="16"/>
      <c r="P8" s="62"/>
      <c r="Q8" s="61"/>
      <c r="R8" s="15"/>
    </row>
    <row r="9" spans="1:18" ht="12" x14ac:dyDescent="0.25">
      <c r="B9" s="16"/>
      <c r="C9" s="125" t="s">
        <v>122</v>
      </c>
      <c r="D9" s="123">
        <f>SUM(C7:C8)-D7</f>
        <v>209666667</v>
      </c>
      <c r="E9" s="15"/>
      <c r="F9" s="15"/>
      <c r="G9" s="16"/>
      <c r="H9" s="128" t="s">
        <v>124</v>
      </c>
      <c r="I9" s="123">
        <f>SUM(H7:H8)</f>
        <v>33485000</v>
      </c>
      <c r="J9" s="3"/>
      <c r="K9" s="16"/>
      <c r="L9" s="128" t="s">
        <v>124</v>
      </c>
      <c r="M9" s="123">
        <v>25000000</v>
      </c>
      <c r="N9" s="15"/>
      <c r="O9" s="16"/>
      <c r="P9" s="128" t="s">
        <v>124</v>
      </c>
      <c r="Q9" s="123">
        <v>120000000</v>
      </c>
      <c r="R9" s="15"/>
    </row>
    <row r="10" spans="1:18" ht="12" x14ac:dyDescent="0.25">
      <c r="B10" s="16"/>
      <c r="C10" s="53"/>
      <c r="D10" s="54"/>
      <c r="E10" s="15"/>
      <c r="F10" s="15"/>
      <c r="G10" s="16"/>
      <c r="H10" s="53"/>
      <c r="I10" s="54"/>
      <c r="J10" s="3"/>
      <c r="K10" s="16"/>
      <c r="L10" s="53"/>
      <c r="M10" s="101"/>
      <c r="N10" s="15"/>
      <c r="O10" s="16"/>
      <c r="P10" s="53"/>
      <c r="Q10" s="101"/>
      <c r="R10" s="15"/>
    </row>
    <row r="11" spans="1:18" x14ac:dyDescent="0.2">
      <c r="B11" s="16"/>
      <c r="C11" s="20"/>
      <c r="D11" s="20"/>
      <c r="E11" s="15"/>
      <c r="F11" s="15"/>
      <c r="G11" s="15"/>
      <c r="H11" s="15"/>
      <c r="I11" s="15"/>
      <c r="J11" s="3"/>
      <c r="K11" s="16"/>
      <c r="L11" s="20"/>
      <c r="M11" s="20"/>
      <c r="N11" s="15"/>
    </row>
    <row r="12" spans="1:18" ht="12" x14ac:dyDescent="0.25">
      <c r="B12" s="16"/>
      <c r="C12" s="117" t="s">
        <v>32</v>
      </c>
      <c r="D12" s="117"/>
      <c r="E12" s="15"/>
      <c r="F12" s="15"/>
      <c r="G12" s="16"/>
      <c r="H12" s="117" t="s">
        <v>13</v>
      </c>
      <c r="I12" s="117"/>
      <c r="J12" s="51"/>
      <c r="K12" s="16"/>
      <c r="L12" s="117" t="s">
        <v>22</v>
      </c>
      <c r="M12" s="117"/>
      <c r="N12" s="15"/>
      <c r="P12" s="117" t="s">
        <v>27</v>
      </c>
      <c r="Q12" s="117"/>
      <c r="R12" s="15"/>
    </row>
    <row r="13" spans="1:18" x14ac:dyDescent="0.2">
      <c r="B13" s="16"/>
      <c r="C13" s="62">
        <v>32000000</v>
      </c>
      <c r="D13" s="52">
        <v>238000000</v>
      </c>
      <c r="E13" s="15"/>
      <c r="F13" s="15"/>
      <c r="G13" s="16"/>
      <c r="H13" s="98">
        <v>65000000</v>
      </c>
      <c r="I13" s="126">
        <v>80000000</v>
      </c>
      <c r="J13" s="51"/>
      <c r="K13" s="16"/>
      <c r="L13" s="17"/>
      <c r="M13" s="52">
        <v>20000000</v>
      </c>
      <c r="N13" s="15"/>
      <c r="P13" s="17"/>
      <c r="Q13" s="52">
        <v>15000000</v>
      </c>
      <c r="R13" s="15"/>
    </row>
    <row r="14" spans="1:18" x14ac:dyDescent="0.2">
      <c r="B14" s="16"/>
      <c r="C14" s="62">
        <v>240000000</v>
      </c>
      <c r="D14" s="61"/>
      <c r="E14" s="15"/>
      <c r="F14" s="15"/>
      <c r="G14" s="16"/>
      <c r="H14" s="98">
        <v>30000000</v>
      </c>
      <c r="I14" s="127">
        <v>230000000</v>
      </c>
      <c r="J14" s="51"/>
      <c r="K14" s="16"/>
      <c r="L14" s="21"/>
      <c r="M14" s="52">
        <v>10000000</v>
      </c>
      <c r="N14" s="15"/>
      <c r="P14" s="21"/>
      <c r="Q14" s="61">
        <v>5000000</v>
      </c>
      <c r="R14" s="15"/>
    </row>
    <row r="15" spans="1:18" ht="12" x14ac:dyDescent="0.25">
      <c r="B15" s="16"/>
      <c r="C15" s="125" t="s">
        <v>123</v>
      </c>
      <c r="D15" s="124">
        <v>34000000</v>
      </c>
      <c r="E15" s="15"/>
      <c r="F15" s="15"/>
      <c r="G15" s="16"/>
      <c r="H15" s="98">
        <v>2000000</v>
      </c>
      <c r="I15" s="127">
        <v>10000000</v>
      </c>
      <c r="J15" s="51"/>
      <c r="K15" s="16"/>
      <c r="L15" s="63"/>
      <c r="M15" s="52">
        <v>5000000</v>
      </c>
      <c r="N15" s="15"/>
      <c r="Q15" s="134">
        <v>19359850</v>
      </c>
      <c r="R15" s="15"/>
    </row>
    <row r="16" spans="1:18" ht="12" x14ac:dyDescent="0.25">
      <c r="B16" s="16"/>
      <c r="C16" s="53"/>
      <c r="D16" s="53"/>
      <c r="E16" s="15"/>
      <c r="F16" s="15"/>
      <c r="G16" s="16"/>
      <c r="H16" s="98">
        <v>508964000</v>
      </c>
      <c r="I16" s="127">
        <v>5500000</v>
      </c>
      <c r="J16" s="51"/>
      <c r="K16" s="16"/>
      <c r="L16" s="128" t="s">
        <v>124</v>
      </c>
      <c r="M16" s="123">
        <f>SUM(M13:M15)</f>
        <v>35000000</v>
      </c>
      <c r="N16" s="15"/>
      <c r="P16" s="128" t="s">
        <v>124</v>
      </c>
      <c r="Q16" s="123">
        <f>SUM(Q13:Q15)</f>
        <v>39359850</v>
      </c>
      <c r="R16" s="15"/>
    </row>
    <row r="17" spans="2:18" ht="12" x14ac:dyDescent="0.25">
      <c r="B17" s="16"/>
      <c r="C17" s="50"/>
      <c r="D17" s="50"/>
      <c r="E17" s="15"/>
      <c r="F17" s="15"/>
      <c r="G17" s="16"/>
      <c r="H17" s="100"/>
      <c r="I17" s="127">
        <v>32450000</v>
      </c>
      <c r="J17" s="51"/>
      <c r="L17" s="53"/>
      <c r="M17" s="101"/>
      <c r="N17" s="15"/>
      <c r="P17" s="53"/>
      <c r="Q17" s="101"/>
      <c r="R17" s="15"/>
    </row>
    <row r="18" spans="2:18" ht="14.4" x14ac:dyDescent="0.3">
      <c r="E18" s="15"/>
      <c r="F18" s="15"/>
      <c r="G18" s="16"/>
      <c r="H18" s="100"/>
      <c r="I18" s="127">
        <v>35000000</v>
      </c>
      <c r="J18" s="51"/>
      <c r="Q18" s="4"/>
    </row>
    <row r="19" spans="2:18" ht="14.4" x14ac:dyDescent="0.3">
      <c r="E19" s="15"/>
      <c r="F19" s="15"/>
      <c r="G19" s="16"/>
      <c r="H19" s="98"/>
      <c r="I19" s="127">
        <v>9500000</v>
      </c>
      <c r="J19" s="51"/>
      <c r="Q19" s="4"/>
    </row>
    <row r="20" spans="2:18" ht="12" x14ac:dyDescent="0.25">
      <c r="F20" s="15"/>
      <c r="G20" s="16"/>
      <c r="H20" s="100"/>
      <c r="I20" s="127">
        <v>20000000</v>
      </c>
      <c r="J20" s="51"/>
      <c r="K20" s="16"/>
      <c r="P20" s="117" t="s">
        <v>12</v>
      </c>
      <c r="Q20" s="117"/>
      <c r="R20" s="15"/>
    </row>
    <row r="21" spans="2:18" ht="12" x14ac:dyDescent="0.25">
      <c r="F21" s="15"/>
      <c r="G21" s="16"/>
      <c r="H21" s="100"/>
      <c r="I21" s="127">
        <v>5600000</v>
      </c>
      <c r="J21" s="51"/>
      <c r="K21" s="16"/>
      <c r="L21" s="117" t="s">
        <v>30</v>
      </c>
      <c r="M21" s="117"/>
      <c r="N21" s="15"/>
      <c r="P21" s="17"/>
      <c r="Q21" s="52">
        <v>90000000</v>
      </c>
      <c r="R21" s="15"/>
    </row>
    <row r="22" spans="2:18" x14ac:dyDescent="0.2">
      <c r="B22" s="16"/>
      <c r="F22" s="15"/>
      <c r="G22" s="16"/>
      <c r="H22" s="100"/>
      <c r="I22" s="127">
        <v>30000000</v>
      </c>
      <c r="J22" s="51"/>
      <c r="K22" s="16"/>
      <c r="L22" s="58"/>
      <c r="M22" s="52">
        <v>3000000</v>
      </c>
      <c r="N22" s="15"/>
      <c r="P22" s="19"/>
      <c r="Q22" s="52">
        <v>30000000</v>
      </c>
      <c r="R22" s="15"/>
    </row>
    <row r="23" spans="2:18" ht="12" x14ac:dyDescent="0.25">
      <c r="B23" s="16"/>
      <c r="F23" s="15"/>
      <c r="H23" s="128" t="s">
        <v>124</v>
      </c>
      <c r="I23" s="129">
        <f xml:space="preserve"> SUM(H13:H16) - SUM(I13:I22)</f>
        <v>147914000</v>
      </c>
      <c r="K23" s="16"/>
      <c r="L23" s="19"/>
      <c r="M23" s="61"/>
      <c r="N23" s="15"/>
      <c r="Q23" s="134">
        <v>109705817</v>
      </c>
    </row>
    <row r="24" spans="2:18" ht="12" x14ac:dyDescent="0.25">
      <c r="H24" s="100"/>
      <c r="I24" s="52"/>
      <c r="J24" s="3"/>
      <c r="L24" s="128" t="s">
        <v>124</v>
      </c>
      <c r="M24" s="123">
        <v>3000000</v>
      </c>
      <c r="N24" s="15"/>
      <c r="P24" s="128" t="s">
        <v>124</v>
      </c>
      <c r="Q24" s="123">
        <f>SUM(Q21:Q23)</f>
        <v>229705817</v>
      </c>
    </row>
    <row r="25" spans="2:18" ht="12" x14ac:dyDescent="0.25">
      <c r="H25" s="53"/>
      <c r="I25" s="101"/>
      <c r="J25" s="3"/>
      <c r="K25" s="16"/>
      <c r="L25" s="53"/>
      <c r="M25" s="101"/>
      <c r="N25" s="15"/>
      <c r="P25" s="53"/>
      <c r="Q25" s="101"/>
    </row>
    <row r="26" spans="2:18" ht="14.4" x14ac:dyDescent="0.3">
      <c r="J26" s="3"/>
      <c r="K26" s="16"/>
      <c r="Q26" s="4"/>
    </row>
    <row r="27" spans="2:18" ht="14.4" x14ac:dyDescent="0.3">
      <c r="J27" s="3"/>
      <c r="K27" s="16"/>
      <c r="Q27" s="4"/>
    </row>
    <row r="28" spans="2:18" ht="12.6" thickBot="1" x14ac:dyDescent="0.3">
      <c r="B28" s="35" t="s">
        <v>44</v>
      </c>
      <c r="C28" s="35"/>
      <c r="D28" s="60"/>
      <c r="E28" s="35"/>
      <c r="F28" s="35"/>
      <c r="G28" s="35"/>
      <c r="H28" s="60">
        <f>D9+I9+D15+I23</f>
        <v>425065667</v>
      </c>
      <c r="I28" s="35"/>
      <c r="J28" s="35"/>
      <c r="K28" s="59"/>
      <c r="L28" s="35"/>
      <c r="M28" s="35"/>
      <c r="N28" s="35"/>
      <c r="O28" s="35"/>
      <c r="P28" s="35"/>
      <c r="Q28" s="35" t="s">
        <v>50</v>
      </c>
      <c r="R28" s="60">
        <f>M9+Q9+M16+Q16+M24+Q24</f>
        <v>452065667</v>
      </c>
    </row>
    <row r="29" spans="2:18" x14ac:dyDescent="0.2">
      <c r="G29" s="15"/>
      <c r="H29" s="15"/>
      <c r="I29" s="15"/>
      <c r="K29" s="16"/>
      <c r="L29" s="50"/>
      <c r="M29" s="20"/>
      <c r="N29" s="15"/>
    </row>
    <row r="30" spans="2:18" x14ac:dyDescent="0.2">
      <c r="G30" s="15"/>
      <c r="H30" s="15"/>
      <c r="I30" s="15"/>
    </row>
    <row r="31" spans="2:18" x14ac:dyDescent="0.2">
      <c r="G31" s="15"/>
      <c r="H31" s="15"/>
      <c r="I31" s="15"/>
    </row>
    <row r="32" spans="2:18" x14ac:dyDescent="0.2">
      <c r="G32" s="15"/>
      <c r="H32" s="15"/>
      <c r="I32" s="15"/>
    </row>
    <row r="33" spans="7:14" x14ac:dyDescent="0.2">
      <c r="G33" s="15"/>
      <c r="H33" s="15"/>
      <c r="I33" s="15"/>
    </row>
    <row r="34" spans="7:14" x14ac:dyDescent="0.2">
      <c r="G34" s="15"/>
      <c r="H34" s="15"/>
      <c r="I34" s="15"/>
    </row>
    <row r="35" spans="7:14" x14ac:dyDescent="0.2">
      <c r="G35" s="15"/>
      <c r="H35" s="15"/>
      <c r="I35" s="15"/>
      <c r="L35" s="18"/>
      <c r="M35" s="18"/>
      <c r="N35" s="15"/>
    </row>
    <row r="36" spans="7:14" x14ac:dyDescent="0.2">
      <c r="G36" s="15"/>
      <c r="H36" s="15"/>
      <c r="I36" s="15"/>
    </row>
    <row r="37" spans="7:14" x14ac:dyDescent="0.2">
      <c r="G37" s="15"/>
      <c r="H37" s="15"/>
      <c r="I37" s="15"/>
    </row>
    <row r="38" spans="7:14" x14ac:dyDescent="0.2">
      <c r="G38" s="15"/>
      <c r="H38" s="15"/>
      <c r="I38" s="15"/>
    </row>
    <row r="1048576" spans="3:3" x14ac:dyDescent="0.2">
      <c r="C1048576" s="62"/>
    </row>
  </sheetData>
  <mergeCells count="11">
    <mergeCell ref="B3:R3"/>
    <mergeCell ref="H12:I12"/>
    <mergeCell ref="P12:Q12"/>
    <mergeCell ref="L21:M21"/>
    <mergeCell ref="P20:Q20"/>
    <mergeCell ref="C6:D6"/>
    <mergeCell ref="C12:D12"/>
    <mergeCell ref="H6:I6"/>
    <mergeCell ref="P6:Q6"/>
    <mergeCell ref="L6:M6"/>
    <mergeCell ref="L12:M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38"/>
  <sheetViews>
    <sheetView tabSelected="1" zoomScale="90" zoomScaleNormal="90" workbookViewId="0">
      <selection activeCell="M15" sqref="M15"/>
    </sheetView>
  </sheetViews>
  <sheetFormatPr baseColWidth="10" defaultColWidth="9.109375" defaultRowHeight="11.4" x14ac:dyDescent="0.2"/>
  <cols>
    <col min="1" max="1" width="2" style="1" customWidth="1"/>
    <col min="2" max="2" width="9.109375" style="1"/>
    <col min="3" max="3" width="9.6640625" style="1" bestFit="1" customWidth="1"/>
    <col min="4" max="4" width="17.44140625" style="73" bestFit="1" customWidth="1"/>
    <col min="5" max="5" width="12.33203125" style="1" bestFit="1" customWidth="1"/>
    <col min="6" max="6" width="4.44140625" style="1" customWidth="1"/>
    <col min="7" max="7" width="3.33203125" style="1" customWidth="1"/>
    <col min="8" max="8" width="17.44140625" style="73" bestFit="1" customWidth="1"/>
    <col min="9" max="9" width="11.6640625" style="64" customWidth="1"/>
    <col min="10" max="10" width="9.88671875" style="1" customWidth="1"/>
    <col min="11" max="11" width="4.33203125" style="1" customWidth="1"/>
    <col min="12" max="12" width="17.44140625" style="1" bestFit="1" customWidth="1"/>
    <col min="13" max="13" width="12.21875" style="1" customWidth="1"/>
    <col min="14" max="14" width="3.109375" style="1" customWidth="1"/>
    <col min="15" max="15" width="9.109375" style="1"/>
    <col min="16" max="16" width="14" style="1" customWidth="1"/>
    <col min="17" max="17" width="11.88671875" style="1" bestFit="1" customWidth="1"/>
    <col min="18" max="18" width="7.5546875" style="1" bestFit="1" customWidth="1"/>
    <col min="19" max="16384" width="9.109375" style="1"/>
  </cols>
  <sheetData>
    <row r="1" spans="2:20" ht="15.6" x14ac:dyDescent="0.3">
      <c r="B1" s="2" t="s">
        <v>2</v>
      </c>
    </row>
    <row r="2" spans="2:20" ht="3.75" customHeight="1" x14ac:dyDescent="0.2"/>
    <row r="3" spans="2:20" ht="12" x14ac:dyDescent="0.25">
      <c r="C3" s="116" t="s">
        <v>5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</row>
    <row r="4" spans="2:20" ht="12.6" thickBot="1" x14ac:dyDescent="0.3">
      <c r="C4" s="6" t="s">
        <v>10</v>
      </c>
      <c r="D4" s="7"/>
      <c r="E4" s="6"/>
      <c r="F4" s="6"/>
      <c r="G4" s="6"/>
      <c r="H4" s="7"/>
      <c r="I4" s="9"/>
      <c r="J4" s="6"/>
      <c r="K4" s="6"/>
      <c r="L4" s="6"/>
      <c r="M4" s="6"/>
      <c r="N4" s="6"/>
      <c r="O4" s="6"/>
      <c r="P4" s="6"/>
      <c r="Q4" s="7"/>
      <c r="R4" s="7" t="s">
        <v>11</v>
      </c>
    </row>
    <row r="5" spans="2:20" ht="3.75" customHeight="1" x14ac:dyDescent="0.2">
      <c r="N5" s="8"/>
    </row>
    <row r="6" spans="2:20" ht="15" customHeight="1" x14ac:dyDescent="0.25">
      <c r="C6" s="16"/>
      <c r="D6" s="118" t="s">
        <v>21</v>
      </c>
      <c r="E6" s="118"/>
      <c r="F6" s="12"/>
      <c r="G6" s="16"/>
      <c r="H6" s="118" t="s">
        <v>25</v>
      </c>
      <c r="I6" s="118"/>
      <c r="J6" s="12"/>
      <c r="K6" s="16"/>
      <c r="L6" s="119" t="s">
        <v>57</v>
      </c>
      <c r="M6" s="119"/>
      <c r="N6" s="23"/>
      <c r="O6" s="24"/>
      <c r="P6" s="118" t="s">
        <v>53</v>
      </c>
      <c r="Q6" s="118"/>
    </row>
    <row r="7" spans="2:20" x14ac:dyDescent="0.2">
      <c r="C7" s="16"/>
      <c r="D7" s="74">
        <v>32450000</v>
      </c>
      <c r="E7" s="25"/>
      <c r="G7" s="16"/>
      <c r="H7" s="76">
        <v>10000000</v>
      </c>
      <c r="I7" s="78"/>
      <c r="J7" s="22"/>
      <c r="K7" s="16"/>
      <c r="L7" s="76">
        <v>35000000</v>
      </c>
      <c r="M7" s="25"/>
      <c r="N7" s="23"/>
      <c r="O7" s="22"/>
      <c r="P7" s="13"/>
      <c r="Q7" s="25">
        <v>524449000</v>
      </c>
      <c r="R7" s="15"/>
    </row>
    <row r="8" spans="2:20" x14ac:dyDescent="0.2">
      <c r="C8" s="16"/>
      <c r="D8" s="74">
        <v>238000000</v>
      </c>
      <c r="E8" s="25"/>
      <c r="G8" s="16"/>
      <c r="H8" s="74"/>
      <c r="I8" s="78"/>
      <c r="J8" s="22"/>
      <c r="K8" s="16"/>
      <c r="L8" s="23"/>
      <c r="M8" s="22"/>
      <c r="N8" s="23"/>
      <c r="O8" s="22"/>
      <c r="Q8" s="131"/>
    </row>
    <row r="9" spans="2:20" ht="12" x14ac:dyDescent="0.25">
      <c r="C9" s="16"/>
      <c r="D9" s="128" t="s">
        <v>124</v>
      </c>
      <c r="E9" s="130">
        <f>SUM(D7:D8)</f>
        <v>270450000</v>
      </c>
      <c r="G9" s="16"/>
      <c r="H9" s="128" t="s">
        <v>124</v>
      </c>
      <c r="I9" s="129">
        <v>10000000</v>
      </c>
      <c r="J9" s="22"/>
      <c r="L9" s="128" t="s">
        <v>124</v>
      </c>
      <c r="M9" s="129">
        <v>35000000</v>
      </c>
      <c r="N9" s="23"/>
      <c r="O9" s="22"/>
      <c r="P9" s="132" t="s">
        <v>124</v>
      </c>
      <c r="Q9" s="129">
        <v>524449000</v>
      </c>
    </row>
    <row r="10" spans="2:20" ht="12" x14ac:dyDescent="0.25">
      <c r="C10" s="16"/>
      <c r="D10" s="112"/>
      <c r="E10" s="113"/>
      <c r="G10" s="16"/>
      <c r="H10" s="112"/>
      <c r="I10" s="101"/>
      <c r="J10" s="22"/>
      <c r="K10" s="22"/>
      <c r="L10" s="53"/>
      <c r="M10" s="101"/>
      <c r="N10" s="3"/>
      <c r="P10" s="53"/>
      <c r="Q10" s="101"/>
    </row>
    <row r="11" spans="2:20" ht="12" x14ac:dyDescent="0.25">
      <c r="C11" s="16"/>
      <c r="D11" s="67"/>
      <c r="E11" s="25"/>
      <c r="F11" s="12"/>
      <c r="G11" s="16"/>
      <c r="H11" s="77"/>
      <c r="I11" s="78"/>
      <c r="J11" s="22"/>
      <c r="K11" s="24"/>
      <c r="L11" s="53"/>
      <c r="M11" s="54"/>
      <c r="N11" s="3"/>
    </row>
    <row r="12" spans="2:20" ht="12" x14ac:dyDescent="0.25">
      <c r="C12" s="16"/>
      <c r="D12" s="120" t="s">
        <v>20</v>
      </c>
      <c r="E12" s="120"/>
      <c r="F12" s="15"/>
      <c r="G12" s="16"/>
      <c r="H12" s="119" t="s">
        <v>24</v>
      </c>
      <c r="I12" s="119"/>
      <c r="J12" s="24"/>
      <c r="K12" s="22"/>
      <c r="L12" s="119" t="s">
        <v>28</v>
      </c>
      <c r="M12" s="119"/>
      <c r="N12" s="3"/>
      <c r="P12" s="121" t="s">
        <v>52</v>
      </c>
      <c r="Q12" s="121"/>
    </row>
    <row r="13" spans="2:20" ht="12" x14ac:dyDescent="0.25">
      <c r="C13" s="16"/>
      <c r="D13" s="74">
        <v>12500000</v>
      </c>
      <c r="E13" s="25"/>
      <c r="G13" s="16"/>
      <c r="H13" s="76">
        <v>35000000</v>
      </c>
      <c r="I13" s="79"/>
      <c r="J13" s="22"/>
      <c r="K13" s="16"/>
      <c r="L13" s="76">
        <v>19359850.050000001</v>
      </c>
      <c r="M13" s="25"/>
      <c r="N13" s="3"/>
      <c r="P13" s="13"/>
      <c r="Q13" s="56">
        <v>2000000</v>
      </c>
      <c r="R13" s="15"/>
    </row>
    <row r="14" spans="2:20" x14ac:dyDescent="0.2">
      <c r="D14" s="75"/>
      <c r="E14" s="25"/>
      <c r="G14" s="16"/>
      <c r="H14" s="74"/>
      <c r="I14" s="78"/>
      <c r="J14" s="22"/>
      <c r="K14" s="22"/>
      <c r="L14" s="23"/>
      <c r="M14" s="22"/>
      <c r="N14" s="3"/>
      <c r="P14" s="14"/>
      <c r="Q14" s="55"/>
    </row>
    <row r="15" spans="2:20" ht="14.4" x14ac:dyDescent="0.3">
      <c r="C15" s="16"/>
      <c r="D15" s="128" t="s">
        <v>124</v>
      </c>
      <c r="E15" s="129">
        <v>12500000</v>
      </c>
      <c r="G15" s="16"/>
      <c r="H15" s="128" t="s">
        <v>124</v>
      </c>
      <c r="I15" s="129">
        <v>35000000</v>
      </c>
      <c r="J15" s="22"/>
      <c r="K15" s="22"/>
      <c r="L15" s="128" t="s">
        <v>124</v>
      </c>
      <c r="M15" s="129">
        <v>19359850</v>
      </c>
      <c r="N15" s="3"/>
      <c r="P15" s="128" t="s">
        <v>124</v>
      </c>
      <c r="Q15" s="129">
        <v>2000000</v>
      </c>
      <c r="T15" s="4"/>
    </row>
    <row r="16" spans="2:20" ht="14.4" x14ac:dyDescent="0.3">
      <c r="C16" s="16"/>
      <c r="D16" s="112"/>
      <c r="E16" s="53"/>
      <c r="F16" s="12"/>
      <c r="G16" s="16"/>
      <c r="H16" s="112"/>
      <c r="I16" s="99"/>
      <c r="J16" s="22"/>
      <c r="K16" s="24"/>
      <c r="L16" s="53"/>
      <c r="M16" s="101"/>
      <c r="N16" s="3"/>
      <c r="P16" s="53"/>
      <c r="Q16" s="99"/>
      <c r="T16" s="4"/>
    </row>
    <row r="17" spans="3:20" ht="14.4" x14ac:dyDescent="0.3">
      <c r="C17" s="16"/>
      <c r="D17" s="67"/>
      <c r="E17" s="25"/>
      <c r="F17" s="12"/>
      <c r="G17" s="16"/>
      <c r="H17" s="77"/>
      <c r="I17" s="78"/>
      <c r="J17" s="22"/>
      <c r="K17" s="22"/>
      <c r="L17" s="24"/>
      <c r="M17" s="24"/>
      <c r="N17" s="3"/>
      <c r="T17" s="4"/>
    </row>
    <row r="18" spans="3:20" ht="14.4" x14ac:dyDescent="0.3">
      <c r="C18" s="16"/>
      <c r="D18" s="67"/>
      <c r="E18" s="25"/>
      <c r="G18" s="16"/>
      <c r="H18" s="77"/>
      <c r="I18" s="78"/>
      <c r="J18" s="22"/>
      <c r="K18" s="22"/>
      <c r="L18" s="22"/>
      <c r="M18" s="22"/>
      <c r="N18" s="3"/>
      <c r="T18" s="4"/>
    </row>
    <row r="19" spans="3:20" ht="14.4" x14ac:dyDescent="0.3">
      <c r="C19" s="16"/>
      <c r="D19" s="120" t="s">
        <v>19</v>
      </c>
      <c r="E19" s="120"/>
      <c r="G19" s="16"/>
      <c r="H19" s="119" t="s">
        <v>31</v>
      </c>
      <c r="I19" s="119"/>
      <c r="J19" s="22"/>
      <c r="K19" s="24"/>
      <c r="L19" s="22"/>
      <c r="M19" s="22"/>
      <c r="N19" s="3"/>
      <c r="T19" s="4"/>
    </row>
    <row r="20" spans="3:20" ht="14.4" x14ac:dyDescent="0.3">
      <c r="C20" s="16"/>
      <c r="D20" s="76">
        <v>5500000</v>
      </c>
      <c r="E20" s="25"/>
      <c r="G20" s="16"/>
      <c r="H20" s="76">
        <v>3000000</v>
      </c>
      <c r="I20" s="78"/>
      <c r="J20" s="22"/>
      <c r="K20" s="22"/>
      <c r="L20" s="24"/>
      <c r="M20" s="24"/>
      <c r="N20" s="3"/>
      <c r="T20" s="4"/>
    </row>
    <row r="21" spans="3:20" ht="14.4" x14ac:dyDescent="0.3">
      <c r="C21" s="16"/>
      <c r="D21" s="128" t="s">
        <v>124</v>
      </c>
      <c r="E21" s="129">
        <v>5500000</v>
      </c>
      <c r="G21" s="16"/>
      <c r="H21" s="128" t="s">
        <v>124</v>
      </c>
      <c r="I21" s="129">
        <v>3000000</v>
      </c>
      <c r="J21" s="22"/>
      <c r="K21" s="24"/>
      <c r="L21" s="22"/>
      <c r="M21" s="22"/>
      <c r="N21" s="3"/>
      <c r="T21" s="4"/>
    </row>
    <row r="22" spans="3:20" ht="14.4" x14ac:dyDescent="0.3">
      <c r="C22" s="16"/>
      <c r="D22" s="112"/>
      <c r="E22" s="53"/>
      <c r="F22" s="12"/>
      <c r="G22" s="16"/>
      <c r="H22" s="112"/>
      <c r="I22" s="99"/>
      <c r="J22" s="24"/>
      <c r="K22" s="22"/>
      <c r="L22" s="24"/>
      <c r="M22" s="24"/>
      <c r="N22" s="3"/>
      <c r="T22" s="4"/>
    </row>
    <row r="23" spans="3:20" ht="14.4" x14ac:dyDescent="0.3">
      <c r="C23" s="16"/>
      <c r="D23" s="67"/>
      <c r="E23" s="25"/>
      <c r="F23" s="12"/>
      <c r="G23" s="16"/>
      <c r="H23" s="77"/>
      <c r="I23" s="78"/>
      <c r="J23" s="22"/>
      <c r="K23" s="22"/>
      <c r="L23" s="22"/>
      <c r="M23" s="22"/>
      <c r="N23" s="3"/>
      <c r="T23" s="4"/>
    </row>
    <row r="24" spans="3:20" ht="14.4" x14ac:dyDescent="0.3">
      <c r="C24" s="16"/>
      <c r="D24" s="67"/>
      <c r="E24" s="25"/>
      <c r="G24" s="16"/>
      <c r="H24" s="77"/>
      <c r="I24" s="78"/>
      <c r="J24" s="22"/>
      <c r="K24" s="22"/>
      <c r="L24" s="22"/>
      <c r="M24" s="22"/>
      <c r="N24" s="3"/>
      <c r="T24" s="4"/>
    </row>
    <row r="25" spans="3:20" ht="14.4" x14ac:dyDescent="0.3">
      <c r="C25" s="16"/>
      <c r="D25" s="120" t="s">
        <v>29</v>
      </c>
      <c r="E25" s="120"/>
      <c r="G25" s="16"/>
      <c r="H25" s="119" t="s">
        <v>36</v>
      </c>
      <c r="I25" s="119"/>
      <c r="J25" s="24"/>
      <c r="K25" s="22"/>
      <c r="L25" s="22"/>
      <c r="M25" s="22"/>
      <c r="N25" s="3"/>
      <c r="T25" s="4"/>
    </row>
    <row r="26" spans="3:20" ht="14.4" x14ac:dyDescent="0.3">
      <c r="C26" s="16"/>
      <c r="D26" s="76">
        <v>56000000</v>
      </c>
      <c r="E26" s="25"/>
      <c r="F26" s="12"/>
      <c r="G26" s="16"/>
      <c r="H26" s="76">
        <v>20333333</v>
      </c>
      <c r="I26" s="78"/>
      <c r="J26" s="22"/>
      <c r="K26" s="22"/>
      <c r="L26" s="22"/>
      <c r="M26" s="22"/>
      <c r="T26" s="4"/>
    </row>
    <row r="27" spans="3:20" ht="14.4" x14ac:dyDescent="0.3">
      <c r="C27" s="16"/>
      <c r="D27" s="128" t="s">
        <v>124</v>
      </c>
      <c r="E27" s="129">
        <v>56000000</v>
      </c>
      <c r="G27" s="16"/>
      <c r="H27" s="128" t="s">
        <v>124</v>
      </c>
      <c r="I27" s="129">
        <v>20333333</v>
      </c>
      <c r="J27" s="22"/>
      <c r="K27" s="22"/>
      <c r="L27" s="22"/>
      <c r="M27" s="22"/>
      <c r="T27" s="4"/>
    </row>
    <row r="28" spans="3:20" ht="12" x14ac:dyDescent="0.25">
      <c r="C28" s="16"/>
      <c r="D28" s="112"/>
      <c r="E28" s="53"/>
      <c r="H28" s="98"/>
      <c r="J28" s="22"/>
      <c r="K28" s="22"/>
      <c r="L28" s="22"/>
      <c r="M28" s="22"/>
    </row>
    <row r="29" spans="3:20" ht="12" x14ac:dyDescent="0.25">
      <c r="C29" s="16"/>
      <c r="D29" s="67"/>
      <c r="E29" s="25"/>
      <c r="F29" s="12"/>
      <c r="G29" s="16"/>
      <c r="H29" s="112"/>
      <c r="I29" s="99"/>
      <c r="J29" s="22"/>
      <c r="L29" s="22"/>
      <c r="M29" s="22"/>
    </row>
    <row r="30" spans="3:20" x14ac:dyDescent="0.2">
      <c r="C30" s="16"/>
      <c r="D30" s="67"/>
      <c r="E30" s="25"/>
      <c r="G30" s="16"/>
      <c r="H30" s="77"/>
      <c r="I30" s="78"/>
      <c r="J30" s="22"/>
      <c r="K30" s="12"/>
    </row>
    <row r="31" spans="3:20" x14ac:dyDescent="0.2">
      <c r="G31" s="16"/>
      <c r="H31" s="77"/>
      <c r="I31" s="78"/>
      <c r="J31" s="22"/>
      <c r="K31" s="133"/>
      <c r="L31" s="12"/>
      <c r="M31" s="12"/>
    </row>
    <row r="32" spans="3:20" x14ac:dyDescent="0.2">
      <c r="F32" s="12"/>
      <c r="G32" s="16"/>
      <c r="H32" s="77"/>
      <c r="I32" s="78"/>
      <c r="J32" s="22"/>
    </row>
    <row r="33" spans="4:13" x14ac:dyDescent="0.2">
      <c r="G33" s="16"/>
      <c r="H33" s="77"/>
      <c r="K33" s="12"/>
    </row>
    <row r="34" spans="4:13" x14ac:dyDescent="0.2">
      <c r="G34" s="16"/>
      <c r="J34" s="12"/>
      <c r="L34" s="12"/>
      <c r="M34" s="12"/>
    </row>
    <row r="35" spans="4:13" x14ac:dyDescent="0.2">
      <c r="D35" s="67"/>
      <c r="E35" s="25"/>
      <c r="F35" s="12"/>
    </row>
    <row r="36" spans="4:13" x14ac:dyDescent="0.2">
      <c r="D36" s="67"/>
      <c r="E36" s="25"/>
    </row>
    <row r="37" spans="4:13" x14ac:dyDescent="0.2">
      <c r="J37" s="12"/>
    </row>
    <row r="38" spans="4:13" x14ac:dyDescent="0.2">
      <c r="G38" s="12"/>
    </row>
  </sheetData>
  <mergeCells count="13">
    <mergeCell ref="C3:R3"/>
    <mergeCell ref="D6:E6"/>
    <mergeCell ref="H6:I6"/>
    <mergeCell ref="H25:I25"/>
    <mergeCell ref="D25:E25"/>
    <mergeCell ref="D12:E12"/>
    <mergeCell ref="H12:I12"/>
    <mergeCell ref="H19:I19"/>
    <mergeCell ref="P6:Q6"/>
    <mergeCell ref="P12:Q12"/>
    <mergeCell ref="L6:M6"/>
    <mergeCell ref="L12:M12"/>
    <mergeCell ref="D19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Case Study --&gt;</vt:lpstr>
      <vt:lpstr>Transactions</vt:lpstr>
      <vt:lpstr>Historical Data --&gt;</vt:lpstr>
      <vt:lpstr>Historical BS</vt:lpstr>
      <vt:lpstr>Historical P&amp;L</vt:lpstr>
      <vt:lpstr>2015 Data --&gt;</vt:lpstr>
      <vt:lpstr>Debits &amp; Credits</vt:lpstr>
      <vt:lpstr>T-accounts BS</vt:lpstr>
      <vt:lpstr>T-accounts P&amp;L</vt:lpstr>
      <vt:lpstr>Output --&gt;</vt:lpstr>
      <vt:lpstr>P&amp;L 2015</vt:lpstr>
      <vt:lpstr>BS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Manuella Feujio</cp:lastModifiedBy>
  <dcterms:created xsi:type="dcterms:W3CDTF">2015-12-26T17:11:50Z</dcterms:created>
  <dcterms:modified xsi:type="dcterms:W3CDTF">2024-04-14T18:56:19Z</dcterms:modified>
</cp:coreProperties>
</file>