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manuel_bohn/Work/Cloud/ManyPrimates/git/mp1_short_term_memory/data/"/>
    </mc:Choice>
  </mc:AlternateContent>
  <xr:revisionPtr revIDLastSave="0" documentId="13_ncr:1_{1C261BFE-30DA-FD46-8039-6EB9CBA06F39}" xr6:coauthVersionLast="46" xr6:coauthVersionMax="46" xr10:uidLastSave="{00000000-0000-0000-0000-000000000000}"/>
  <bookViews>
    <workbookView xWindow="-38400" yWindow="-1240" windowWidth="38400" windowHeight="21140" activeTab="3" xr2:uid="{00000000-000D-0000-FFFF-FFFF00000000}"/>
  </bookViews>
  <sheets>
    <sheet name="Sheet2" sheetId="5" r:id="rId1"/>
    <sheet name="iv_models" sheetId="1" r:id="rId2"/>
    <sheet name="sources_iv_models" sheetId="2" r:id="rId3"/>
    <sheet name="species" sheetId="3" r:id="rId4"/>
  </sheets>
  <definedNames>
    <definedName name="species_data" localSheetId="0">Sheet2!$A$1:$H$13</definedName>
    <definedName name="species_data" localSheetId="3">species!$H$7:$O$19</definedName>
  </definedNames>
  <calcPr calcId="191029"/>
</workbook>
</file>

<file path=xl/calcChain.xml><?xml version="1.0" encoding="utf-8"?>
<calcChain xmlns="http://schemas.openxmlformats.org/spreadsheetml/2006/main">
  <c r="AG45" i="1" l="1"/>
  <c r="W45" i="1"/>
  <c r="M45" i="1"/>
  <c r="AG43" i="1"/>
  <c r="T43" i="1"/>
  <c r="S43" i="1"/>
  <c r="AG42" i="1"/>
  <c r="AD42" i="1"/>
  <c r="AG41" i="1"/>
  <c r="T41" i="1"/>
  <c r="S41" i="1"/>
  <c r="AG40" i="1"/>
  <c r="W40" i="1"/>
  <c r="T40" i="1"/>
  <c r="S40" i="1"/>
  <c r="M40" i="1"/>
  <c r="AG39" i="1"/>
  <c r="T38" i="1"/>
  <c r="AG37" i="1"/>
  <c r="W37" i="1"/>
  <c r="T37" i="1"/>
  <c r="S37" i="1"/>
  <c r="M37" i="1"/>
  <c r="AG36" i="1"/>
  <c r="T36" i="1"/>
  <c r="AG34" i="1"/>
  <c r="X34" i="1"/>
  <c r="T34" i="1"/>
  <c r="AG33" i="1"/>
  <c r="T33" i="1"/>
  <c r="S33" i="1"/>
  <c r="T32" i="1"/>
  <c r="T31" i="1"/>
  <c r="AG30" i="1"/>
  <c r="T30" i="1"/>
  <c r="AG29" i="1"/>
  <c r="T29" i="1"/>
  <c r="AG28" i="1"/>
  <c r="AD28" i="1"/>
  <c r="T28" i="1"/>
  <c r="AG27" i="1"/>
  <c r="AD27" i="1"/>
  <c r="T27" i="1"/>
  <c r="AD26" i="1"/>
  <c r="AG25" i="1"/>
  <c r="AD25" i="1"/>
  <c r="AD24" i="1"/>
  <c r="AG23" i="1"/>
  <c r="T23" i="1"/>
  <c r="AG22" i="1"/>
  <c r="AG21" i="1"/>
  <c r="AD21" i="1"/>
  <c r="AG20" i="1"/>
  <c r="AD20" i="1"/>
  <c r="T20" i="1"/>
  <c r="AG19" i="1"/>
  <c r="AD19" i="1"/>
  <c r="W19" i="1"/>
  <c r="T19" i="1"/>
  <c r="M19" i="1"/>
  <c r="AG18" i="1"/>
  <c r="AA18" i="1"/>
  <c r="Z18" i="1"/>
  <c r="Y18" i="1"/>
  <c r="X18" i="1"/>
  <c r="T18" i="1"/>
  <c r="S18" i="1"/>
  <c r="O18" i="1"/>
  <c r="N18" i="1"/>
  <c r="Z17" i="1"/>
  <c r="X17" i="1"/>
  <c r="N17" i="1"/>
  <c r="AG16" i="1"/>
  <c r="AG15" i="1"/>
  <c r="T15" i="1"/>
  <c r="W14" i="1"/>
  <c r="T14" i="1"/>
  <c r="M14" i="1"/>
  <c r="AG12" i="1"/>
  <c r="T12" i="1"/>
  <c r="S12" i="1"/>
  <c r="Z11" i="1"/>
  <c r="X11" i="1"/>
  <c r="T11" i="1"/>
  <c r="AG10" i="1"/>
  <c r="AA10" i="1"/>
  <c r="Z10" i="1"/>
  <c r="Y10" i="1"/>
  <c r="X10" i="1"/>
  <c r="W10" i="1"/>
  <c r="T10" i="1"/>
  <c r="S10" i="1"/>
  <c r="O10" i="1"/>
  <c r="N10" i="1"/>
  <c r="AG9" i="1"/>
  <c r="T9" i="1"/>
  <c r="AG8" i="1"/>
  <c r="T8" i="1"/>
  <c r="AG7" i="1"/>
  <c r="Z7" i="1"/>
  <c r="X7" i="1"/>
  <c r="T7" i="1"/>
  <c r="S7" i="1"/>
  <c r="N7" i="1"/>
  <c r="AG6" i="1"/>
  <c r="Z6" i="1"/>
  <c r="X6" i="1"/>
  <c r="T6" i="1"/>
  <c r="S6" i="1"/>
  <c r="N6" i="1"/>
  <c r="AA4" i="1"/>
  <c r="Z4" i="1"/>
  <c r="Y4" i="1"/>
  <c r="X4" i="1"/>
  <c r="T4" i="1"/>
  <c r="O4" i="1"/>
  <c r="N4" i="1"/>
  <c r="AG3" i="1"/>
  <c r="AD3" i="1"/>
  <c r="T3" i="1"/>
  <c r="AG2" i="1"/>
  <c r="AA2" i="1"/>
  <c r="Z2" i="1"/>
  <c r="Y2" i="1"/>
  <c r="X2" i="1"/>
  <c r="W2" i="1"/>
  <c r="T2" i="1"/>
  <c r="O2" i="1"/>
  <c r="N2"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E000000}">
      <text>
        <r>
          <rPr>
            <sz val="10"/>
            <color rgb="FF000000"/>
            <rFont val="Arial"/>
          </rPr>
          <t>In Pasquaretta, there is both data from the wild and data from captivity. As I'm not sure it makes sense to include social data from captivity this column only includes data from Pasquaretta that was collected in the wild
	-Camille Troisi
----
In Pasquaretta, there is both data from the wild and data from captivity. As I'm not sure it makes sense to include social data from captivity this column only includes data from Pasquaretta that was collected in the wild
	-Camille Troisi
makes sense - we are looking for a value that is most representative of the species (well, there evolutionary past if we are honest) so data from the wild seems reasonable.
	-Manuel Bohn</t>
        </r>
      </text>
    </comment>
    <comment ref="E1" authorId="0" shapeId="0" xr:uid="{00000000-0006-0000-0000-000006000000}">
      <text>
        <r>
          <rPr>
            <sz val="10"/>
            <color rgb="FF000000"/>
            <rFont val="Arial"/>
          </rPr>
          <t>polymorphic species: males are dichromatic whereas females can be dichromatic or trichromatic. proportions of dichromatic vs trichromatic females vary and are mostly unknown.
	-Yseult Hb</t>
        </r>
      </text>
    </comment>
    <comment ref="N1" authorId="0" shapeId="0" xr:uid="{00000000-0006-0000-0000-000016000000}">
      <text>
        <r>
          <rPr>
            <sz val="10"/>
            <color rgb="FF000000"/>
            <rFont val="Arial"/>
          </rPr>
          <t>Mix of data from wild and captive settings. Not sure if should use the captive data as it might not represent usual social dynamics
	-Camille Troisi</t>
        </r>
      </text>
    </comment>
    <comment ref="O1" authorId="0" shapeId="0" xr:uid="{00000000-0006-0000-0000-00000F000000}">
      <text>
        <r>
          <rPr>
            <sz val="10"/>
            <color rgb="FF000000"/>
            <rFont val="Arial"/>
          </rPr>
          <t>In Pasquaretta, there is both data from the wild and data from captivity. As I'm not sure it makes sense to include social data from captivity this column only includes data from Pasquaretta that was collected in the wild
	-Camille Troisi</t>
        </r>
      </text>
    </comment>
    <comment ref="V1" authorId="0" shapeId="0" xr:uid="{00000000-0006-0000-0000-000002000000}">
      <text>
        <r>
          <rPr>
            <sz val="10"/>
            <color rgb="FF000000"/>
            <rFont val="Arial"/>
          </rPr>
          <t>"Population group size" as opposed to "Foraging group size"
	-Camille Troisi</t>
        </r>
      </text>
    </comment>
    <comment ref="X1" authorId="0" shapeId="0" xr:uid="{00000000-0006-0000-0000-000017000000}">
      <text>
        <r>
          <rPr>
            <sz val="10"/>
            <color rgb="FF000000"/>
            <rFont val="Arial"/>
          </rPr>
          <t>When several measures per species were given, the average was calculated
	-Camille Troisi</t>
        </r>
      </text>
    </comment>
    <comment ref="Y1" authorId="0" shapeId="0" xr:uid="{00000000-0006-0000-0000-00000D000000}">
      <text>
        <r>
          <rPr>
            <sz val="10"/>
            <color rgb="FF000000"/>
            <rFont val="Arial"/>
          </rPr>
          <t>In Pasquaretta, there is both data from the wild and data from captivity. As I'm not sure it makes sense to include social data from captivity this column only includes data from Pasquaretta that was collected in the wild
	-Camille Troisi</t>
        </r>
      </text>
    </comment>
    <comment ref="AA1" authorId="0" shapeId="0" xr:uid="{00000000-0006-0000-0000-00000C000000}">
      <text>
        <r>
          <rPr>
            <sz val="10"/>
            <color rgb="FF000000"/>
            <rFont val="Arial"/>
          </rPr>
          <t>In Pasquaretta, there is both data from the wild and data from captivity. As I'm not sure it makes sense to include social data from captivity this column only includes data from Pasquaretta that was collected in the wild
	-Camille Troisi</t>
        </r>
      </text>
    </comment>
    <comment ref="AL1" authorId="0" shapeId="0" xr:uid="{00000000-0006-0000-0000-000008000000}">
      <text>
        <r>
          <rPr>
            <sz val="10"/>
            <color rgb="FF000000"/>
            <rFont val="Arial"/>
          </rPr>
          <t>data average from 2 or 3 different datasets (some unpublished, see details in paper)
	-Yseult Hb</t>
        </r>
      </text>
    </comment>
    <comment ref="X2" authorId="0" shapeId="0" xr:uid="{00000000-0006-0000-0000-000018000000}">
      <text>
        <r>
          <rPr>
            <sz val="10"/>
            <color rgb="FF000000"/>
            <rFont val="Arial"/>
          </rPr>
          <t>Called Eulemur catta in Pasquaretta et al. 2014
	-Camille Troisi</t>
        </r>
      </text>
    </comment>
    <comment ref="P4" authorId="0" shapeId="0" xr:uid="{00000000-0006-0000-0000-000015000000}">
      <text>
        <r>
          <rPr>
            <sz val="10"/>
            <color rgb="FF000000"/>
            <rFont val="Arial"/>
          </rPr>
          <t>called "Cebus apella"
	-Camille Troisi</t>
        </r>
      </text>
    </comment>
    <comment ref="T4" authorId="0" shapeId="0" xr:uid="{00000000-0006-0000-0000-000004000000}">
      <text>
        <r>
          <rPr>
            <sz val="10"/>
            <color rgb="FF000000"/>
            <rFont val="Arial"/>
          </rPr>
          <t>Cebus apella
	-Camille Troisi</t>
        </r>
      </text>
    </comment>
    <comment ref="U4" authorId="0" shapeId="0" xr:uid="{00000000-0006-0000-0000-000003000000}">
      <text>
        <r>
          <rPr>
            <sz val="10"/>
            <color rgb="FF000000"/>
            <rFont val="Arial"/>
          </rPr>
          <t>Cebus apella
	-Camille Troisi</t>
        </r>
      </text>
    </comment>
    <comment ref="V4" authorId="0" shapeId="0" xr:uid="{00000000-0006-0000-0000-000001000000}">
      <text>
        <r>
          <rPr>
            <sz val="10"/>
            <color rgb="FF000000"/>
            <rFont val="Arial"/>
          </rPr>
          <t>Cebus apella
	-Camille Troisi</t>
        </r>
      </text>
    </comment>
    <comment ref="AC4" authorId="0" shapeId="0" xr:uid="{00000000-0006-0000-0000-000012000000}">
      <text>
        <r>
          <rPr>
            <sz val="10"/>
            <color rgb="FF000000"/>
            <rFont val="Arial"/>
          </rPr>
          <t>called "Cebus apella"
	-Camille Troisi</t>
        </r>
      </text>
    </comment>
    <comment ref="AE4" authorId="0" shapeId="0" xr:uid="{00000000-0006-0000-0000-000011000000}">
      <text>
        <r>
          <rPr>
            <sz val="10"/>
            <color rgb="FF000000"/>
            <rFont val="Arial"/>
          </rPr>
          <t>called "Cebus apella"
	-Camille Troisi</t>
        </r>
      </text>
    </comment>
    <comment ref="AH4" authorId="0" shapeId="0" xr:uid="{00000000-0006-0000-0000-000010000000}">
      <text>
        <r>
          <rPr>
            <sz val="10"/>
            <color rgb="FF000000"/>
            <rFont val="Arial"/>
          </rPr>
          <t>called "Cebus apella"
	-Camille Troisi</t>
        </r>
      </text>
    </comment>
    <comment ref="K7" authorId="0" shapeId="0" xr:uid="{00000000-0006-0000-0000-00000B000000}">
      <text>
        <r>
          <rPr>
            <sz val="10"/>
            <color rgb="FF000000"/>
            <rFont val="Arial"/>
          </rPr>
          <t>potentially a mistake in the original dataset (Powell et al, 2017)
	-Yseult Hb</t>
        </r>
      </text>
    </comment>
    <comment ref="K9" authorId="0" shapeId="0" xr:uid="{00000000-0006-0000-0000-00000A000000}">
      <text>
        <r>
          <rPr>
            <sz val="10"/>
            <color rgb="FF000000"/>
            <rFont val="Arial"/>
          </rPr>
          <t>if fruits + seeds together, then 32%
	-Yseult Hb</t>
        </r>
      </text>
    </comment>
    <comment ref="M10" authorId="0" shapeId="0" xr:uid="{00000000-0006-0000-0000-000019000000}">
      <text>
        <r>
          <rPr>
            <sz val="10"/>
            <color rgb="FF000000"/>
            <rFont val="Arial"/>
          </rPr>
          <t>According to Grueter et al. 2013, this refers to the group size, not the community size. They also provide values for community/band size. Should we take that into account?
	-Camille Troisi
how would you take community size into account?
	-Manuel Bohn
They provide data on community size. But I guess this wouldn't be comparable to other species which don't have communities
	-Camille Troisi
right - so going with just group size would be fine in that case
	-Manuel Bohn</t>
        </r>
      </text>
    </comment>
    <comment ref="P14" authorId="0" shapeId="0" xr:uid="{00000000-0006-0000-0000-000014000000}">
      <text>
        <r>
          <rPr>
            <sz val="10"/>
            <color rgb="FF000000"/>
            <rFont val="Arial"/>
          </rPr>
          <t>Called "Hylobates syndactylus"
	-Camille Troisi</t>
        </r>
      </text>
    </comment>
    <comment ref="R19" authorId="0" shapeId="0" xr:uid="{00000000-0006-0000-0000-000005000000}">
      <text>
        <r>
          <rPr>
            <sz val="10"/>
            <color rgb="FF000000"/>
            <rFont val="Arial"/>
          </rPr>
          <t>"Lemur fulvus"
	-Camille Troisi</t>
        </r>
      </text>
    </comment>
    <comment ref="P22" authorId="0" shapeId="0" xr:uid="{00000000-0006-0000-0000-000013000000}">
      <text>
        <r>
          <rPr>
            <sz val="10"/>
            <color rgb="FF000000"/>
            <rFont val="Arial"/>
          </rPr>
          <t>Called "Hylobates leucogenys"
	-Camille Troisi</t>
        </r>
      </text>
    </comment>
    <comment ref="K23" authorId="0" shapeId="0" xr:uid="{00000000-0006-0000-0000-000009000000}">
      <text>
        <r>
          <rPr>
            <sz val="10"/>
            <color rgb="FF000000"/>
            <rFont val="Arial"/>
          </rPr>
          <t>if fruits + seeds together, then 41.5%
	-Yseult Hb</t>
        </r>
      </text>
    </comment>
    <comment ref="AL44" authorId="0" shapeId="0" xr:uid="{00000000-0006-0000-0000-000007000000}">
      <text>
        <r>
          <rPr>
            <sz val="10"/>
            <color rgb="FF000000"/>
            <rFont val="Arial"/>
          </rPr>
          <t>Chiropotes chiropotes
	-Yseult Hb</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4DAEC2-C34A-0347-87C5-66B3072A6096}" name="species_data" type="6" refreshedVersion="6" background="1" saveData="1">
    <textPr sourceFile="/Users/manuel_bohn/Work/Cloud/ManyPrimates/git/mp1_short_term_memory/data/species_data.csv" decimal="," thousands="." comma="1">
      <textFields count="8">
        <textField/>
        <textField/>
        <textField/>
        <textField/>
        <textField/>
        <textField type="text"/>
        <textField/>
        <textField/>
      </textFields>
    </textPr>
  </connection>
  <connection id="2" xr16:uid="{FC8F7AB8-3250-F844-9327-9C7E5BCE3306}" name="species_data1" type="6" refreshedVersion="6" background="1" saveData="1">
    <textPr sourceFile="/Users/manuel_bohn/Work/Cloud/ManyPrimates/git/mp1_short_term_memory/data/species_data.csv" decimal="," thousands="." comma="1">
      <textFields count="8">
        <textField/>
        <textField/>
        <textField/>
        <textField/>
        <textField/>
        <textField type="text"/>
        <textField/>
        <textField/>
      </textFields>
    </textPr>
  </connection>
</connections>
</file>

<file path=xl/sharedStrings.xml><?xml version="1.0" encoding="utf-8"?>
<sst xmlns="http://schemas.openxmlformats.org/spreadsheetml/2006/main" count="2075" uniqueCount="341">
  <si>
    <t>Species_English</t>
  </si>
  <si>
    <t>Species_Latin</t>
  </si>
  <si>
    <t>Family</t>
  </si>
  <si>
    <t>Superordinate group</t>
  </si>
  <si>
    <t>color_vision</t>
  </si>
  <si>
    <t>diet_diversity</t>
  </si>
  <si>
    <t>vocal_repertoire</t>
  </si>
  <si>
    <t>gestation_length</t>
  </si>
  <si>
    <t>sleep_duration</t>
  </si>
  <si>
    <t>percent_frugivory_Decasien_Higham</t>
  </si>
  <si>
    <t>percent_frugivory_Powell</t>
  </si>
  <si>
    <t>terrestriality</t>
  </si>
  <si>
    <t>group_size_Grueber</t>
  </si>
  <si>
    <t>group_size_Pasquaretta</t>
  </si>
  <si>
    <t>group_size_Pasquaretta_wild</t>
  </si>
  <si>
    <t>group_size_Jones</t>
  </si>
  <si>
    <t>group_size_Kamilar&amp;Cooper</t>
  </si>
  <si>
    <t>group_size_Pérez‐Barbería</t>
  </si>
  <si>
    <t>group_size_Patterson et al.</t>
  </si>
  <si>
    <t xml:space="preserve">group_size_DeCasien et al. </t>
  </si>
  <si>
    <t>group_size_Powell et al.</t>
  </si>
  <si>
    <t>group_size_MacLean et al.</t>
  </si>
  <si>
    <t>grooming_budget</t>
  </si>
  <si>
    <t>SNA_centralisation</t>
  </si>
  <si>
    <t>SNA_centralisation_wild</t>
  </si>
  <si>
    <t>SNA_modularity</t>
  </si>
  <si>
    <t>SNA_modularity_wild</t>
  </si>
  <si>
    <t>body_size_g_Jones</t>
  </si>
  <si>
    <t>body_size_g_MacLean</t>
  </si>
  <si>
    <t>body_size_kg_Galan-Acedo</t>
  </si>
  <si>
    <t>home_range_MacLean</t>
  </si>
  <si>
    <t>home_range_Km2_Jones</t>
  </si>
  <si>
    <t>home_range_Galán-Acedo et al. 2019</t>
  </si>
  <si>
    <t>feeding_budget</t>
  </si>
  <si>
    <t>dietary_breadth_MacLean</t>
  </si>
  <si>
    <t>dietary_breadth_Jones</t>
  </si>
  <si>
    <t>foraging_group_size_MacLean</t>
  </si>
  <si>
    <t>foraging_group_size_Powell</t>
  </si>
  <si>
    <t>day_journey_length_MacLean</t>
  </si>
  <si>
    <t>ring_tailed_lemur</t>
  </si>
  <si>
    <t>Lemur_catta</t>
  </si>
  <si>
    <t>Lemuridae</t>
  </si>
  <si>
    <t>lemur</t>
  </si>
  <si>
    <t>dichromatic</t>
  </si>
  <si>
    <t>Folivore_frugivore</t>
  </si>
  <si>
    <t>NA</t>
  </si>
  <si>
    <t>terrestrial</t>
  </si>
  <si>
    <t>black_and_white_ruffed_lemur</t>
  </si>
  <si>
    <t>Varecia_variegata</t>
  </si>
  <si>
    <t>Frugivore</t>
  </si>
  <si>
    <t>arboreal</t>
  </si>
  <si>
    <t>brown_capuchin_monkey</t>
  </si>
  <si>
    <t>Sapajus_apella</t>
  </si>
  <si>
    <t>Cebidae</t>
  </si>
  <si>
    <t>new_world_monkey</t>
  </si>
  <si>
    <t>polymorphic</t>
  </si>
  <si>
    <t>Omnivore</t>
  </si>
  <si>
    <t>black_faced_spider_monkey</t>
  </si>
  <si>
    <t>Ateles_chamek</t>
  </si>
  <si>
    <t>Atelidae</t>
  </si>
  <si>
    <t>common_squirrel_monkey</t>
  </si>
  <si>
    <t>Saimiri_sciureus</t>
  </si>
  <si>
    <t>Insectivore_frugivore</t>
  </si>
  <si>
    <t>rhesus_macaque</t>
  </si>
  <si>
    <t>Macaca_mulatta</t>
  </si>
  <si>
    <t>Cercopithecidae</t>
  </si>
  <si>
    <t>old_world_monkey</t>
  </si>
  <si>
    <t>trichromatic</t>
  </si>
  <si>
    <t>≥18</t>
  </si>
  <si>
    <t>long_tailed_macaque</t>
  </si>
  <si>
    <t>Macaca_fascicularis</t>
  </si>
  <si>
    <t>barbary_macaque</t>
  </si>
  <si>
    <t>Macaca_sylvanus</t>
  </si>
  <si>
    <t>chimpanzee</t>
  </si>
  <si>
    <t>Pan_troglodytes</t>
  </si>
  <si>
    <t>Hominidae</t>
  </si>
  <si>
    <t>ape</t>
  </si>
  <si>
    <t>bonobo</t>
  </si>
  <si>
    <t>Pan_paniscus</t>
  </si>
  <si>
    <t>western_gorilla</t>
  </si>
  <si>
    <t>Gorilla_gorilla</t>
  </si>
  <si>
    <t>sumatran_orangutan</t>
  </si>
  <si>
    <t>Pongo_abelii</t>
  </si>
  <si>
    <t>siamang</t>
  </si>
  <si>
    <t>Symphalangus_syndactylus</t>
  </si>
  <si>
    <t>Hylobatidae</t>
  </si>
  <si>
    <t>muellers_gibbon</t>
  </si>
  <si>
    <t>Hylobates_muelleri</t>
  </si>
  <si>
    <t>east_javan_langur</t>
  </si>
  <si>
    <t>Trachypithecus_auratus</t>
  </si>
  <si>
    <t>Folivore</t>
  </si>
  <si>
    <t>tonkean_macaque</t>
  </si>
  <si>
    <t>Macaca_tonkeana</t>
  </si>
  <si>
    <t>white_faced_capuchin</t>
  </si>
  <si>
    <t>Cebus_capucinus</t>
  </si>
  <si>
    <t>brown_lemur</t>
  </si>
  <si>
    <t>Eulemur_fulvus</t>
  </si>
  <si>
    <t>black_lemur</t>
  </si>
  <si>
    <t>Eulemur_macaco</t>
  </si>
  <si>
    <t>green_monkey</t>
  </si>
  <si>
    <t>Chlorocebus_sabaeus</t>
  </si>
  <si>
    <t>northern_white_cheeked_gibbon</t>
  </si>
  <si>
    <t>Nomascus_leucogenys</t>
  </si>
  <si>
    <t>king_colobus</t>
  </si>
  <si>
    <t>Colobus_polykomos</t>
  </si>
  <si>
    <t>allens_swamp_monkey</t>
  </si>
  <si>
    <t>Allenopithecus_nigroviridis</t>
  </si>
  <si>
    <t>coquerels_sifaka</t>
  </si>
  <si>
    <t>Propithecus_coquereli</t>
  </si>
  <si>
    <t>blue_eyed_black_lemur</t>
  </si>
  <si>
    <t>Eulemur_flavifrons</t>
  </si>
  <si>
    <t>crowned_lemur</t>
  </si>
  <si>
    <t>Eulemur_coronatus</t>
  </si>
  <si>
    <t>mongoose_lemur</t>
  </si>
  <si>
    <t>Eulemur_mongoz</t>
  </si>
  <si>
    <t>lion_tailed_macaque</t>
  </si>
  <si>
    <t>Macaca_silenus</t>
  </si>
  <si>
    <t>bornean_orangutan</t>
  </si>
  <si>
    <t>Pongo_pygmaeus</t>
  </si>
  <si>
    <t>javan_gibbon</t>
  </si>
  <si>
    <t>Hylobates_moloch</t>
  </si>
  <si>
    <t>pileated_gibbon</t>
  </si>
  <si>
    <t>Hylobates_pileatus</t>
  </si>
  <si>
    <t>common_marmoset</t>
  </si>
  <si>
    <t>Callithrix_jacchus</t>
  </si>
  <si>
    <t>Callitrichidae</t>
  </si>
  <si>
    <t>Gummivore</t>
  </si>
  <si>
    <t>diana_monkey</t>
  </si>
  <si>
    <t>Cercopithecus_diana</t>
  </si>
  <si>
    <t>hamlyns_monkey</t>
  </si>
  <si>
    <t>Cercopithecus_hamlyni</t>
  </si>
  <si>
    <t>golden_lion_tamarin</t>
  </si>
  <si>
    <t>Leontopithecus_rosalia</t>
  </si>
  <si>
    <t>olive_baboon</t>
  </si>
  <si>
    <t>Papio_anubis</t>
  </si>
  <si>
    <t>emperor_tamarin</t>
  </si>
  <si>
    <t>Saguinus_imperator</t>
  </si>
  <si>
    <t>golden_handed_tamarin</t>
  </si>
  <si>
    <t>Saguinus_midas</t>
  </si>
  <si>
    <t>white_handed_gibbon</t>
  </si>
  <si>
    <t>Hylobates_lar</t>
  </si>
  <si>
    <t>cotton_top_tamarin</t>
  </si>
  <si>
    <t>Saguinus_oedipus</t>
  </si>
  <si>
    <t>red_ruffed_lemur</t>
  </si>
  <si>
    <t>Varecia_rubra</t>
  </si>
  <si>
    <t>brown_woolly_monkey</t>
  </si>
  <si>
    <t>Lagothrix_lagotricha</t>
  </si>
  <si>
    <t>red_backed_bearded_saki</t>
  </si>
  <si>
    <t>Chiropotes_sagulatus</t>
  </si>
  <si>
    <t>Pitheciidae</t>
  </si>
  <si>
    <t>francois_langur</t>
  </si>
  <si>
    <t>Trachypithecus_francoisi</t>
  </si>
  <si>
    <t>sichuan_snub_nosed_monkey</t>
  </si>
  <si>
    <t>Rhinopithecus_roxellana</t>
  </si>
  <si>
    <t>row 37 (baboons): including two P. anubis x cynocephalus hybrids</t>
  </si>
  <si>
    <t>dicarded species (uni barcelona)</t>
  </si>
  <si>
    <t>geoffroys_marmoset</t>
  </si>
  <si>
    <t>Callithrix_geoffroyi</t>
  </si>
  <si>
    <t>nancy_mas_night_monkey</t>
  </si>
  <si>
    <t>Aotus_nancymaae</t>
  </si>
  <si>
    <t>Aotidae</t>
  </si>
  <si>
    <t>monochromatic</t>
  </si>
  <si>
    <t>drill</t>
  </si>
  <si>
    <t>Mandrillus_leucophaeus</t>
  </si>
  <si>
    <t>de_brazzas_monkey</t>
  </si>
  <si>
    <t>Cercopithecus_neglectus</t>
  </si>
  <si>
    <t>white_naped_mangabey</t>
  </si>
  <si>
    <t>Cercocebus_lunulatus</t>
  </si>
  <si>
    <t>source_percent_frugivory</t>
  </si>
  <si>
    <t>source_terrestriality</t>
  </si>
  <si>
    <t>https://www.nature.com/articles/s41597-019-0059-9#MOESM1</t>
  </si>
  <si>
    <t>Macedonia, 1993</t>
  </si>
  <si>
    <t>Jones et al. 2009</t>
  </si>
  <si>
    <t>Powell, et al., 2017</t>
  </si>
  <si>
    <t>Grueber et al. 2013</t>
  </si>
  <si>
    <t>Pasquaretta et al. 2015</t>
  </si>
  <si>
    <t>Kamilar &amp; Cooper. 2013</t>
  </si>
  <si>
    <t>DeCasien et al. 2017</t>
  </si>
  <si>
    <t>Powell et al. 2017</t>
  </si>
  <si>
    <t>MacLean et al. 2014</t>
  </si>
  <si>
    <t>Galan-Acedo et al. 2019</t>
  </si>
  <si>
    <t>Powell et al., 2017</t>
  </si>
  <si>
    <t>Zimmermann, 2017</t>
  </si>
  <si>
    <t>Powell, et al., 2018</t>
  </si>
  <si>
    <t>Pérez‐Barbería et al. 2007</t>
  </si>
  <si>
    <t>Fragaszy, 1990</t>
  </si>
  <si>
    <t>Decasien &amp; Higham, 2017</t>
  </si>
  <si>
    <t>Powell, et al., 2019</t>
  </si>
  <si>
    <t xml:space="preserve">new_world_monkey </t>
  </si>
  <si>
    <t>Powell, et al., 2020</t>
  </si>
  <si>
    <t>https://www.frontiersin.org/articles/10.3389/fnins.2018.00534/full#supplementary-material</t>
  </si>
  <si>
    <t>Wexler &amp; Moore-Ede, 1985; Kantha &amp; Suzuki, 2006</t>
  </si>
  <si>
    <t>Powell, et al., 2021</t>
  </si>
  <si>
    <t>Patterson et al. 2014</t>
  </si>
  <si>
    <r>
      <rPr>
        <sz val="10"/>
        <color rgb="FF000000"/>
        <rFont val="Arial"/>
      </rPr>
      <t>trichromatic (</t>
    </r>
    <r>
      <rPr>
        <u/>
        <sz val="10"/>
        <color rgb="FF1155CC"/>
        <rFont val="Arial"/>
      </rPr>
      <t>link 1</t>
    </r>
    <r>
      <rPr>
        <sz val="10"/>
        <color rgb="FF000000"/>
        <rFont val="Arial"/>
      </rPr>
      <t xml:space="preserve">; </t>
    </r>
    <r>
      <rPr>
        <u/>
        <sz val="10"/>
        <color rgb="FF1155CC"/>
        <rFont val="Arial"/>
      </rPr>
      <t>link 2</t>
    </r>
    <r>
      <rPr>
        <sz val="10"/>
        <color rgb="FF000000"/>
        <rFont val="Arial"/>
      </rPr>
      <t>)</t>
    </r>
  </si>
  <si>
    <t>Hauser and Marler 1993</t>
  </si>
  <si>
    <t>Robinson Et Al., 2003</t>
  </si>
  <si>
    <t>Powell, et al., 2022</t>
  </si>
  <si>
    <r>
      <rPr>
        <sz val="10"/>
        <color rgb="FF000000"/>
        <rFont val="Arial"/>
      </rPr>
      <t>trichromatic (</t>
    </r>
    <r>
      <rPr>
        <u/>
        <sz val="10"/>
        <color rgb="FF1155CC"/>
        <rFont val="Arial"/>
      </rPr>
      <t>link 1</t>
    </r>
    <r>
      <rPr>
        <sz val="10"/>
        <color rgb="FF000000"/>
        <rFont val="Arial"/>
      </rPr>
      <t xml:space="preserve">; </t>
    </r>
    <r>
      <rPr>
        <u/>
        <sz val="10"/>
        <color rgb="FF1155CC"/>
        <rFont val="Arial"/>
      </rPr>
      <t>link 2</t>
    </r>
    <r>
      <rPr>
        <sz val="10"/>
        <color rgb="FF000000"/>
        <rFont val="Arial"/>
      </rPr>
      <t>)</t>
    </r>
  </si>
  <si>
    <t>Palombit, 1992</t>
  </si>
  <si>
    <t>Powell, et al., 2023</t>
  </si>
  <si>
    <t>Fischer &amp; Hammerschmidt, 2002</t>
  </si>
  <si>
    <t>Gonzalez Et Al., 1979</t>
  </si>
  <si>
    <t>Powell, et al., 2024</t>
  </si>
  <si>
    <r>
      <t>trichromatic (</t>
    </r>
    <r>
      <rPr>
        <u/>
        <sz val="10"/>
        <color rgb="FF1155CC"/>
        <rFont val="Arial"/>
      </rPr>
      <t>link 1</t>
    </r>
    <r>
      <rPr>
        <sz val="10"/>
        <color rgb="FF000000"/>
        <rFont val="Arial"/>
      </rPr>
      <t xml:space="preserve">; </t>
    </r>
    <r>
      <rPr>
        <u/>
        <sz val="10"/>
        <color rgb="FF1155CC"/>
        <rFont val="Arial"/>
      </rPr>
      <t>link 2</t>
    </r>
    <r>
      <rPr>
        <sz val="10"/>
        <color rgb="FF000000"/>
        <rFont val="Arial"/>
      </rPr>
      <t>)</t>
    </r>
  </si>
  <si>
    <t>Freemon Et Al., 1971</t>
  </si>
  <si>
    <t>Powell, et al., 2025</t>
  </si>
  <si>
    <t>Powell, et al., 2026</t>
  </si>
  <si>
    <r>
      <t>trichromatic (</t>
    </r>
    <r>
      <rPr>
        <u/>
        <sz val="10"/>
        <color rgb="FF1155CC"/>
        <rFont val="Arial"/>
      </rPr>
      <t>link 1</t>
    </r>
    <r>
      <rPr>
        <sz val="10"/>
        <color rgb="FF000000"/>
        <rFont val="Arial"/>
      </rPr>
      <t xml:space="preserve">; </t>
    </r>
    <r>
      <rPr>
        <u/>
        <sz val="10"/>
        <color rgb="FF1155CC"/>
        <rFont val="Arial"/>
      </rPr>
      <t>link 2</t>
    </r>
    <r>
      <rPr>
        <sz val="10"/>
        <color rgb="FF000000"/>
        <rFont val="Arial"/>
      </rPr>
      <t>)</t>
    </r>
  </si>
  <si>
    <t>Powell, et al., 2027</t>
  </si>
  <si>
    <t>Powell, et al., 2028</t>
  </si>
  <si>
    <t>Powell, et al., 2029</t>
  </si>
  <si>
    <t>Powell, et al., 2030</t>
  </si>
  <si>
    <t>Powell, et al., 2031</t>
  </si>
  <si>
    <t>Masataka &amp; Thierry, 1993</t>
  </si>
  <si>
    <t>Thierry et al. 1996</t>
  </si>
  <si>
    <t>Powell, et al., 2032</t>
  </si>
  <si>
    <t>Gros-Louis et al., 2008</t>
  </si>
  <si>
    <t>Powell, et al., 2033</t>
  </si>
  <si>
    <t>Campbell &amp; Tobler, 1984</t>
  </si>
  <si>
    <t>Powell, et al., 2034</t>
  </si>
  <si>
    <t>Gosset et al., 2003</t>
  </si>
  <si>
    <t>Powell, et al., 2035</t>
  </si>
  <si>
    <t>DeMartelly et al. 2012</t>
  </si>
  <si>
    <t>Balzamo Et Al., 1978</t>
  </si>
  <si>
    <t>Powell, et al., 2036</t>
  </si>
  <si>
    <t>Rode, 1942</t>
  </si>
  <si>
    <t>Powell, et al., 2037</t>
  </si>
  <si>
    <t>Walek, 1978</t>
  </si>
  <si>
    <t>Powell, et al., 2038</t>
  </si>
  <si>
    <t>Gevaerts, 1992</t>
  </si>
  <si>
    <t>Powell, et al., 2039</t>
  </si>
  <si>
    <t>Powell, et al., 2040</t>
  </si>
  <si>
    <t>Sylviane et al. 2011</t>
  </si>
  <si>
    <t>Powell, et al., 2042</t>
  </si>
  <si>
    <t>Nadhurou et al. 2015</t>
  </si>
  <si>
    <t>Balzamo Et Al., 1978B</t>
  </si>
  <si>
    <t>Powell, et al., 2043</t>
  </si>
  <si>
    <t>Hohman, 1991</t>
  </si>
  <si>
    <t>Powell, et al., 2044</t>
  </si>
  <si>
    <t>Powell, et al., 2045</t>
  </si>
  <si>
    <t>Powell, et al., 2046</t>
  </si>
  <si>
    <t>Powell, et al., 2047</t>
  </si>
  <si>
    <t>Crofts et al 2001; Kantha &amp; Suzuki 2006</t>
  </si>
  <si>
    <t>Powell, et al., 2048</t>
  </si>
  <si>
    <r>
      <rPr>
        <sz val="10"/>
        <color rgb="FF000000"/>
        <rFont val="Arial"/>
      </rPr>
      <t>trichromatic (</t>
    </r>
    <r>
      <rPr>
        <u/>
        <sz val="10"/>
        <color rgb="FF1155CC"/>
        <rFont val="Arial"/>
      </rPr>
      <t>link 1</t>
    </r>
    <r>
      <rPr>
        <sz val="10"/>
        <color rgb="FF000000"/>
        <rFont val="Arial"/>
      </rPr>
      <t xml:space="preserve">; </t>
    </r>
    <r>
      <rPr>
        <u/>
        <sz val="10"/>
        <color rgb="FF1155CC"/>
        <rFont val="Arial"/>
      </rPr>
      <t>link 2</t>
    </r>
    <r>
      <rPr>
        <sz val="10"/>
        <color rgb="FF000000"/>
        <rFont val="Arial"/>
      </rPr>
      <t>)</t>
    </r>
  </si>
  <si>
    <t>Powell, et al., 2049</t>
  </si>
  <si>
    <t>Powell, et al., 2050</t>
  </si>
  <si>
    <t>MacLanahan &amp; Greeen, 1977</t>
  </si>
  <si>
    <t>Kleiman, 1977</t>
  </si>
  <si>
    <t>Powell, et al., 2051</t>
  </si>
  <si>
    <t>Balzamo &amp; Bert, 1975</t>
  </si>
  <si>
    <t>Powell, et al., 2052</t>
  </si>
  <si>
    <t>Hershkovitz, 1977</t>
  </si>
  <si>
    <t>Powell, et al., 2053</t>
  </si>
  <si>
    <t>Powell, et al., 2054</t>
  </si>
  <si>
    <t>Powell, et al., 2055</t>
  </si>
  <si>
    <t>Kantha &amp; Suzuki, 2006</t>
  </si>
  <si>
    <t>Vasey, 2007</t>
  </si>
  <si>
    <t>Powell, et al., 2057</t>
  </si>
  <si>
    <t>Powell, et al., 2058</t>
  </si>
  <si>
    <t>Powell, et al., 2059</t>
  </si>
  <si>
    <t>Fleagle, 2013</t>
  </si>
  <si>
    <t>Powell, et al., 2060</t>
  </si>
  <si>
    <t>Fan et al. 2018</t>
  </si>
  <si>
    <t>Powell, et al., 2061</t>
  </si>
  <si>
    <r>
      <rPr>
        <strike/>
        <sz val="10"/>
        <color rgb="FF000000"/>
        <rFont val="Arial"/>
      </rPr>
      <t>trichromatic (</t>
    </r>
    <r>
      <rPr>
        <strike/>
        <sz val="10"/>
        <color rgb="FF1155CC"/>
        <rFont val="Arial"/>
      </rPr>
      <t>link 1</t>
    </r>
    <r>
      <rPr>
        <strike/>
        <sz val="10"/>
        <color rgb="FF000000"/>
        <rFont val="Arial"/>
      </rPr>
      <t xml:space="preserve">; </t>
    </r>
    <r>
      <rPr>
        <strike/>
        <sz val="10"/>
        <color rgb="FF1155CC"/>
        <rFont val="Arial"/>
      </rPr>
      <t>link 2</t>
    </r>
    <r>
      <rPr>
        <strike/>
        <sz val="10"/>
        <color rgb="FF000000"/>
        <rFont val="Arial"/>
      </rPr>
      <t>)</t>
    </r>
  </si>
  <si>
    <t>including two P. anubis x cynocephalus hybrids</t>
  </si>
  <si>
    <t>sichuan_snub-nosed_monkey</t>
  </si>
  <si>
    <t>species</t>
  </si>
  <si>
    <t>species_formatted</t>
  </si>
  <si>
    <t>species_latin</t>
  </si>
  <si>
    <t>clade</t>
  </si>
  <si>
    <t>clade_formatted</t>
  </si>
  <si>
    <t>life_expectancy</t>
  </si>
  <si>
    <t>phylo</t>
  </si>
  <si>
    <t>phylo4phylo</t>
  </si>
  <si>
    <t>Ring-tailed lemur</t>
  </si>
  <si>
    <t>Lemur</t>
  </si>
  <si>
    <t>37.3</t>
  </si>
  <si>
    <t>Black-and-white ruffed lemur</t>
  </si>
  <si>
    <t>Varecia_variegata_variegata</t>
  </si>
  <si>
    <t>39.4</t>
  </si>
  <si>
    <t>Brown capuchin monkey</t>
  </si>
  <si>
    <t>Cebus_apella</t>
  </si>
  <si>
    <t>New World monkey</t>
  </si>
  <si>
    <t>Black-faced spider monkey</t>
  </si>
  <si>
    <t>squirrel_monkey</t>
  </si>
  <si>
    <t>Squirrel monkey</t>
  </si>
  <si>
    <t>30.2</t>
  </si>
  <si>
    <t>Rhesus macaque</t>
  </si>
  <si>
    <t>Old World monkey</t>
  </si>
  <si>
    <t>Long-tailed macaque</t>
  </si>
  <si>
    <t>Barbary macaque</t>
  </si>
  <si>
    <t>Chimpanzee</t>
  </si>
  <si>
    <t>Pan_troglodytes_verus</t>
  </si>
  <si>
    <t>Ape</t>
  </si>
  <si>
    <t>59.4</t>
  </si>
  <si>
    <t>Bonobo</t>
  </si>
  <si>
    <t>gorilla</t>
  </si>
  <si>
    <t>Gorilla</t>
  </si>
  <si>
    <t>Gorilla_gorilla_gorilla</t>
  </si>
  <si>
    <t>60.1</t>
  </si>
  <si>
    <t>orangutan</t>
  </si>
  <si>
    <t>Orangutan</t>
  </si>
  <si>
    <t>life expectancy</t>
  </si>
  <si>
    <t>46</t>
  </si>
  <si>
    <t>40</t>
  </si>
  <si>
    <t>39</t>
  </si>
  <si>
    <t>29.1</t>
  </si>
  <si>
    <t>55</t>
  </si>
  <si>
    <t>59</t>
  </si>
  <si>
    <t>31.1</t>
  </si>
  <si>
    <t>28.4</t>
  </si>
  <si>
    <t>54</t>
  </si>
  <si>
    <t>35.5</t>
  </si>
  <si>
    <t>37.5</t>
  </si>
  <si>
    <t>44.1</t>
  </si>
  <si>
    <t>33.9</t>
  </si>
  <si>
    <t>27</t>
  </si>
  <si>
    <t>36.2</t>
  </si>
  <si>
    <t>45</t>
  </si>
  <si>
    <t>38</t>
  </si>
  <si>
    <t>22.8</t>
  </si>
  <si>
    <t>35.1</t>
  </si>
  <si>
    <t>28.6</t>
  </si>
  <si>
    <t>31.6</t>
  </si>
  <si>
    <t>23.7</t>
  </si>
  <si>
    <t>21</t>
  </si>
  <si>
    <t>56</t>
  </si>
  <si>
    <t>26.2</t>
  </si>
  <si>
    <t>32</t>
  </si>
  <si>
    <t>26.3</t>
  </si>
  <si>
    <t>29.5</t>
  </si>
  <si>
    <t>26.75</t>
  </si>
  <si>
    <t>30.5</t>
  </si>
  <si>
    <t>17.9</t>
  </si>
  <si>
    <t>Source</t>
  </si>
  <si>
    <t>Longevity of mammals in captivity; from the living collections of the world." by Richard Weigl (Kleine Senckenberg-Reihe 48, 2005)</t>
  </si>
  <si>
    <t>Data from C. chiropotes</t>
  </si>
  <si>
    <t>Data from Eulemur macaco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</si>
</sst>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0" x14ac:knownFonts="1">
    <font>
      <sz val="10"/>
      <color rgb="FF000000"/>
      <name val="Arial"/>
    </font>
    <font>
      <b/>
      <sz val="10"/>
      <color theme="1"/>
      <name val="Arial"/>
    </font>
    <font>
      <b/>
      <sz val="10"/>
      <color rgb="FF000000"/>
      <name val="Arial"/>
    </font>
    <font>
      <b/>
      <sz val="10"/>
      <color theme="1"/>
      <name val="Arial"/>
    </font>
    <font>
      <b/>
      <sz val="10"/>
      <color rgb="FF980000"/>
      <name val="Arial"/>
    </font>
    <font>
      <b/>
      <sz val="10"/>
      <color rgb="FF000000"/>
      <name val="Arial"/>
    </font>
    <font>
      <b/>
      <sz val="10"/>
      <name val="Arial"/>
    </font>
    <font>
      <b/>
      <sz val="10"/>
      <color rgb="FF980000"/>
      <name val="Arial"/>
    </font>
    <font>
      <sz val="10"/>
      <color theme="1"/>
      <name val="Arial"/>
    </font>
    <font>
      <sz val="10"/>
      <name val="Arial"/>
    </font>
    <font>
      <sz val="11"/>
      <color rgb="FF000000"/>
      <name val="Calibri"/>
    </font>
    <font>
      <sz val="10"/>
      <color theme="1"/>
      <name val="Arial"/>
    </font>
    <font>
      <sz val="10"/>
      <color rgb="FF000000"/>
      <name val="Arial"/>
    </font>
    <font>
      <sz val="10"/>
      <color rgb="FF000000"/>
      <name val="Calibri"/>
    </font>
    <font>
      <i/>
      <sz val="10"/>
      <color theme="1"/>
      <name val="Arial"/>
    </font>
    <font>
      <strike/>
      <sz val="10"/>
      <color theme="1"/>
      <name val="Arial"/>
    </font>
    <font>
      <strike/>
      <sz val="10"/>
      <color rgb="FF000000"/>
      <name val="Arial"/>
    </font>
    <font>
      <strike/>
      <sz val="11"/>
      <color rgb="FF000000"/>
      <name val="Calibri"/>
    </font>
    <font>
      <strike/>
      <sz val="10"/>
      <color rgb="FF000000"/>
      <name val="Arial"/>
    </font>
    <font>
      <u/>
      <sz val="10"/>
      <color rgb="FF1155CC"/>
      <name val="Arial"/>
    </font>
    <font>
      <u/>
      <sz val="10"/>
      <color rgb="FF0000FF"/>
      <name val="Arial"/>
    </font>
    <font>
      <u/>
      <sz val="10"/>
      <color rgb="FF000000"/>
      <name val="Arial"/>
    </font>
    <font>
      <sz val="10"/>
      <color rgb="FF000000"/>
      <name val="Arial"/>
    </font>
    <font>
      <u/>
      <sz val="10"/>
      <color rgb="FF0000FF"/>
      <name val="Arial"/>
    </font>
    <font>
      <strike/>
      <sz val="10"/>
      <color rgb="FF1155CC"/>
      <name val="Arial"/>
    </font>
    <font>
      <strike/>
      <sz val="10"/>
      <name val="Arial"/>
    </font>
    <font>
      <strike/>
      <sz val="10"/>
      <color rgb="FF000000"/>
      <name val="Arial"/>
    </font>
    <font>
      <i/>
      <strike/>
      <sz val="10"/>
      <color theme="1"/>
      <name val="Arial"/>
    </font>
    <font>
      <sz val="10"/>
      <color theme="1"/>
      <name val="Arial"/>
      <family val="2"/>
    </font>
    <font>
      <b/>
      <sz val="10"/>
      <color rgb="FF00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style="thin">
        <color rgb="FF000000"/>
      </right>
      <top/>
      <bottom/>
      <diagonal/>
    </border>
  </borders>
  <cellStyleXfs count="2">
    <xf numFmtId="0" fontId="0" fillId="0" borderId="0"/>
    <xf numFmtId="43" fontId="12" fillId="0" borderId="0" applyFont="0" applyFill="0" applyBorder="0" applyAlignment="0" applyProtection="0"/>
  </cellStyleXfs>
  <cellXfs count="50">
    <xf numFmtId="0" fontId="0" fillId="0" borderId="0" xfId="0" applyFont="1" applyAlignment="1"/>
    <xf numFmtId="0" fontId="1" fillId="0" borderId="0" xfId="0" applyFont="1" applyAlignment="1"/>
    <xf numFmtId="0" fontId="1" fillId="0" borderId="1" xfId="0" applyFont="1" applyBorder="1" applyAlignment="1"/>
    <xf numFmtId="0" fontId="2" fillId="0" borderId="0" xfId="0" applyFont="1" applyAlignment="1"/>
    <xf numFmtId="0" fontId="3" fillId="0" borderId="0" xfId="0" applyFont="1" applyAlignment="1"/>
    <xf numFmtId="0" fontId="1"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8" fillId="0" borderId="1" xfId="0" applyFont="1" applyBorder="1" applyAlignment="1"/>
    <xf numFmtId="0" fontId="0" fillId="0" borderId="0" xfId="0" applyFont="1" applyAlignment="1"/>
    <xf numFmtId="0" fontId="8" fillId="0" borderId="0" xfId="0" applyFont="1"/>
    <xf numFmtId="0" fontId="9" fillId="0" borderId="0" xfId="0" applyFont="1" applyAlignment="1"/>
    <xf numFmtId="0" fontId="0" fillId="0" borderId="0" xfId="0" applyFont="1" applyAlignment="1">
      <alignment horizontal="right"/>
    </xf>
    <xf numFmtId="0" fontId="10" fillId="0" borderId="0" xfId="0" applyFont="1" applyAlignment="1">
      <alignment horizontal="right"/>
    </xf>
    <xf numFmtId="0" fontId="11" fillId="0" borderId="0" xfId="0" applyFont="1" applyAlignment="1"/>
    <xf numFmtId="0" fontId="12" fillId="2" borderId="0" xfId="0" applyFont="1" applyFill="1" applyAlignment="1">
      <alignment horizontal="center"/>
    </xf>
    <xf numFmtId="0" fontId="13" fillId="2" borderId="0" xfId="0" applyFont="1" applyFill="1" applyAlignment="1">
      <alignment horizontal="center"/>
    </xf>
    <xf numFmtId="0" fontId="12" fillId="0" borderId="0" xfId="0" applyFont="1" applyAlignment="1"/>
    <xf numFmtId="0" fontId="8" fillId="0" borderId="1" xfId="0" applyFont="1" applyBorder="1"/>
    <xf numFmtId="0" fontId="11" fillId="0" borderId="0" xfId="0" applyFont="1"/>
    <xf numFmtId="0" fontId="14" fillId="0" borderId="0" xfId="0" applyFont="1" applyAlignment="1"/>
    <xf numFmtId="0" fontId="15" fillId="0" borderId="0" xfId="0" applyFont="1" applyAlignment="1"/>
    <xf numFmtId="0" fontId="15" fillId="0" borderId="1" xfId="0" applyFont="1" applyBorder="1" applyAlignment="1"/>
    <xf numFmtId="0" fontId="16" fillId="0" borderId="0" xfId="0" applyFont="1" applyAlignment="1"/>
    <xf numFmtId="0" fontId="15" fillId="0" borderId="0" xfId="0" applyFont="1"/>
    <xf numFmtId="0" fontId="17" fillId="0" borderId="0" xfId="0" applyFont="1" applyAlignment="1">
      <alignment horizontal="right"/>
    </xf>
    <xf numFmtId="0" fontId="16" fillId="0" borderId="0" xfId="0" applyFont="1" applyAlignment="1">
      <alignment horizontal="right"/>
    </xf>
    <xf numFmtId="0" fontId="18" fillId="0" borderId="0" xfId="0" applyFont="1" applyAlignment="1"/>
    <xf numFmtId="0" fontId="19" fillId="0" borderId="0" xfId="0" applyFont="1" applyAlignment="1"/>
    <xf numFmtId="0" fontId="8" fillId="0" borderId="0" xfId="0" applyFont="1" applyAlignment="1"/>
    <xf numFmtId="0" fontId="0" fillId="0" borderId="0" xfId="0" applyFont="1" applyAlignment="1"/>
    <xf numFmtId="0" fontId="21" fillId="0" borderId="0" xfId="0" applyFont="1" applyAlignment="1"/>
    <xf numFmtId="0" fontId="22" fillId="0" borderId="0" xfId="0" applyFont="1" applyAlignment="1"/>
    <xf numFmtId="0" fontId="23" fillId="0" borderId="0" xfId="0" applyFont="1" applyAlignment="1"/>
    <xf numFmtId="0" fontId="9" fillId="0" borderId="0" xfId="0" applyFont="1" applyAlignment="1"/>
    <xf numFmtId="0" fontId="24" fillId="0" borderId="0" xfId="0" applyFont="1" applyAlignment="1"/>
    <xf numFmtId="0" fontId="15" fillId="0" borderId="0" xfId="0" applyFont="1" applyAlignment="1"/>
    <xf numFmtId="0" fontId="25" fillId="0" borderId="0" xfId="0" applyFont="1"/>
    <xf numFmtId="0" fontId="26" fillId="0" borderId="0" xfId="0" applyFont="1" applyAlignment="1"/>
    <xf numFmtId="0" fontId="27" fillId="0" borderId="0" xfId="0" applyFont="1" applyAlignment="1"/>
    <xf numFmtId="0" fontId="29" fillId="0" borderId="0" xfId="0" applyFont="1" applyAlignment="1"/>
    <xf numFmtId="49" fontId="0" fillId="0" borderId="0" xfId="0" applyNumberFormat="1" applyFont="1" applyAlignment="1"/>
    <xf numFmtId="0" fontId="28" fillId="0" borderId="0" xfId="0" applyFont="1" applyAlignment="1"/>
    <xf numFmtId="49" fontId="8" fillId="0" borderId="0" xfId="1" applyNumberFormat="1" applyFont="1" applyAlignment="1"/>
    <xf numFmtId="0" fontId="20" fillId="0" borderId="0" xfId="0" applyFont="1" applyAlignment="1">
      <alignment wrapText="1"/>
    </xf>
    <xf numFmtId="0" fontId="0"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pecies_data" connectionId="1" xr16:uid="{C2F1DE35-9651-9B40-A7D4-BDE16BF84EB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pecies_data" connectionId="2" xr16:uid="{C95E86D1-5294-DB40-AEF2-85A562B89265}"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8" Type="http://schemas.openxmlformats.org/officeDocument/2006/relationships/hyperlink" Target="https://pubmed.ncbi.nlm.nih.gov/18983718/" TargetMode="External"/><Relationship Id="rId26"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9" Type="http://schemas.openxmlformats.org/officeDocument/2006/relationships/hyperlink" Target="https://www.sciencedirect.com/science/article/abs/pii/0042698988901708" TargetMode="External"/><Relationship Id="rId2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4"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2"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7" Type="http://schemas.openxmlformats.org/officeDocument/2006/relationships/hyperlink" Target="https://www.sciencedirect.com/science/article/pii/S0042698902005655" TargetMode="External"/><Relationship Id="rId50" Type="http://schemas.openxmlformats.org/officeDocument/2006/relationships/hyperlink" Target="https://www.frontiersin.org/articles/10.3389/fnins.2018.00534/full" TargetMode="External"/><Relationship Id="rId5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7" Type="http://schemas.openxmlformats.org/officeDocument/2006/relationships/hyperlink" Target="https://www.frontiersin.org/articles/10.3389/fnins.2018.00534/full" TargetMode="External"/><Relationship Id="rId2" Type="http://schemas.openxmlformats.org/officeDocument/2006/relationships/hyperlink" Target="https://www.nature.com/articles/s41597-019-0059-9" TargetMode="External"/><Relationship Id="rId16" Type="http://schemas.openxmlformats.org/officeDocument/2006/relationships/hyperlink" Target="https://www.frontiersin.org/articles/10.3389/fnins.2018.00534/full" TargetMode="External"/><Relationship Id="rId29"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4" Type="http://schemas.openxmlformats.org/officeDocument/2006/relationships/hyperlink" Target="https://www.frontiersin.org/articles/10.3389/fnins.2018.00534/full" TargetMode="External"/><Relationship Id="rId32" Type="http://schemas.openxmlformats.org/officeDocument/2006/relationships/hyperlink" Target="https://link.springer.com/article/10.1007%2Fs00265-018-2629-9" TargetMode="External"/><Relationship Id="rId37" Type="http://schemas.openxmlformats.org/officeDocument/2006/relationships/hyperlink" Target="https://pubmed.ncbi.nlm.nih.gov/18983718/" TargetMode="External"/><Relationship Id="rId40" Type="http://schemas.openxmlformats.org/officeDocument/2006/relationships/hyperlink" Target="https://www.frontiersin.org/articles/10.3389/fnins.2018.00534/full" TargetMode="External"/><Relationship Id="rId45" Type="http://schemas.openxmlformats.org/officeDocument/2006/relationships/hyperlink" Target="https://www.frontiersin.org/articles/10.3389/fnins.2018.00534/full" TargetMode="External"/><Relationship Id="rId53" Type="http://schemas.openxmlformats.org/officeDocument/2006/relationships/hyperlink" Target="https://www.frontiersin.org/articles/10.3389/fnins.2018.00534/full" TargetMode="External"/><Relationship Id="rId5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 Type="http://schemas.openxmlformats.org/officeDocument/2006/relationships/hyperlink" Target="https://www.jstor.org/stable/3067615?seq=1" TargetMode="External"/><Relationship Id="rId6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9" Type="http://schemas.openxmlformats.org/officeDocument/2006/relationships/hyperlink" Target="https://pubmed.ncbi.nlm.nih.gov/18983718/" TargetMode="External"/><Relationship Id="rId14" Type="http://schemas.openxmlformats.org/officeDocument/2006/relationships/hyperlink" Target="https://www.frontiersin.org/articles/10.3389/fnins.2018.00534/full" TargetMode="External"/><Relationship Id="rId22" Type="http://schemas.openxmlformats.org/officeDocument/2006/relationships/hyperlink" Target="https://link.springer.com/article/10.1007%2Fs10764-009-9383-9" TargetMode="External"/><Relationship Id="rId27" Type="http://schemas.openxmlformats.org/officeDocument/2006/relationships/hyperlink" Target="https://pubmed.ncbi.nlm.nih.gov/18983718/" TargetMode="External"/><Relationship Id="rId30" Type="http://schemas.openxmlformats.org/officeDocument/2006/relationships/hyperlink" Target="https://www.sciencedirect.com/science/article/pii/S0042698901002644" TargetMode="External"/><Relationship Id="rId3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3" Type="http://schemas.openxmlformats.org/officeDocument/2006/relationships/hyperlink" Target="https://www.sciencedirect.com/science/article/pii/S0042698902005655" TargetMode="External"/><Relationship Id="rId48" Type="http://schemas.openxmlformats.org/officeDocument/2006/relationships/hyperlink" Target="https://www.karger.com/Article/Abstract/49915" TargetMode="External"/><Relationship Id="rId56"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1" Type="http://schemas.openxmlformats.org/officeDocument/2006/relationships/hyperlink" Target="https://www.nature.com/articles/46947" TargetMode="External"/><Relationship Id="rId3" Type="http://schemas.openxmlformats.org/officeDocument/2006/relationships/hyperlink" Target="https://www.nature.com/articles/46947" TargetMode="External"/><Relationship Id="rId12" Type="http://schemas.openxmlformats.org/officeDocument/2006/relationships/hyperlink" Target="https://www.frontiersin.org/articles/10.3389/fnins.2018.00534/full" TargetMode="External"/><Relationship Id="rId17"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5" Type="http://schemas.openxmlformats.org/officeDocument/2006/relationships/hyperlink" Target="https://link.springer.com/article/10.1007%2Fs00265-018-2629-9" TargetMode="External"/><Relationship Id="rId33" Type="http://schemas.openxmlformats.org/officeDocument/2006/relationships/hyperlink" Target="https://link.springer.com/article/10.1007%2Fs00265-018-2629-9" TargetMode="External"/><Relationship Id="rId38" Type="http://schemas.openxmlformats.org/officeDocument/2006/relationships/hyperlink" Target="https://pubmed.ncbi.nlm.nih.gov/18983718/" TargetMode="External"/><Relationship Id="rId46" Type="http://schemas.openxmlformats.org/officeDocument/2006/relationships/hyperlink" Target="https://www.sciencedirect.com/science/article/pii/S0042698902005655" TargetMode="External"/><Relationship Id="rId59" Type="http://schemas.openxmlformats.org/officeDocument/2006/relationships/hyperlink" Target="https://royalsocietypublishing.org/doi/abs/10.1098/rspb.2000.1019" TargetMode="External"/><Relationship Id="rId20"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41"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4" Type="http://schemas.openxmlformats.org/officeDocument/2006/relationships/hyperlink" Target="https://onlinelibrary.wiley.com/doi/full/10.1002/ajp.22311?casa_token=haJbYVjipPwAAAAA%3AF5YoyQNe4RRuf4bejgBYdWOuM06t7Cf3b-tg88f-rR4gH_JDQuWcKDZuyflEaGbtVpVvsOqUfgU9sa4" TargetMode="External"/><Relationship Id="rId1" Type="http://schemas.openxmlformats.org/officeDocument/2006/relationships/hyperlink" Target="https://onlinelibrary.wiley.com/doi/abs/10.1002/ajp.1350300307?casa_token=viXIDAn5EysAAAAA:n21dPxw9CPDS0xxOVaPjhvJH7JX1B6uPOIRHwBk7mjoDwdDXFHGqNzPscKCq5lFm607sJ1Pf3UwvrMI" TargetMode="External"/><Relationship Id="rId6" Type="http://schemas.openxmlformats.org/officeDocument/2006/relationships/hyperlink" Target="https://royalsocietypublishing.org/doi/abs/10.1098/rspb.1984.0071?casa_token=MTjQE4eujZ4AAAAA:ywgzzcQKkajOgrazbZJCvKVam_4eFc-6At7G02SaLMfnUH90h5f0Jae149q-va3ZOZp2-KbEPNnUpeA" TargetMode="External"/><Relationship Id="rId15"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23" Type="http://schemas.openxmlformats.org/officeDocument/2006/relationships/hyperlink" Target="https://link.springer.com/article/10.1007%2Fs00265-018-2629-9" TargetMode="External"/><Relationship Id="rId28"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6" Type="http://schemas.openxmlformats.org/officeDocument/2006/relationships/hyperlink" Target="https://www.frontiersin.org/articles/10.3389/fnins.2018.00534/full" TargetMode="External"/><Relationship Id="rId49" Type="http://schemas.openxmlformats.org/officeDocument/2006/relationships/hyperlink" Target="https://www.sciencedirect.com/science/article/pii/S0042698902005655" TargetMode="External"/><Relationship Id="rId57"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10"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31" Type="http://schemas.openxmlformats.org/officeDocument/2006/relationships/hyperlink" Target="https://link.springer.com/article/10.1007%2Fs00265-018-2629-9" TargetMode="External"/><Relationship Id="rId44"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 Id="rId52" Type="http://schemas.openxmlformats.org/officeDocument/2006/relationships/hyperlink" Target="https://www.ncbi.nlm.nih.gov/pmc/articles/PMC1088658/" TargetMode="External"/><Relationship Id="rId60" Type="http://schemas.openxmlformats.org/officeDocument/2006/relationships/hyperlink" Target="https://onlinelibrary.wiley.com/doi/abs/10.1002/ajp.20402" TargetMode="External"/><Relationship Id="rId4" Type="http://schemas.openxmlformats.org/officeDocument/2006/relationships/hyperlink" Target="https://www.sciencedirect.com/science/article/abs/pii/0042698987902021" TargetMode="External"/><Relationship Id="rId9" Type="http://schemas.openxmlformats.org/officeDocument/2006/relationships/hyperlink" Target="https://onlinelibrary.wiley.com/doi/abs/10.1002/1520-6378(2001)26:1%2B%3C::AID-COL27%3E3.0.CO;2-6?casa_token=njDuVny0aEsAAAAA:oiGS1tmTiYPIUlkMdFVippwzmDcF4YKvTCEIqUZT_FjCP9BU_C1hDJJCCB24gLIWVwtN0M_zxXI6DNw"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F1D10-28DB-DF43-8A53-9A70BD987DEA}">
  <dimension ref="A1:H13"/>
  <sheetViews>
    <sheetView workbookViewId="0">
      <selection sqref="A1:H13"/>
    </sheetView>
  </sheetViews>
  <sheetFormatPr baseColWidth="10" defaultRowHeight="13" x14ac:dyDescent="0.15"/>
  <cols>
    <col min="1" max="1" width="25.1640625" bestFit="1" customWidth="1"/>
    <col min="2" max="2" width="23.33203125" bestFit="1" customWidth="1"/>
    <col min="3" max="3" width="23.6640625" bestFit="1" customWidth="1"/>
    <col min="4" max="4" width="16.5" bestFit="1" customWidth="1"/>
    <col min="5" max="5" width="15.83203125" bestFit="1" customWidth="1"/>
    <col min="6" max="6" width="13.1640625" bestFit="1" customWidth="1"/>
    <col min="7" max="7" width="5.33203125" bestFit="1" customWidth="1"/>
    <col min="8" max="8" width="10.5" bestFit="1" customWidth="1"/>
  </cols>
  <sheetData>
    <row r="1" spans="1:8" x14ac:dyDescent="0.15">
      <c r="A1" t="s">
        <v>269</v>
      </c>
      <c r="B1" t="s">
        <v>270</v>
      </c>
      <c r="C1" t="s">
        <v>271</v>
      </c>
      <c r="D1" t="s">
        <v>272</v>
      </c>
      <c r="E1" t="s">
        <v>273</v>
      </c>
      <c r="F1" s="45" t="s">
        <v>274</v>
      </c>
      <c r="G1" t="s">
        <v>275</v>
      </c>
      <c r="H1" t="s">
        <v>276</v>
      </c>
    </row>
    <row r="2" spans="1:8" x14ac:dyDescent="0.15">
      <c r="A2" t="s">
        <v>39</v>
      </c>
      <c r="B2" t="s">
        <v>277</v>
      </c>
      <c r="C2" t="s">
        <v>40</v>
      </c>
      <c r="D2" t="s">
        <v>42</v>
      </c>
      <c r="E2" t="s">
        <v>278</v>
      </c>
      <c r="F2" s="45" t="s">
        <v>279</v>
      </c>
      <c r="G2">
        <v>1</v>
      </c>
      <c r="H2">
        <v>1</v>
      </c>
    </row>
    <row r="3" spans="1:8" x14ac:dyDescent="0.15">
      <c r="A3" t="s">
        <v>47</v>
      </c>
      <c r="B3" t="s">
        <v>280</v>
      </c>
      <c r="C3" t="s">
        <v>281</v>
      </c>
      <c r="D3" t="s">
        <v>42</v>
      </c>
      <c r="E3" t="s">
        <v>278</v>
      </c>
      <c r="F3" s="45" t="s">
        <v>282</v>
      </c>
      <c r="G3">
        <v>2</v>
      </c>
      <c r="H3">
        <v>2</v>
      </c>
    </row>
    <row r="4" spans="1:8" x14ac:dyDescent="0.15">
      <c r="A4" t="s">
        <v>51</v>
      </c>
      <c r="B4" t="s">
        <v>283</v>
      </c>
      <c r="C4" t="s">
        <v>284</v>
      </c>
      <c r="D4" t="s">
        <v>54</v>
      </c>
      <c r="E4" t="s">
        <v>285</v>
      </c>
      <c r="F4" s="45" t="s">
        <v>306</v>
      </c>
      <c r="G4">
        <v>3</v>
      </c>
      <c r="H4">
        <v>3</v>
      </c>
    </row>
    <row r="5" spans="1:8" x14ac:dyDescent="0.15">
      <c r="A5" t="s">
        <v>57</v>
      </c>
      <c r="B5" t="s">
        <v>286</v>
      </c>
      <c r="C5" t="s">
        <v>58</v>
      </c>
      <c r="D5" t="s">
        <v>54</v>
      </c>
      <c r="E5" t="s">
        <v>285</v>
      </c>
      <c r="F5" s="45" t="s">
        <v>306</v>
      </c>
      <c r="G5">
        <v>4</v>
      </c>
    </row>
    <row r="6" spans="1:8" x14ac:dyDescent="0.15">
      <c r="A6" t="s">
        <v>287</v>
      </c>
      <c r="B6" t="s">
        <v>288</v>
      </c>
      <c r="C6" t="s">
        <v>61</v>
      </c>
      <c r="D6" t="s">
        <v>54</v>
      </c>
      <c r="E6" t="s">
        <v>285</v>
      </c>
      <c r="F6" s="45" t="s">
        <v>289</v>
      </c>
      <c r="G6">
        <v>5</v>
      </c>
      <c r="H6">
        <v>4</v>
      </c>
    </row>
    <row r="7" spans="1:8" x14ac:dyDescent="0.15">
      <c r="A7" t="s">
        <v>63</v>
      </c>
      <c r="B7" t="s">
        <v>290</v>
      </c>
      <c r="C7" t="s">
        <v>64</v>
      </c>
      <c r="D7" t="s">
        <v>66</v>
      </c>
      <c r="E7" t="s">
        <v>291</v>
      </c>
      <c r="F7" s="45" t="s">
        <v>307</v>
      </c>
      <c r="G7">
        <v>6</v>
      </c>
      <c r="H7">
        <v>10</v>
      </c>
    </row>
    <row r="8" spans="1:8" x14ac:dyDescent="0.15">
      <c r="A8" t="s">
        <v>69</v>
      </c>
      <c r="B8" t="s">
        <v>292</v>
      </c>
      <c r="C8" t="s">
        <v>70</v>
      </c>
      <c r="D8" t="s">
        <v>66</v>
      </c>
      <c r="E8" t="s">
        <v>291</v>
      </c>
      <c r="F8" s="45" t="s">
        <v>308</v>
      </c>
      <c r="G8">
        <v>7</v>
      </c>
      <c r="H8">
        <v>9</v>
      </c>
    </row>
    <row r="9" spans="1:8" x14ac:dyDescent="0.15">
      <c r="A9" t="s">
        <v>71</v>
      </c>
      <c r="B9" t="s">
        <v>293</v>
      </c>
      <c r="C9" t="s">
        <v>72</v>
      </c>
      <c r="D9" t="s">
        <v>66</v>
      </c>
      <c r="E9" t="s">
        <v>291</v>
      </c>
      <c r="F9" s="45" t="s">
        <v>309</v>
      </c>
      <c r="G9">
        <v>8</v>
      </c>
      <c r="H9">
        <v>11</v>
      </c>
    </row>
    <row r="10" spans="1:8" x14ac:dyDescent="0.15">
      <c r="A10" t="s">
        <v>73</v>
      </c>
      <c r="B10" t="s">
        <v>294</v>
      </c>
      <c r="C10" t="s">
        <v>295</v>
      </c>
      <c r="D10" t="s">
        <v>76</v>
      </c>
      <c r="E10" t="s">
        <v>296</v>
      </c>
      <c r="F10" s="45" t="s">
        <v>297</v>
      </c>
      <c r="G10">
        <v>9</v>
      </c>
      <c r="H10">
        <v>7</v>
      </c>
    </row>
    <row r="11" spans="1:8" x14ac:dyDescent="0.15">
      <c r="A11" t="s">
        <v>77</v>
      </c>
      <c r="B11" t="s">
        <v>298</v>
      </c>
      <c r="C11" t="s">
        <v>78</v>
      </c>
      <c r="D11" t="s">
        <v>76</v>
      </c>
      <c r="E11" t="s">
        <v>296</v>
      </c>
      <c r="F11" s="45" t="s">
        <v>310</v>
      </c>
      <c r="G11">
        <v>10</v>
      </c>
      <c r="H11">
        <v>6</v>
      </c>
    </row>
    <row r="12" spans="1:8" x14ac:dyDescent="0.15">
      <c r="A12" t="s">
        <v>299</v>
      </c>
      <c r="B12" t="s">
        <v>300</v>
      </c>
      <c r="C12" t="s">
        <v>301</v>
      </c>
      <c r="D12" t="s">
        <v>76</v>
      </c>
      <c r="E12" t="s">
        <v>296</v>
      </c>
      <c r="F12" s="45" t="s">
        <v>302</v>
      </c>
      <c r="G12">
        <v>11</v>
      </c>
      <c r="H12">
        <v>5</v>
      </c>
    </row>
    <row r="13" spans="1:8" x14ac:dyDescent="0.15">
      <c r="A13" t="s">
        <v>303</v>
      </c>
      <c r="B13" t="s">
        <v>304</v>
      </c>
      <c r="C13" t="s">
        <v>82</v>
      </c>
      <c r="D13" t="s">
        <v>76</v>
      </c>
      <c r="E13" t="s">
        <v>296</v>
      </c>
      <c r="F13" s="45" t="s">
        <v>311</v>
      </c>
      <c r="G13">
        <v>12</v>
      </c>
      <c r="H13">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99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0" customWidth="1"/>
    <col min="2" max="2" width="22.5" customWidth="1"/>
    <col min="4" max="4" width="26.1640625" customWidth="1"/>
    <col min="5" max="5" width="20.5" customWidth="1"/>
    <col min="6" max="6" width="17.5" customWidth="1"/>
    <col min="27" max="27" width="8.1640625" customWidth="1"/>
    <col min="28" max="28" width="13.6640625" customWidth="1"/>
    <col min="29" max="29" width="11.33203125" customWidth="1"/>
  </cols>
  <sheetData>
    <row r="1" spans="1:39" ht="15.75" customHeight="1" x14ac:dyDescent="0.15">
      <c r="A1" s="1" t="s">
        <v>0</v>
      </c>
      <c r="B1" s="1" t="s">
        <v>1</v>
      </c>
      <c r="C1" s="1" t="s">
        <v>2</v>
      </c>
      <c r="D1" s="2" t="s">
        <v>3</v>
      </c>
      <c r="E1" s="3" t="s">
        <v>4</v>
      </c>
      <c r="F1" s="4" t="s">
        <v>5</v>
      </c>
      <c r="G1" s="5" t="s">
        <v>6</v>
      </c>
      <c r="H1" s="5" t="s">
        <v>7</v>
      </c>
      <c r="I1" s="1" t="s">
        <v>8</v>
      </c>
      <c r="J1" s="6" t="s">
        <v>9</v>
      </c>
      <c r="K1" s="7" t="s">
        <v>10</v>
      </c>
      <c r="L1" s="8" t="s">
        <v>11</v>
      </c>
      <c r="M1" s="1" t="s">
        <v>12</v>
      </c>
      <c r="N1" s="1" t="s">
        <v>13</v>
      </c>
      <c r="O1" s="1" t="s">
        <v>14</v>
      </c>
      <c r="P1" s="1" t="s">
        <v>15</v>
      </c>
      <c r="Q1" s="1" t="s">
        <v>16</v>
      </c>
      <c r="R1" s="1" t="s">
        <v>17</v>
      </c>
      <c r="S1" s="1" t="s">
        <v>18</v>
      </c>
      <c r="T1" s="1" t="s">
        <v>19</v>
      </c>
      <c r="U1" s="1" t="s">
        <v>20</v>
      </c>
      <c r="V1" s="9"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8" t="s">
        <v>36</v>
      </c>
      <c r="AL1" s="10" t="s">
        <v>37</v>
      </c>
      <c r="AM1" s="10" t="s">
        <v>38</v>
      </c>
    </row>
    <row r="2" spans="1:39" ht="15.75" customHeight="1" x14ac:dyDescent="0.15">
      <c r="A2" s="11" t="s">
        <v>39</v>
      </c>
      <c r="B2" s="11" t="s">
        <v>40</v>
      </c>
      <c r="C2" s="11" t="s">
        <v>41</v>
      </c>
      <c r="D2" s="12" t="s">
        <v>42</v>
      </c>
      <c r="E2" s="11" t="s">
        <v>43</v>
      </c>
      <c r="F2" s="13" t="s">
        <v>44</v>
      </c>
      <c r="G2" s="11">
        <v>22</v>
      </c>
      <c r="H2" s="11">
        <v>134.16999999999999</v>
      </c>
      <c r="I2" s="11" t="s">
        <v>45</v>
      </c>
      <c r="J2" s="11">
        <v>54</v>
      </c>
      <c r="K2" s="11">
        <v>60.2</v>
      </c>
      <c r="L2" s="11" t="s">
        <v>46</v>
      </c>
      <c r="M2" s="11">
        <f>(19+17.5)/2</f>
        <v>18.25</v>
      </c>
      <c r="N2" s="14">
        <f t="shared" ref="N2:O2" si="0">(12+12+11)/3</f>
        <v>11.666666666666666</v>
      </c>
      <c r="O2" s="11">
        <f t="shared" si="0"/>
        <v>11.666666666666666</v>
      </c>
      <c r="P2" s="11">
        <v>16.45</v>
      </c>
      <c r="Q2" s="11">
        <v>17</v>
      </c>
      <c r="R2" s="11"/>
      <c r="S2" s="11"/>
      <c r="T2" s="11">
        <f>(15.3+18+17+17.2+12+17+15)/7</f>
        <v>15.928571428571429</v>
      </c>
      <c r="U2" s="11">
        <v>14</v>
      </c>
      <c r="V2" s="15">
        <v>15.6</v>
      </c>
      <c r="W2" s="11">
        <f>(4.67+11)/2</f>
        <v>7.835</v>
      </c>
      <c r="X2" s="14">
        <f t="shared" ref="X2:Y2" si="1">(67.69+57.26+79.54)/3</f>
        <v>68.163333333333341</v>
      </c>
      <c r="Y2" s="14">
        <f t="shared" si="1"/>
        <v>68.163333333333341</v>
      </c>
      <c r="Z2" s="14">
        <f t="shared" ref="Z2:AA2" si="2">(0.367+0.427+0.55)/3</f>
        <v>0.44800000000000001</v>
      </c>
      <c r="AA2" s="11">
        <f t="shared" si="2"/>
        <v>0.44800000000000001</v>
      </c>
      <c r="AB2" s="11">
        <v>2626.48</v>
      </c>
      <c r="AC2" s="11">
        <v>2210</v>
      </c>
      <c r="AD2" s="11">
        <v>2.21</v>
      </c>
      <c r="AE2" s="11">
        <v>15.2</v>
      </c>
      <c r="AF2" s="11">
        <v>0.05</v>
      </c>
      <c r="AG2" s="14">
        <f>(25.5+5.7)/2</f>
        <v>15.6</v>
      </c>
      <c r="AI2" s="11">
        <v>5</v>
      </c>
      <c r="AJ2" s="11">
        <v>4</v>
      </c>
      <c r="AK2" s="11">
        <v>15.6</v>
      </c>
      <c r="AL2" s="11">
        <v>14</v>
      </c>
      <c r="AM2" s="11">
        <v>956.8</v>
      </c>
    </row>
    <row r="3" spans="1:39" ht="15.75" customHeight="1" x14ac:dyDescent="0.15">
      <c r="A3" s="11" t="s">
        <v>47</v>
      </c>
      <c r="B3" s="11" t="s">
        <v>48</v>
      </c>
      <c r="C3" s="11" t="s">
        <v>41</v>
      </c>
      <c r="D3" s="12" t="s">
        <v>42</v>
      </c>
      <c r="E3" s="11" t="s">
        <v>43</v>
      </c>
      <c r="F3" s="13" t="s">
        <v>49</v>
      </c>
      <c r="G3" s="11">
        <v>13</v>
      </c>
      <c r="H3" s="11">
        <v>102.5</v>
      </c>
      <c r="I3" s="11" t="s">
        <v>45</v>
      </c>
      <c r="J3" s="11">
        <v>73.900000000000006</v>
      </c>
      <c r="K3" s="11">
        <v>78.8</v>
      </c>
      <c r="L3" s="11" t="s">
        <v>50</v>
      </c>
      <c r="O3" s="11"/>
      <c r="P3" s="11">
        <v>2.8</v>
      </c>
      <c r="Q3" s="11">
        <v>2.8</v>
      </c>
      <c r="R3" s="11">
        <v>5.3</v>
      </c>
      <c r="T3" s="14">
        <f>(5.3+2+10.5)/3</f>
        <v>5.9333333333333336</v>
      </c>
      <c r="U3" s="11">
        <v>5.8</v>
      </c>
      <c r="V3" s="11">
        <v>5.4</v>
      </c>
      <c r="AA3" s="11"/>
      <c r="AB3" s="11">
        <v>3849.99</v>
      </c>
      <c r="AC3" s="11">
        <v>3575</v>
      </c>
      <c r="AD3" s="11">
        <f>(3.58+3.52)/2</f>
        <v>3.55</v>
      </c>
      <c r="AE3" s="11">
        <v>110.8</v>
      </c>
      <c r="AF3" s="11">
        <v>1.39</v>
      </c>
      <c r="AG3" s="11">
        <f>(116.67+139)/2</f>
        <v>127.83500000000001</v>
      </c>
      <c r="AH3" s="11">
        <v>26.78</v>
      </c>
      <c r="AI3" s="11">
        <v>4</v>
      </c>
      <c r="AJ3" s="11">
        <v>4</v>
      </c>
      <c r="AK3" s="11">
        <v>3.1</v>
      </c>
      <c r="AL3" s="11">
        <v>5.8</v>
      </c>
      <c r="AM3" s="11">
        <v>718</v>
      </c>
    </row>
    <row r="4" spans="1:39" ht="15" x14ac:dyDescent="0.2">
      <c r="A4" s="11" t="s">
        <v>51</v>
      </c>
      <c r="B4" s="11" t="s">
        <v>52</v>
      </c>
      <c r="C4" s="11" t="s">
        <v>53</v>
      </c>
      <c r="D4" s="12" t="s">
        <v>54</v>
      </c>
      <c r="E4" s="11" t="s">
        <v>55</v>
      </c>
      <c r="F4" s="13" t="s">
        <v>56</v>
      </c>
      <c r="G4" s="11" t="s">
        <v>45</v>
      </c>
      <c r="H4" s="11">
        <v>154.99</v>
      </c>
      <c r="I4" s="11">
        <v>5.95</v>
      </c>
      <c r="J4" s="16">
        <v>36</v>
      </c>
      <c r="K4" s="16">
        <v>46.3</v>
      </c>
      <c r="L4" s="11" t="s">
        <v>50</v>
      </c>
      <c r="N4" s="14">
        <f>(11+15+10+10+8+12+7+5+8)/9</f>
        <v>9.5555555555555554</v>
      </c>
      <c r="O4" s="11">
        <f>(11+15+10+10+8+12+5+8)/8</f>
        <v>9.875</v>
      </c>
      <c r="P4" s="11">
        <v>7.9</v>
      </c>
      <c r="Q4" s="11">
        <v>12.9</v>
      </c>
      <c r="T4" s="14">
        <f>(10+10+16+16.3+10+11+7)/7</f>
        <v>11.471428571428572</v>
      </c>
      <c r="U4" s="11">
        <v>13.9</v>
      </c>
      <c r="V4" s="15">
        <v>14</v>
      </c>
      <c r="X4" s="14">
        <f>(84.71+92.94+90.39+97.5+117.29+95.1+37.09+21.58+104.38)/9</f>
        <v>82.331111111111113</v>
      </c>
      <c r="Y4" s="14">
        <f>(84.71+92.94+90.39+97.5+117.29+95.1+21.58+104.38)/8</f>
        <v>87.986249999999998</v>
      </c>
      <c r="Z4" s="14">
        <f>(0.382+0.308+0.001+0.41+0.412+0.362+0.237+0.362+0.491)/9</f>
        <v>0.32944444444444448</v>
      </c>
      <c r="AA4" s="17">
        <f>(0.382+0.308+0.001+0.41+0.412+0.362+0.362+0.491)/8</f>
        <v>0.34100000000000003</v>
      </c>
      <c r="AB4" s="17">
        <v>2758.38</v>
      </c>
      <c r="AC4" s="11">
        <v>2935.93</v>
      </c>
      <c r="AD4" s="11">
        <v>3.01</v>
      </c>
      <c r="AE4" s="11">
        <v>344</v>
      </c>
      <c r="AF4" s="11">
        <v>0.88</v>
      </c>
      <c r="AG4" s="11">
        <v>355</v>
      </c>
      <c r="AH4" s="11">
        <v>52.7</v>
      </c>
      <c r="AI4" s="11">
        <v>6</v>
      </c>
      <c r="AJ4" s="11">
        <v>6</v>
      </c>
      <c r="AK4" s="11">
        <v>14</v>
      </c>
      <c r="AL4" s="11">
        <v>13.9</v>
      </c>
      <c r="AM4" s="11">
        <v>2110</v>
      </c>
    </row>
    <row r="5" spans="1:39" ht="15" x14ac:dyDescent="0.2">
      <c r="A5" s="11" t="s">
        <v>57</v>
      </c>
      <c r="B5" s="11" t="s">
        <v>58</v>
      </c>
      <c r="C5" s="11" t="s">
        <v>59</v>
      </c>
      <c r="D5" s="12" t="s">
        <v>54</v>
      </c>
      <c r="E5" s="11" t="s">
        <v>55</v>
      </c>
      <c r="F5" s="13" t="s">
        <v>49</v>
      </c>
      <c r="G5" s="11" t="s">
        <v>45</v>
      </c>
      <c r="H5" s="11" t="s">
        <v>45</v>
      </c>
      <c r="I5" s="11" t="s">
        <v>45</v>
      </c>
      <c r="J5" s="11" t="s">
        <v>45</v>
      </c>
      <c r="K5" s="11">
        <v>78.2</v>
      </c>
      <c r="L5" s="11" t="s">
        <v>50</v>
      </c>
      <c r="U5" s="11">
        <v>38.5</v>
      </c>
      <c r="AA5" s="17"/>
      <c r="AB5" s="17">
        <v>7053.92</v>
      </c>
      <c r="AD5" s="11">
        <v>9.3699999999999992</v>
      </c>
      <c r="AF5" s="11">
        <v>1.1599999999999999</v>
      </c>
      <c r="AG5" s="11">
        <v>192</v>
      </c>
      <c r="AJ5" s="11">
        <v>2</v>
      </c>
      <c r="AK5" s="11" t="s">
        <v>45</v>
      </c>
      <c r="AL5" s="11">
        <v>38.5</v>
      </c>
    </row>
    <row r="6" spans="1:39" ht="15" x14ac:dyDescent="0.2">
      <c r="A6" s="11" t="s">
        <v>60</v>
      </c>
      <c r="B6" s="11" t="s">
        <v>61</v>
      </c>
      <c r="C6" s="11" t="s">
        <v>53</v>
      </c>
      <c r="D6" s="12" t="s">
        <v>54</v>
      </c>
      <c r="E6" s="11" t="s">
        <v>55</v>
      </c>
      <c r="F6" s="18" t="s">
        <v>62</v>
      </c>
      <c r="G6" s="11">
        <v>21</v>
      </c>
      <c r="H6" s="11">
        <v>164.09</v>
      </c>
      <c r="I6" s="11">
        <v>8.7200000000000006</v>
      </c>
      <c r="J6" s="16">
        <v>28</v>
      </c>
      <c r="K6" s="16">
        <v>31</v>
      </c>
      <c r="L6" s="11" t="s">
        <v>50</v>
      </c>
      <c r="N6" s="14">
        <f>(8+10+12+9)/4</f>
        <v>9.75</v>
      </c>
      <c r="O6" s="11" t="s">
        <v>45</v>
      </c>
      <c r="P6" s="11">
        <v>34.85</v>
      </c>
      <c r="Q6" s="11">
        <v>38</v>
      </c>
      <c r="R6" s="11">
        <v>32.5</v>
      </c>
      <c r="S6" s="14">
        <f>(44+50+65)/3</f>
        <v>53</v>
      </c>
      <c r="T6" s="14">
        <f>(42+19+22+25+30+35+41.7+48+35+32+42+44+50+65)/14</f>
        <v>37.907142857142858</v>
      </c>
      <c r="U6" s="11">
        <v>23</v>
      </c>
      <c r="V6" s="11">
        <v>45</v>
      </c>
      <c r="X6" s="14">
        <f>(71.13+70.2+28.05+108.56)/4</f>
        <v>69.484999999999999</v>
      </c>
      <c r="Y6" s="11" t="s">
        <v>45</v>
      </c>
      <c r="Z6" s="14">
        <f>(0.499+0.603+0.339+0.748)/4</f>
        <v>0.54725000000000001</v>
      </c>
      <c r="AA6" s="17" t="s">
        <v>45</v>
      </c>
      <c r="AB6" s="17">
        <v>749.47</v>
      </c>
      <c r="AC6" s="11">
        <v>799</v>
      </c>
      <c r="AD6" s="11">
        <v>0.82</v>
      </c>
      <c r="AE6" s="11">
        <v>128.69999999999999</v>
      </c>
      <c r="AF6" s="11">
        <v>0.68</v>
      </c>
      <c r="AG6" s="14">
        <f>(87+275)/2</f>
        <v>181</v>
      </c>
      <c r="AI6" s="11">
        <v>2</v>
      </c>
      <c r="AJ6" s="11">
        <v>3</v>
      </c>
      <c r="AK6" s="11">
        <v>45</v>
      </c>
      <c r="AL6" s="11">
        <v>23</v>
      </c>
      <c r="AM6" s="11">
        <v>1755</v>
      </c>
    </row>
    <row r="7" spans="1:39" ht="15" x14ac:dyDescent="0.2">
      <c r="A7" s="11" t="s">
        <v>63</v>
      </c>
      <c r="B7" s="11" t="s">
        <v>64</v>
      </c>
      <c r="C7" s="11" t="s">
        <v>65</v>
      </c>
      <c r="D7" s="12" t="s">
        <v>66</v>
      </c>
      <c r="E7" s="11" t="s">
        <v>67</v>
      </c>
      <c r="F7" s="13" t="s">
        <v>44</v>
      </c>
      <c r="G7" s="11" t="s">
        <v>68</v>
      </c>
      <c r="H7" s="11">
        <v>166.07</v>
      </c>
      <c r="I7" s="11">
        <v>11.52</v>
      </c>
      <c r="J7" s="16">
        <v>63</v>
      </c>
      <c r="K7" s="16">
        <v>8.5</v>
      </c>
      <c r="L7" s="11" t="s">
        <v>46</v>
      </c>
      <c r="N7" s="14">
        <f>(16+9+10)/3</f>
        <v>11.666666666666666</v>
      </c>
      <c r="O7" s="11">
        <v>16</v>
      </c>
      <c r="P7" s="11">
        <v>38.5</v>
      </c>
      <c r="Q7" s="11">
        <v>40.700000000000003</v>
      </c>
      <c r="R7" s="11">
        <v>39.6</v>
      </c>
      <c r="S7" s="14">
        <f>(38+31+19+13+6+25+29+51+65+59+18+50)/12</f>
        <v>33.666666666666664</v>
      </c>
      <c r="T7" s="14">
        <f>(32+32.8+32.8+33.2+39+41+41.3+41.6+47.7+49.8+32+21.5+30+13+13+18+19+21.5+25+29+31+38+39+50+51+58.8+59+6+6+65+25)/31</f>
        <v>33.612903225806448</v>
      </c>
      <c r="U7" s="11">
        <v>35.5</v>
      </c>
      <c r="V7" s="11">
        <v>36.799999999999997</v>
      </c>
      <c r="X7" s="14">
        <f>(69.64+13.49+22.45)/3</f>
        <v>35.193333333333335</v>
      </c>
      <c r="Y7" s="11">
        <v>69.64</v>
      </c>
      <c r="Z7" s="14">
        <f>(0.312+0.251+0.399)/3</f>
        <v>0.32066666666666666</v>
      </c>
      <c r="AA7" s="17">
        <v>0.312</v>
      </c>
      <c r="AB7" s="17">
        <v>6455.19</v>
      </c>
      <c r="AC7" s="11">
        <v>6792.77</v>
      </c>
      <c r="AD7" s="11">
        <v>5.96</v>
      </c>
      <c r="AE7" s="11">
        <v>319.7</v>
      </c>
      <c r="AF7" s="11">
        <v>5.91</v>
      </c>
      <c r="AG7" s="11">
        <f>(47.75+83)/2</f>
        <v>65.375</v>
      </c>
      <c r="AH7" s="11">
        <v>46</v>
      </c>
      <c r="AI7" s="11">
        <v>7</v>
      </c>
      <c r="AJ7" s="11">
        <v>1</v>
      </c>
      <c r="AK7" s="11">
        <v>36.799999999999997</v>
      </c>
      <c r="AL7" s="11">
        <v>35.5</v>
      </c>
      <c r="AM7" s="11">
        <v>1428</v>
      </c>
    </row>
    <row r="8" spans="1:39" ht="15" x14ac:dyDescent="0.2">
      <c r="A8" s="11" t="s">
        <v>69</v>
      </c>
      <c r="B8" s="11" t="s">
        <v>70</v>
      </c>
      <c r="C8" s="11" t="s">
        <v>65</v>
      </c>
      <c r="D8" s="12" t="s">
        <v>66</v>
      </c>
      <c r="E8" s="11" t="s">
        <v>67</v>
      </c>
      <c r="F8" s="13" t="s">
        <v>49</v>
      </c>
      <c r="G8" s="11">
        <v>17</v>
      </c>
      <c r="H8" s="11">
        <v>164.69</v>
      </c>
      <c r="I8" s="11" t="s">
        <v>45</v>
      </c>
      <c r="J8" s="16">
        <v>66.900000000000006</v>
      </c>
      <c r="K8" s="16">
        <v>76.900000000000006</v>
      </c>
      <c r="L8" s="11" t="s">
        <v>50</v>
      </c>
      <c r="M8" s="11">
        <v>29.3</v>
      </c>
      <c r="O8" s="11"/>
      <c r="P8" s="11">
        <v>27</v>
      </c>
      <c r="Q8" s="11">
        <v>27.5</v>
      </c>
      <c r="R8" s="11"/>
      <c r="S8" s="11"/>
      <c r="T8" s="11">
        <f>(27+18.2+27+27+29.1+29.8+35.75+23.8+29)/9</f>
        <v>27.405555555555559</v>
      </c>
      <c r="U8" s="11">
        <v>27</v>
      </c>
      <c r="V8" s="15">
        <v>26</v>
      </c>
      <c r="W8" s="11">
        <v>10.6</v>
      </c>
      <c r="AA8" s="17"/>
      <c r="AB8" s="17">
        <v>4569.32</v>
      </c>
      <c r="AC8" s="11">
        <v>4251.05</v>
      </c>
      <c r="AD8" s="11">
        <v>4.03</v>
      </c>
      <c r="AE8" s="11">
        <v>75</v>
      </c>
      <c r="AF8" s="11">
        <v>0.46</v>
      </c>
      <c r="AG8" s="11">
        <f>157</f>
        <v>157</v>
      </c>
      <c r="AH8" s="11">
        <v>18.5</v>
      </c>
      <c r="AI8" s="11">
        <v>5</v>
      </c>
      <c r="AJ8" s="11">
        <v>3</v>
      </c>
      <c r="AK8" s="11">
        <v>26</v>
      </c>
      <c r="AL8" s="11">
        <v>27</v>
      </c>
      <c r="AM8" s="11">
        <v>1700</v>
      </c>
    </row>
    <row r="9" spans="1:39" ht="15" x14ac:dyDescent="0.2">
      <c r="A9" s="11" t="s">
        <v>71</v>
      </c>
      <c r="B9" s="11" t="s">
        <v>72</v>
      </c>
      <c r="C9" s="11" t="s">
        <v>65</v>
      </c>
      <c r="D9" s="12" t="s">
        <v>66</v>
      </c>
      <c r="E9" s="11" t="s">
        <v>67</v>
      </c>
      <c r="F9" s="13" t="s">
        <v>56</v>
      </c>
      <c r="G9" s="11">
        <v>14</v>
      </c>
      <c r="H9" s="11">
        <v>164.84</v>
      </c>
      <c r="I9" s="11">
        <v>11.74</v>
      </c>
      <c r="J9" s="16">
        <v>33</v>
      </c>
      <c r="K9" s="16">
        <v>2.6</v>
      </c>
      <c r="L9" s="11" t="s">
        <v>46</v>
      </c>
      <c r="O9" s="11"/>
      <c r="P9" s="11">
        <v>18.3</v>
      </c>
      <c r="Q9" s="11">
        <v>18.2</v>
      </c>
      <c r="T9" s="14">
        <f>(18.3+39+18+24+10)/5</f>
        <v>21.86</v>
      </c>
      <c r="U9" s="11">
        <v>24</v>
      </c>
      <c r="AA9" s="17"/>
      <c r="AB9" s="17">
        <v>11471.53</v>
      </c>
      <c r="AD9" s="11">
        <v>13.5</v>
      </c>
      <c r="AF9" s="11">
        <v>2.63</v>
      </c>
      <c r="AG9" s="11">
        <f>(725+350)/2</f>
        <v>537.5</v>
      </c>
      <c r="AH9" s="11">
        <v>33.1</v>
      </c>
      <c r="AJ9" s="11">
        <v>6</v>
      </c>
      <c r="AK9" s="11" t="s">
        <v>45</v>
      </c>
      <c r="AL9" s="11">
        <v>24</v>
      </c>
    </row>
    <row r="10" spans="1:39" ht="15" x14ac:dyDescent="0.2">
      <c r="A10" s="11" t="s">
        <v>73</v>
      </c>
      <c r="B10" s="11" t="s">
        <v>74</v>
      </c>
      <c r="C10" s="11" t="s">
        <v>75</v>
      </c>
      <c r="D10" s="12" t="s">
        <v>76</v>
      </c>
      <c r="E10" s="11" t="s">
        <v>67</v>
      </c>
      <c r="F10" s="13" t="s">
        <v>56</v>
      </c>
      <c r="G10" s="11">
        <v>29</v>
      </c>
      <c r="H10" s="11">
        <v>231.49</v>
      </c>
      <c r="I10" s="11">
        <v>10.87</v>
      </c>
      <c r="J10" s="16">
        <v>63</v>
      </c>
      <c r="K10" s="16">
        <v>66.099999999999994</v>
      </c>
      <c r="L10" s="11" t="s">
        <v>46</v>
      </c>
      <c r="M10" s="11">
        <v>10</v>
      </c>
      <c r="N10" s="14">
        <f>(15+12+9+5+11+7+7+9+6+6+8+8+10+58+21+17)/16</f>
        <v>13.0625</v>
      </c>
      <c r="O10" s="11">
        <f>(15+12+58+21)/4</f>
        <v>26.5</v>
      </c>
      <c r="P10" s="11">
        <v>50</v>
      </c>
      <c r="Q10" s="11">
        <v>63.1</v>
      </c>
      <c r="R10" s="11">
        <v>53.5</v>
      </c>
      <c r="S10" s="14">
        <f>(51+187+76+21+35+44)/6</f>
        <v>69</v>
      </c>
      <c r="T10" s="14">
        <f>(28+50+28+27+187+21+27+27.5+28+29+35+44+5.2+51+7+76+10.2)/17</f>
        <v>40.052941176470597</v>
      </c>
      <c r="U10" s="11">
        <v>40.700000000000003</v>
      </c>
      <c r="V10" s="11">
        <v>47.6</v>
      </c>
      <c r="W10" s="14">
        <f>(6.2+9+14.1)/3</f>
        <v>9.7666666666666657</v>
      </c>
      <c r="X10" s="14">
        <f>(52.71+48.3+46.7+47.99+28.59+47.4+30.78+35.62+75.91+29.08+32.87+49.3+27.16+7.89+12.07+37.01)/16</f>
        <v>38.08625</v>
      </c>
      <c r="Y10" s="14">
        <f>(52.71+48.3+7.89+12.07)/4</f>
        <v>30.2425</v>
      </c>
      <c r="Z10" s="14">
        <f>(0.222+0.331+0.174+0.19+0.134+0.204+0.191+0.176+0.255+0.195+0.145+0.153+0.108+0.247+0.366+0.204)/16</f>
        <v>0.20593750000000002</v>
      </c>
      <c r="AA10" s="17">
        <f>(0.222+0.331+0.247+0.366)/4</f>
        <v>0.29149999999999998</v>
      </c>
      <c r="AB10" s="17">
        <v>45000</v>
      </c>
      <c r="AC10" s="11">
        <v>44966.67</v>
      </c>
      <c r="AD10" s="11">
        <v>53.7</v>
      </c>
      <c r="AE10" s="11">
        <v>1767.3</v>
      </c>
      <c r="AF10" s="11">
        <v>10.85</v>
      </c>
      <c r="AG10" s="11">
        <f>(1646.7+678+2620)/3</f>
        <v>1648.2333333333333</v>
      </c>
      <c r="AH10" s="11">
        <v>57.63</v>
      </c>
      <c r="AI10" s="11">
        <v>6</v>
      </c>
      <c r="AJ10" s="11">
        <v>6</v>
      </c>
      <c r="AK10" s="11">
        <v>5.6</v>
      </c>
      <c r="AL10" s="11">
        <v>40.700000000000003</v>
      </c>
      <c r="AM10" s="11">
        <v>3650</v>
      </c>
    </row>
    <row r="11" spans="1:39" ht="15" x14ac:dyDescent="0.2">
      <c r="A11" s="11" t="s">
        <v>77</v>
      </c>
      <c r="B11" s="11" t="s">
        <v>78</v>
      </c>
      <c r="C11" s="11" t="s">
        <v>75</v>
      </c>
      <c r="D11" s="12" t="s">
        <v>76</v>
      </c>
      <c r="E11" s="11" t="s">
        <v>67</v>
      </c>
      <c r="F11" s="13" t="s">
        <v>56</v>
      </c>
      <c r="G11" s="11">
        <v>38</v>
      </c>
      <c r="H11" s="11">
        <v>235.24</v>
      </c>
      <c r="I11" s="11" t="s">
        <v>45</v>
      </c>
      <c r="J11" s="11" t="s">
        <v>45</v>
      </c>
      <c r="K11" s="11">
        <v>58.1</v>
      </c>
      <c r="L11" s="11" t="s">
        <v>46</v>
      </c>
      <c r="M11" s="11">
        <v>6.2</v>
      </c>
      <c r="N11" s="19">
        <v>5</v>
      </c>
      <c r="O11" s="11" t="s">
        <v>45</v>
      </c>
      <c r="P11" s="11">
        <v>85</v>
      </c>
      <c r="Q11" s="11">
        <v>85.1</v>
      </c>
      <c r="R11" s="11"/>
      <c r="S11" s="11"/>
      <c r="T11" s="11">
        <f>(125+10)/2</f>
        <v>67.5</v>
      </c>
      <c r="U11" s="11">
        <v>30.5</v>
      </c>
      <c r="V11" s="15">
        <v>43.4</v>
      </c>
      <c r="W11" s="11">
        <v>5.7</v>
      </c>
      <c r="X11" s="19">
        <f>45.61</f>
        <v>45.61</v>
      </c>
      <c r="Y11" s="20" t="s">
        <v>45</v>
      </c>
      <c r="Z11" s="20">
        <f>0.066</f>
        <v>6.6000000000000003E-2</v>
      </c>
      <c r="AA11" s="17" t="s">
        <v>45</v>
      </c>
      <c r="AB11" s="17">
        <v>35119.949999999997</v>
      </c>
      <c r="AC11" s="11">
        <v>39100</v>
      </c>
      <c r="AD11" s="11">
        <v>39.1</v>
      </c>
      <c r="AE11" s="11">
        <v>3475</v>
      </c>
      <c r="AF11" s="11">
        <v>27.93</v>
      </c>
      <c r="AG11" s="11">
        <v>4000</v>
      </c>
      <c r="AH11" s="11">
        <v>35.200000000000003</v>
      </c>
      <c r="AI11" s="11">
        <v>5</v>
      </c>
      <c r="AJ11" s="11">
        <v>6</v>
      </c>
      <c r="AK11" s="11">
        <v>7.6</v>
      </c>
      <c r="AL11" s="11">
        <v>30.5</v>
      </c>
      <c r="AM11" s="11">
        <v>2400</v>
      </c>
    </row>
    <row r="12" spans="1:39" ht="15" x14ac:dyDescent="0.2">
      <c r="A12" s="11" t="s">
        <v>79</v>
      </c>
      <c r="B12" s="11" t="s">
        <v>80</v>
      </c>
      <c r="C12" s="11" t="s">
        <v>75</v>
      </c>
      <c r="D12" s="12" t="s">
        <v>76</v>
      </c>
      <c r="E12" s="11" t="s">
        <v>67</v>
      </c>
      <c r="F12" s="13" t="s">
        <v>44</v>
      </c>
      <c r="G12" s="11">
        <v>16</v>
      </c>
      <c r="H12" s="11">
        <v>257</v>
      </c>
      <c r="I12" s="11" t="s">
        <v>45</v>
      </c>
      <c r="J12" s="16">
        <v>67</v>
      </c>
      <c r="K12" s="16">
        <v>47</v>
      </c>
      <c r="L12" s="11" t="s">
        <v>46</v>
      </c>
      <c r="M12" s="11">
        <v>11</v>
      </c>
      <c r="O12" s="11"/>
      <c r="P12" s="11">
        <v>6</v>
      </c>
      <c r="Q12" s="11">
        <v>7.1</v>
      </c>
      <c r="R12" s="11">
        <v>7</v>
      </c>
      <c r="S12" s="11">
        <f>(16+14+13+11+11+9+9+7+7+6+5+4+3+2+13+9+3)/17</f>
        <v>8.3529411764705888</v>
      </c>
      <c r="T12" s="11">
        <f>(9+6+12+11+11+13+13+13.7+14+16+17+2+27+3+3+4+5+6+6+7+7+9+9+9+9+9+9.2+9.4+9.5)/29</f>
        <v>9.6137931034482751</v>
      </c>
      <c r="U12" s="11">
        <v>10.5</v>
      </c>
      <c r="V12" s="15">
        <v>15.8</v>
      </c>
      <c r="W12" s="11">
        <v>0.09</v>
      </c>
      <c r="AA12" s="17"/>
      <c r="AB12" s="17">
        <v>112588.99</v>
      </c>
      <c r="AC12" s="11">
        <v>120950</v>
      </c>
      <c r="AD12" s="11">
        <v>122.5</v>
      </c>
      <c r="AE12" s="11">
        <v>2544.5</v>
      </c>
      <c r="AF12" s="11">
        <v>4.03</v>
      </c>
      <c r="AG12" s="11">
        <f>(1100+2170+617.5)/3</f>
        <v>1295.8333333333333</v>
      </c>
      <c r="AH12" s="11">
        <v>52.6</v>
      </c>
      <c r="AI12" s="11">
        <v>6</v>
      </c>
      <c r="AJ12" s="11">
        <v>3</v>
      </c>
      <c r="AK12" s="11">
        <v>15.8</v>
      </c>
      <c r="AL12" s="11">
        <v>10.5</v>
      </c>
      <c r="AM12" s="11">
        <v>860.8</v>
      </c>
    </row>
    <row r="13" spans="1:39" ht="15" x14ac:dyDescent="0.2">
      <c r="A13" s="11" t="s">
        <v>81</v>
      </c>
      <c r="B13" s="11" t="s">
        <v>82</v>
      </c>
      <c r="C13" s="11" t="s">
        <v>75</v>
      </c>
      <c r="D13" s="12" t="s">
        <v>76</v>
      </c>
      <c r="E13" s="11" t="s">
        <v>67</v>
      </c>
      <c r="F13" s="13" t="s">
        <v>49</v>
      </c>
      <c r="G13" s="11" t="s">
        <v>45</v>
      </c>
      <c r="H13" s="11" t="s">
        <v>45</v>
      </c>
      <c r="I13" s="11" t="s">
        <v>45</v>
      </c>
      <c r="J13" s="11" t="s">
        <v>45</v>
      </c>
      <c r="K13" s="11">
        <v>67.2</v>
      </c>
      <c r="L13" s="11" t="s">
        <v>50</v>
      </c>
      <c r="M13" s="11">
        <v>1.8</v>
      </c>
      <c r="Q13" s="11"/>
      <c r="R13" s="11"/>
      <c r="S13" s="11"/>
      <c r="T13" s="11">
        <v>2</v>
      </c>
      <c r="U13" s="11">
        <v>1.7</v>
      </c>
      <c r="V13" s="11"/>
      <c r="W13" s="11">
        <v>0.01</v>
      </c>
      <c r="AA13" s="17"/>
      <c r="AB13" s="17">
        <v>39696.120000000003</v>
      </c>
      <c r="AD13" s="11">
        <v>56.75</v>
      </c>
      <c r="AG13" s="11">
        <v>277</v>
      </c>
      <c r="AK13" s="11" t="s">
        <v>45</v>
      </c>
      <c r="AL13" s="11">
        <v>1.7</v>
      </c>
    </row>
    <row r="14" spans="1:39" ht="15" x14ac:dyDescent="0.2">
      <c r="A14" s="11" t="s">
        <v>83</v>
      </c>
      <c r="B14" s="11" t="s">
        <v>84</v>
      </c>
      <c r="C14" s="11" t="s">
        <v>85</v>
      </c>
      <c r="D14" s="12" t="s">
        <v>76</v>
      </c>
      <c r="E14" s="11" t="s">
        <v>67</v>
      </c>
      <c r="F14" s="13" t="s">
        <v>44</v>
      </c>
      <c r="G14" s="11" t="s">
        <v>45</v>
      </c>
      <c r="H14" s="11">
        <v>230.66</v>
      </c>
      <c r="I14" s="11" t="s">
        <v>45</v>
      </c>
      <c r="J14" s="16">
        <v>47</v>
      </c>
      <c r="K14" s="16">
        <v>40.799999999999997</v>
      </c>
      <c r="L14" s="11" t="s">
        <v>50</v>
      </c>
      <c r="M14" s="14">
        <f>(4+5+4)/3</f>
        <v>4.333333333333333</v>
      </c>
      <c r="O14" s="11"/>
      <c r="P14" s="11">
        <v>3.8</v>
      </c>
      <c r="Q14" s="11">
        <v>4</v>
      </c>
      <c r="T14" s="14">
        <f>(3+3.8+4+5+3+3.8+4+5+3.8+3.8+3.5)/11</f>
        <v>3.8818181818181814</v>
      </c>
      <c r="U14" s="11">
        <v>3.6</v>
      </c>
      <c r="W14" s="14">
        <f>(12+15+1)/3</f>
        <v>9.3333333333333339</v>
      </c>
      <c r="AA14" s="17"/>
      <c r="AB14" s="17">
        <v>10839</v>
      </c>
      <c r="AD14" s="11">
        <v>11.3</v>
      </c>
      <c r="AF14" s="11">
        <v>0.22</v>
      </c>
      <c r="AG14" s="11">
        <v>17.3</v>
      </c>
      <c r="AH14" s="11">
        <v>35.6</v>
      </c>
      <c r="AJ14" s="11">
        <v>4</v>
      </c>
      <c r="AK14" s="11" t="s">
        <v>45</v>
      </c>
      <c r="AL14" s="11">
        <v>3.6</v>
      </c>
    </row>
    <row r="15" spans="1:39" ht="15" x14ac:dyDescent="0.2">
      <c r="A15" s="11" t="s">
        <v>86</v>
      </c>
      <c r="B15" s="11" t="s">
        <v>87</v>
      </c>
      <c r="C15" s="11" t="s">
        <v>85</v>
      </c>
      <c r="D15" s="12" t="s">
        <v>76</v>
      </c>
      <c r="E15" s="11" t="s">
        <v>67</v>
      </c>
      <c r="F15" s="13" t="s">
        <v>49</v>
      </c>
      <c r="G15" s="11" t="s">
        <v>45</v>
      </c>
      <c r="H15" s="15">
        <v>206.7</v>
      </c>
      <c r="I15" s="11" t="s">
        <v>45</v>
      </c>
      <c r="J15" s="11" t="s">
        <v>45</v>
      </c>
      <c r="K15" s="11">
        <v>57</v>
      </c>
      <c r="L15" s="11" t="s">
        <v>50</v>
      </c>
      <c r="O15" s="11"/>
      <c r="P15" s="11">
        <v>3.2</v>
      </c>
      <c r="T15" s="14">
        <f>(3.4+3.5)/2</f>
        <v>3.45</v>
      </c>
      <c r="U15" s="11">
        <v>3.35</v>
      </c>
      <c r="AA15" s="17"/>
      <c r="AB15" s="17">
        <v>5909.81</v>
      </c>
      <c r="AD15" s="11">
        <v>5.35</v>
      </c>
      <c r="AF15" s="11">
        <v>0.26</v>
      </c>
      <c r="AG15" s="14">
        <f>(44+46)/2</f>
        <v>45</v>
      </c>
      <c r="AJ15" s="11">
        <v>4</v>
      </c>
      <c r="AK15" s="11" t="s">
        <v>45</v>
      </c>
      <c r="AL15" s="11">
        <v>3.35</v>
      </c>
    </row>
    <row r="16" spans="1:39" ht="15" x14ac:dyDescent="0.2">
      <c r="A16" s="11" t="s">
        <v>88</v>
      </c>
      <c r="B16" s="11" t="s">
        <v>89</v>
      </c>
      <c r="C16" s="11" t="s">
        <v>65</v>
      </c>
      <c r="D16" s="12" t="s">
        <v>66</v>
      </c>
      <c r="E16" s="11" t="s">
        <v>67</v>
      </c>
      <c r="F16" s="13" t="s">
        <v>90</v>
      </c>
      <c r="G16" s="11" t="s">
        <v>45</v>
      </c>
      <c r="H16" s="11" t="s">
        <v>45</v>
      </c>
      <c r="I16" s="11" t="s">
        <v>45</v>
      </c>
      <c r="J16" s="11" t="s">
        <v>45</v>
      </c>
      <c r="K16" s="11">
        <v>28.6</v>
      </c>
      <c r="L16" s="11" t="s">
        <v>50</v>
      </c>
      <c r="O16" s="11"/>
      <c r="P16" s="11">
        <v>11</v>
      </c>
      <c r="Q16" s="11">
        <v>14.5</v>
      </c>
      <c r="U16" s="11">
        <v>16</v>
      </c>
      <c r="AA16" s="17"/>
      <c r="AB16" s="17">
        <v>9719.6</v>
      </c>
      <c r="AF16" s="11">
        <v>0.03</v>
      </c>
      <c r="AG16" s="11">
        <f>(19+5.25+7.25)/3</f>
        <v>10.5</v>
      </c>
      <c r="AH16" s="11">
        <v>25.5</v>
      </c>
      <c r="AK16" s="11" t="s">
        <v>45</v>
      </c>
      <c r="AL16" s="11">
        <v>16</v>
      </c>
    </row>
    <row r="17" spans="1:39" ht="15" x14ac:dyDescent="0.2">
      <c r="A17" s="11" t="s">
        <v>91</v>
      </c>
      <c r="B17" s="11" t="s">
        <v>92</v>
      </c>
      <c r="C17" s="11" t="s">
        <v>65</v>
      </c>
      <c r="D17" s="12" t="s">
        <v>66</v>
      </c>
      <c r="E17" s="11" t="s">
        <v>67</v>
      </c>
      <c r="F17" s="13" t="s">
        <v>49</v>
      </c>
      <c r="G17" s="11">
        <v>20</v>
      </c>
      <c r="H17" s="15">
        <v>173</v>
      </c>
      <c r="I17" s="11" t="s">
        <v>45</v>
      </c>
      <c r="J17" s="11" t="s">
        <v>45</v>
      </c>
      <c r="K17" s="11">
        <v>76.099999999999994</v>
      </c>
      <c r="L17" s="11" t="s">
        <v>46</v>
      </c>
      <c r="N17" s="14">
        <f>(15+10+25+18+10)/5</f>
        <v>15.6</v>
      </c>
      <c r="O17" s="11" t="s">
        <v>45</v>
      </c>
      <c r="U17" s="11">
        <v>24</v>
      </c>
      <c r="X17" s="14">
        <f>(78.78+24.16+11.38+20.41+15.39)/5</f>
        <v>30.024000000000001</v>
      </c>
      <c r="Y17" s="11" t="s">
        <v>45</v>
      </c>
      <c r="Z17" s="14">
        <f>(0.187+0.256+0.255+0.208+0.212)/5</f>
        <v>0.22359999999999997</v>
      </c>
      <c r="AA17" s="17" t="s">
        <v>45</v>
      </c>
      <c r="AB17" s="17">
        <v>10035.530000000001</v>
      </c>
      <c r="AD17" s="11">
        <v>11.95</v>
      </c>
      <c r="AG17" s="11">
        <v>104.75</v>
      </c>
      <c r="AK17" s="11" t="s">
        <v>45</v>
      </c>
      <c r="AL17" s="11">
        <v>24</v>
      </c>
    </row>
    <row r="18" spans="1:39" ht="15" x14ac:dyDescent="0.2">
      <c r="A18" s="11" t="s">
        <v>93</v>
      </c>
      <c r="B18" s="21" t="s">
        <v>94</v>
      </c>
      <c r="C18" s="11" t="s">
        <v>53</v>
      </c>
      <c r="D18" s="12" t="s">
        <v>54</v>
      </c>
      <c r="E18" s="11" t="s">
        <v>55</v>
      </c>
      <c r="F18" s="13" t="s">
        <v>56</v>
      </c>
      <c r="G18" s="11">
        <v>27</v>
      </c>
      <c r="H18" s="11">
        <v>161.06</v>
      </c>
      <c r="I18" s="11" t="s">
        <v>45</v>
      </c>
      <c r="J18" s="16">
        <v>67.5</v>
      </c>
      <c r="K18" s="16">
        <v>65</v>
      </c>
      <c r="L18" s="11" t="s">
        <v>50</v>
      </c>
      <c r="N18" s="14">
        <f t="shared" ref="N18:O18" si="3">(7+12+14+13+5+6+10)/7</f>
        <v>9.5714285714285712</v>
      </c>
      <c r="O18" s="14">
        <f t="shared" si="3"/>
        <v>9.5714285714285712</v>
      </c>
      <c r="P18" s="11">
        <v>18.149999999999999</v>
      </c>
      <c r="Q18" s="11">
        <v>16.399999999999999</v>
      </c>
      <c r="S18" s="14">
        <f>(16+26+17+21+20+16+31+27+10+27+31+13+5+8+26+30+15)/17</f>
        <v>19.941176470588236</v>
      </c>
      <c r="T18" s="14">
        <f>(17.5+13+15+17.5+10+15+10+10+13+15+16+16+17+17.5+20+21+26+26+27+27+30+31+31+5+6+8+9)/27</f>
        <v>17.388888888888889</v>
      </c>
      <c r="U18" s="11">
        <v>16.399999999999999</v>
      </c>
      <c r="X18" s="14">
        <f t="shared" ref="X18:Y18" si="4">(34.7+110.58+91.46+71.61+32.32+41.16+14.25)/7</f>
        <v>56.582857142857151</v>
      </c>
      <c r="Y18" s="14">
        <f t="shared" si="4"/>
        <v>56.582857142857151</v>
      </c>
      <c r="Z18" s="14">
        <f t="shared" ref="Z18:AA18" si="5">(0.214+0.415+0.489+0.357+0.208+0.197+0.31)/7</f>
        <v>0.31285714285714283</v>
      </c>
      <c r="AA18" s="14">
        <f t="shared" si="5"/>
        <v>0.31285714285714283</v>
      </c>
      <c r="AB18" s="17">
        <v>3005.99</v>
      </c>
      <c r="AD18" s="11">
        <v>3.11</v>
      </c>
      <c r="AF18" s="11">
        <v>0.35</v>
      </c>
      <c r="AG18" s="11">
        <f>(59+46.05+36+46.35+72.5+361)/6</f>
        <v>103.48333333333333</v>
      </c>
      <c r="AH18" s="11">
        <v>24.4</v>
      </c>
      <c r="AJ18" s="11">
        <v>4</v>
      </c>
      <c r="AK18" s="11" t="s">
        <v>45</v>
      </c>
      <c r="AL18" s="11">
        <v>16.399999999999999</v>
      </c>
    </row>
    <row r="19" spans="1:39" ht="15" x14ac:dyDescent="0.2">
      <c r="A19" s="11" t="s">
        <v>95</v>
      </c>
      <c r="B19" s="11" t="s">
        <v>96</v>
      </c>
      <c r="C19" s="11" t="s">
        <v>41</v>
      </c>
      <c r="D19" s="12" t="s">
        <v>42</v>
      </c>
      <c r="E19" s="11" t="s">
        <v>43</v>
      </c>
      <c r="F19" s="13" t="s">
        <v>44</v>
      </c>
      <c r="G19" s="11">
        <v>11</v>
      </c>
      <c r="H19" s="11">
        <v>120.83</v>
      </c>
      <c r="I19" s="11">
        <v>9.4</v>
      </c>
      <c r="J19" s="16">
        <v>46</v>
      </c>
      <c r="K19" s="16">
        <v>64.400000000000006</v>
      </c>
      <c r="L19" s="11" t="s">
        <v>50</v>
      </c>
      <c r="M19" s="14">
        <f>(9.2+10.2)/2</f>
        <v>9.6999999999999993</v>
      </c>
      <c r="N19" s="11">
        <v>11</v>
      </c>
      <c r="O19" s="11" t="s">
        <v>45</v>
      </c>
      <c r="P19" s="11">
        <v>9.15</v>
      </c>
      <c r="Q19" s="11">
        <v>8.9</v>
      </c>
      <c r="R19" s="11">
        <v>9.1999999999999993</v>
      </c>
      <c r="T19" s="14">
        <f>(9.5+9+9.5+9.4+15.5+7)/6</f>
        <v>9.9833333333333325</v>
      </c>
      <c r="U19" s="11">
        <v>11.5</v>
      </c>
      <c r="V19" s="11">
        <v>8.5</v>
      </c>
      <c r="W19" s="14">
        <f>(5.25+11.3)/2</f>
        <v>8.2750000000000004</v>
      </c>
      <c r="X19" s="11">
        <v>42.23</v>
      </c>
      <c r="Y19" s="11" t="s">
        <v>45</v>
      </c>
      <c r="Z19" s="11">
        <v>0.46300000000000002</v>
      </c>
      <c r="AA19" s="17" t="s">
        <v>45</v>
      </c>
      <c r="AB19" s="17">
        <v>2376.9899999999998</v>
      </c>
      <c r="AC19" s="11">
        <v>2291.67</v>
      </c>
      <c r="AD19" s="11">
        <f>(2.05+1.63)/2</f>
        <v>1.8399999999999999</v>
      </c>
      <c r="AE19" s="11">
        <v>47.9</v>
      </c>
      <c r="AF19" s="11">
        <v>0.05</v>
      </c>
      <c r="AG19" s="11">
        <f>(16.2+5)/2</f>
        <v>10.6</v>
      </c>
      <c r="AH19" s="11">
        <v>18.399999999999999</v>
      </c>
      <c r="AI19" s="11">
        <v>6</v>
      </c>
      <c r="AJ19" s="11">
        <v>3</v>
      </c>
      <c r="AK19" s="11">
        <v>8.5</v>
      </c>
      <c r="AL19" s="11">
        <v>11.5</v>
      </c>
      <c r="AM19" s="11">
        <v>549.79999999999995</v>
      </c>
    </row>
    <row r="20" spans="1:39" ht="15" x14ac:dyDescent="0.2">
      <c r="A20" s="11" t="s">
        <v>97</v>
      </c>
      <c r="B20" s="11" t="s">
        <v>98</v>
      </c>
      <c r="C20" s="11" t="s">
        <v>41</v>
      </c>
      <c r="D20" s="12" t="s">
        <v>42</v>
      </c>
      <c r="E20" s="11" t="s">
        <v>55</v>
      </c>
      <c r="F20" s="13" t="s">
        <v>49</v>
      </c>
      <c r="G20" s="11">
        <v>16</v>
      </c>
      <c r="H20" s="11">
        <v>127.49</v>
      </c>
      <c r="I20" s="11" t="s">
        <v>45</v>
      </c>
      <c r="J20" s="11" t="s">
        <v>45</v>
      </c>
      <c r="K20" s="11">
        <v>70.650000000000006</v>
      </c>
      <c r="L20" s="11" t="s">
        <v>50</v>
      </c>
      <c r="O20" s="11"/>
      <c r="P20" s="11">
        <v>9.1999999999999993</v>
      </c>
      <c r="Q20" s="11">
        <v>10</v>
      </c>
      <c r="T20" s="14">
        <f>(8.4+10+8.5)/3</f>
        <v>8.9666666666666668</v>
      </c>
      <c r="U20" s="11">
        <v>8.5</v>
      </c>
      <c r="V20" s="11">
        <v>9.9</v>
      </c>
      <c r="AA20" s="17"/>
      <c r="AB20" s="17">
        <v>2470.4299999999998</v>
      </c>
      <c r="AC20" s="11">
        <v>2390</v>
      </c>
      <c r="AD20" s="11">
        <f>(2.39+1.82+1.98)/3</f>
        <v>2.063333333333333</v>
      </c>
      <c r="AE20" s="11">
        <v>5.3</v>
      </c>
      <c r="AF20" s="11">
        <v>0.03</v>
      </c>
      <c r="AG20" s="11">
        <f>(19.1+3)/2</f>
        <v>11.05</v>
      </c>
      <c r="AH20" s="11">
        <v>13.6</v>
      </c>
      <c r="AI20" s="11">
        <v>6</v>
      </c>
      <c r="AJ20" s="11">
        <v>4</v>
      </c>
      <c r="AK20" s="11">
        <v>9.9</v>
      </c>
      <c r="AL20" s="11">
        <v>8.5</v>
      </c>
      <c r="AM20" s="11" t="s">
        <v>45</v>
      </c>
    </row>
    <row r="21" spans="1:39" ht="15.75" customHeight="1" x14ac:dyDescent="0.15">
      <c r="A21" s="11" t="s">
        <v>99</v>
      </c>
      <c r="B21" s="11" t="s">
        <v>100</v>
      </c>
      <c r="C21" s="11" t="s">
        <v>65</v>
      </c>
      <c r="D21" s="12" t="s">
        <v>66</v>
      </c>
      <c r="E21" s="11" t="s">
        <v>67</v>
      </c>
      <c r="F21" s="13" t="s">
        <v>56</v>
      </c>
      <c r="G21" s="15" t="s">
        <v>45</v>
      </c>
      <c r="H21" s="15">
        <v>165</v>
      </c>
      <c r="I21" s="11">
        <v>9.77</v>
      </c>
      <c r="J21" s="11" t="s">
        <v>45</v>
      </c>
      <c r="K21" s="11">
        <v>26.6</v>
      </c>
      <c r="L21" s="11" t="s">
        <v>46</v>
      </c>
      <c r="U21" s="11">
        <v>14.9</v>
      </c>
      <c r="AD21" s="14">
        <f>(4.3+5.45)/2</f>
        <v>4.875</v>
      </c>
      <c r="AG21" s="14">
        <f>160.5</f>
        <v>160.5</v>
      </c>
      <c r="AK21" s="11" t="s">
        <v>45</v>
      </c>
      <c r="AL21" s="11">
        <v>14.9</v>
      </c>
    </row>
    <row r="22" spans="1:39" ht="15" x14ac:dyDescent="0.2">
      <c r="A22" s="11" t="s">
        <v>101</v>
      </c>
      <c r="B22" s="11" t="s">
        <v>102</v>
      </c>
      <c r="C22" s="11" t="s">
        <v>85</v>
      </c>
      <c r="D22" s="12" t="s">
        <v>76</v>
      </c>
      <c r="E22" s="11" t="s">
        <v>67</v>
      </c>
      <c r="F22" s="13" t="s">
        <v>44</v>
      </c>
      <c r="G22" s="11" t="s">
        <v>45</v>
      </c>
      <c r="H22" s="15">
        <v>206</v>
      </c>
      <c r="I22" s="11" t="s">
        <v>45</v>
      </c>
      <c r="J22" s="11" t="s">
        <v>45</v>
      </c>
      <c r="K22" s="11">
        <v>38.5</v>
      </c>
      <c r="L22" s="11" t="s">
        <v>50</v>
      </c>
      <c r="O22" s="11"/>
      <c r="P22" s="11">
        <v>1</v>
      </c>
      <c r="U22" s="11">
        <v>3.4933329999999998</v>
      </c>
      <c r="AA22" s="17"/>
      <c r="AB22" s="17">
        <v>7320</v>
      </c>
      <c r="AD22" s="11">
        <v>6.5</v>
      </c>
      <c r="AG22" s="14">
        <f>(87.5+350+37.9)/3</f>
        <v>158.46666666666667</v>
      </c>
      <c r="AK22" s="11" t="s">
        <v>45</v>
      </c>
      <c r="AL22" s="11">
        <v>3.49</v>
      </c>
    </row>
    <row r="23" spans="1:39" ht="15" x14ac:dyDescent="0.2">
      <c r="A23" s="11" t="s">
        <v>103</v>
      </c>
      <c r="B23" s="11" t="s">
        <v>104</v>
      </c>
      <c r="C23" s="11" t="s">
        <v>65</v>
      </c>
      <c r="D23" s="12" t="s">
        <v>66</v>
      </c>
      <c r="E23" s="11" t="s">
        <v>67</v>
      </c>
      <c r="F23" s="13" t="s">
        <v>90</v>
      </c>
      <c r="G23" s="11">
        <v>6</v>
      </c>
      <c r="H23" s="11">
        <v>172.69</v>
      </c>
      <c r="I23" s="11" t="s">
        <v>45</v>
      </c>
      <c r="J23" s="16">
        <v>21.4</v>
      </c>
      <c r="K23" s="16">
        <v>3.56</v>
      </c>
      <c r="L23" s="11" t="s">
        <v>50</v>
      </c>
      <c r="M23" s="11">
        <v>9</v>
      </c>
      <c r="O23" s="11"/>
      <c r="P23" s="11">
        <v>10.199999999999999</v>
      </c>
      <c r="Q23" s="11">
        <v>11</v>
      </c>
      <c r="R23" s="11"/>
      <c r="S23" s="11"/>
      <c r="T23" s="11">
        <f>(9+13)/2</f>
        <v>11</v>
      </c>
      <c r="U23" s="11">
        <v>13.6</v>
      </c>
      <c r="V23" s="11"/>
      <c r="W23" s="11">
        <v>0.7</v>
      </c>
      <c r="AA23" s="17"/>
      <c r="AB23" s="17">
        <v>8797.2900000000009</v>
      </c>
      <c r="AD23" s="11">
        <v>9.1</v>
      </c>
      <c r="AF23" s="11">
        <v>0.14000000000000001</v>
      </c>
      <c r="AG23" s="11">
        <f>(40.5+77.4)/2</f>
        <v>58.95</v>
      </c>
      <c r="AH23" s="11">
        <v>61</v>
      </c>
      <c r="AJ23" s="11">
        <v>2</v>
      </c>
      <c r="AK23" s="11" t="s">
        <v>45</v>
      </c>
      <c r="AL23" s="11">
        <v>13.6</v>
      </c>
    </row>
    <row r="24" spans="1:39" ht="15" x14ac:dyDescent="0.2">
      <c r="A24" s="11" t="s">
        <v>105</v>
      </c>
      <c r="B24" s="11" t="s">
        <v>106</v>
      </c>
      <c r="C24" s="11" t="s">
        <v>65</v>
      </c>
      <c r="D24" s="12" t="s">
        <v>66</v>
      </c>
      <c r="E24" s="11" t="s">
        <v>67</v>
      </c>
      <c r="F24" s="13" t="s">
        <v>49</v>
      </c>
      <c r="G24" s="11" t="s">
        <v>45</v>
      </c>
      <c r="H24" s="15">
        <v>165</v>
      </c>
      <c r="I24" s="11" t="s">
        <v>45</v>
      </c>
      <c r="J24" s="11" t="s">
        <v>45</v>
      </c>
      <c r="K24" s="11">
        <v>60.5</v>
      </c>
      <c r="L24" s="11" t="s">
        <v>46</v>
      </c>
      <c r="O24" s="11"/>
      <c r="P24" s="11">
        <v>40</v>
      </c>
      <c r="T24" s="11">
        <v>40</v>
      </c>
      <c r="U24" s="11">
        <v>35</v>
      </c>
      <c r="AA24" s="17"/>
      <c r="AB24" s="17">
        <v>4749.96</v>
      </c>
      <c r="AD24" s="14">
        <f>(4.65+5.95)/2</f>
        <v>5.3000000000000007</v>
      </c>
      <c r="AK24" s="11" t="s">
        <v>45</v>
      </c>
      <c r="AL24" s="11">
        <v>35</v>
      </c>
    </row>
    <row r="25" spans="1:39" ht="15" x14ac:dyDescent="0.2">
      <c r="A25" s="11" t="s">
        <v>107</v>
      </c>
      <c r="B25" s="11" t="s">
        <v>108</v>
      </c>
      <c r="C25" s="11" t="s">
        <v>41</v>
      </c>
      <c r="D25" s="12" t="s">
        <v>42</v>
      </c>
      <c r="E25" s="11" t="s">
        <v>55</v>
      </c>
      <c r="F25" s="13" t="s">
        <v>44</v>
      </c>
      <c r="G25" s="11" t="s">
        <v>45</v>
      </c>
      <c r="H25" s="11">
        <v>140.99</v>
      </c>
      <c r="I25" s="11" t="s">
        <v>45</v>
      </c>
      <c r="J25" s="11" t="s">
        <v>45</v>
      </c>
      <c r="K25" s="11">
        <v>35</v>
      </c>
      <c r="L25" s="11" t="s">
        <v>50</v>
      </c>
      <c r="O25" s="11"/>
      <c r="P25" s="11">
        <v>5.5</v>
      </c>
      <c r="Q25" s="11">
        <v>5.5</v>
      </c>
      <c r="U25" s="11">
        <v>5.2</v>
      </c>
      <c r="V25" s="11">
        <v>6.1</v>
      </c>
      <c r="AA25" s="17"/>
      <c r="AB25" s="17">
        <v>4189.2700000000004</v>
      </c>
      <c r="AC25" s="11">
        <v>2955</v>
      </c>
      <c r="AD25" s="11">
        <f>(3.73+3.84)/2</f>
        <v>3.7850000000000001</v>
      </c>
      <c r="AE25" s="11">
        <v>4.7</v>
      </c>
      <c r="AG25" s="14">
        <f>(7.625+1.35)/2</f>
        <v>4.4874999999999998</v>
      </c>
      <c r="AK25" s="11" t="s">
        <v>45</v>
      </c>
      <c r="AL25" s="11">
        <v>5.2</v>
      </c>
    </row>
    <row r="26" spans="1:39" ht="15.75" customHeight="1" x14ac:dyDescent="0.15">
      <c r="A26" s="15" t="s">
        <v>109</v>
      </c>
      <c r="B26" s="11" t="s">
        <v>110</v>
      </c>
      <c r="C26" s="11" t="s">
        <v>41</v>
      </c>
      <c r="D26" s="12" t="s">
        <v>42</v>
      </c>
      <c r="E26" s="11" t="s">
        <v>55</v>
      </c>
      <c r="F26" s="13" t="s">
        <v>44</v>
      </c>
      <c r="G26" s="11" t="s">
        <v>45</v>
      </c>
      <c r="H26" s="11">
        <v>120</v>
      </c>
      <c r="I26" s="11" t="s">
        <v>45</v>
      </c>
      <c r="J26" s="11" t="s">
        <v>45</v>
      </c>
      <c r="K26" s="1" t="s">
        <v>45</v>
      </c>
      <c r="L26" s="11" t="s">
        <v>50</v>
      </c>
      <c r="U26" s="11">
        <v>8.5</v>
      </c>
      <c r="AD26" s="14">
        <f>(1.82+1.84)/2</f>
        <v>1.83</v>
      </c>
      <c r="AG26" s="11">
        <v>5.28</v>
      </c>
      <c r="AK26" s="11" t="s">
        <v>45</v>
      </c>
      <c r="AL26" s="11">
        <v>8.5</v>
      </c>
    </row>
    <row r="27" spans="1:39" ht="15" x14ac:dyDescent="0.2">
      <c r="A27" s="11" t="s">
        <v>111</v>
      </c>
      <c r="B27" s="11" t="s">
        <v>112</v>
      </c>
      <c r="C27" s="11" t="s">
        <v>41</v>
      </c>
      <c r="D27" s="12" t="s">
        <v>42</v>
      </c>
      <c r="E27" s="11" t="s">
        <v>43</v>
      </c>
      <c r="F27" s="13" t="s">
        <v>49</v>
      </c>
      <c r="G27" s="11">
        <v>10</v>
      </c>
      <c r="H27" s="11">
        <v>124.04</v>
      </c>
      <c r="I27" s="11" t="s">
        <v>45</v>
      </c>
      <c r="J27" s="11" t="s">
        <v>45</v>
      </c>
      <c r="K27" s="11">
        <v>81.849999999999994</v>
      </c>
      <c r="L27" s="11" t="s">
        <v>50</v>
      </c>
      <c r="O27" s="11"/>
      <c r="P27" s="11">
        <v>6.95</v>
      </c>
      <c r="Q27" s="11">
        <v>9.25</v>
      </c>
      <c r="T27" s="14">
        <f>(8.4+5.5)/2</f>
        <v>6.95</v>
      </c>
      <c r="U27" s="11">
        <v>5.5</v>
      </c>
      <c r="AA27" s="17"/>
      <c r="AB27" s="17">
        <v>1699.85</v>
      </c>
      <c r="AD27" s="14">
        <f>(1.65+1.29)/2</f>
        <v>1.47</v>
      </c>
      <c r="AF27" s="11">
        <v>0.05</v>
      </c>
      <c r="AG27" s="11">
        <f>(7.53+5)/2</f>
        <v>6.2650000000000006</v>
      </c>
      <c r="AH27" s="11">
        <v>19.399999999999999</v>
      </c>
      <c r="AJ27" s="11">
        <v>4</v>
      </c>
      <c r="AK27" s="11" t="s">
        <v>45</v>
      </c>
      <c r="AL27" s="11">
        <v>5.5</v>
      </c>
    </row>
    <row r="28" spans="1:39" ht="15" x14ac:dyDescent="0.2">
      <c r="A28" s="11" t="s">
        <v>113</v>
      </c>
      <c r="B28" s="11" t="s">
        <v>114</v>
      </c>
      <c r="C28" s="11" t="s">
        <v>41</v>
      </c>
      <c r="D28" s="12" t="s">
        <v>42</v>
      </c>
      <c r="E28" s="11" t="s">
        <v>43</v>
      </c>
      <c r="F28" s="13" t="s">
        <v>44</v>
      </c>
      <c r="G28" s="11">
        <v>15</v>
      </c>
      <c r="H28" s="11">
        <v>129</v>
      </c>
      <c r="I28" s="11">
        <v>11.88</v>
      </c>
      <c r="J28" s="16">
        <v>18</v>
      </c>
      <c r="K28" s="16">
        <v>60.83</v>
      </c>
      <c r="L28" s="11" t="s">
        <v>50</v>
      </c>
      <c r="O28" s="11"/>
      <c r="P28" s="11">
        <v>2.7</v>
      </c>
      <c r="Q28" s="11">
        <v>2.93</v>
      </c>
      <c r="T28" s="14">
        <f>(3.5+2.6+2+2.6+3.5)/5</f>
        <v>2.84</v>
      </c>
      <c r="U28" s="11">
        <v>4.0999999999999996</v>
      </c>
      <c r="V28" s="11">
        <v>3</v>
      </c>
      <c r="AA28" s="17"/>
      <c r="AB28" s="17">
        <v>1771.13</v>
      </c>
      <c r="AC28" s="11">
        <v>1212.44</v>
      </c>
      <c r="AD28" s="11">
        <f>(1.48+1.27)/2</f>
        <v>1.375</v>
      </c>
      <c r="AE28" s="11">
        <v>1.2</v>
      </c>
      <c r="AF28" s="11">
        <v>0.05</v>
      </c>
      <c r="AG28" s="11">
        <f>(2.85+5)/2</f>
        <v>3.9249999999999998</v>
      </c>
      <c r="AH28" s="11">
        <v>9</v>
      </c>
      <c r="AI28" s="11">
        <v>4</v>
      </c>
      <c r="AJ28" s="11">
        <v>4</v>
      </c>
      <c r="AK28" s="11">
        <v>3</v>
      </c>
      <c r="AL28" s="11">
        <v>4.0999999999999996</v>
      </c>
      <c r="AM28" s="11">
        <v>610</v>
      </c>
    </row>
    <row r="29" spans="1:39" ht="15" x14ac:dyDescent="0.2">
      <c r="A29" s="11" t="s">
        <v>115</v>
      </c>
      <c r="B29" s="11" t="s">
        <v>116</v>
      </c>
      <c r="C29" s="11" t="s">
        <v>65</v>
      </c>
      <c r="D29" s="12" t="s">
        <v>66</v>
      </c>
      <c r="E29" s="11" t="s">
        <v>67</v>
      </c>
      <c r="F29" s="13" t="s">
        <v>49</v>
      </c>
      <c r="G29" s="11">
        <v>15</v>
      </c>
      <c r="H29" s="11">
        <v>172</v>
      </c>
      <c r="I29" s="11" t="s">
        <v>45</v>
      </c>
      <c r="J29" s="11" t="s">
        <v>45</v>
      </c>
      <c r="K29" s="11">
        <v>61.9</v>
      </c>
      <c r="L29" s="11" t="s">
        <v>50</v>
      </c>
      <c r="O29" s="11"/>
      <c r="P29" s="11">
        <v>21</v>
      </c>
      <c r="Q29" s="11">
        <v>19.600000000000001</v>
      </c>
      <c r="T29" s="14">
        <f>(21+17)/2</f>
        <v>19</v>
      </c>
      <c r="U29" s="11">
        <v>19</v>
      </c>
      <c r="AA29" s="17"/>
      <c r="AB29" s="17">
        <v>5995.25</v>
      </c>
      <c r="AD29" s="11">
        <v>7.5</v>
      </c>
      <c r="AF29" s="11">
        <v>0.88</v>
      </c>
      <c r="AG29" s="14">
        <f>(125+500)/2</f>
        <v>312.5</v>
      </c>
      <c r="AJ29" s="11">
        <v>4</v>
      </c>
      <c r="AK29" s="11" t="s">
        <v>45</v>
      </c>
      <c r="AL29" s="11">
        <v>19</v>
      </c>
    </row>
    <row r="30" spans="1:39" ht="15" x14ac:dyDescent="0.2">
      <c r="A30" s="11" t="s">
        <v>117</v>
      </c>
      <c r="B30" s="11" t="s">
        <v>118</v>
      </c>
      <c r="C30" s="11" t="s">
        <v>75</v>
      </c>
      <c r="D30" s="12" t="s">
        <v>76</v>
      </c>
      <c r="E30" s="11" t="s">
        <v>67</v>
      </c>
      <c r="F30" s="13" t="s">
        <v>49</v>
      </c>
      <c r="G30" s="11">
        <v>10</v>
      </c>
      <c r="H30" s="11">
        <v>259.42</v>
      </c>
      <c r="I30" s="11" t="s">
        <v>45</v>
      </c>
      <c r="J30" s="16">
        <v>64</v>
      </c>
      <c r="K30" s="16">
        <v>68.3</v>
      </c>
      <c r="L30" s="11" t="s">
        <v>50</v>
      </c>
      <c r="M30" s="11">
        <v>1.2</v>
      </c>
      <c r="O30" s="11"/>
      <c r="P30" s="11">
        <v>1</v>
      </c>
      <c r="Q30" s="11">
        <v>2</v>
      </c>
      <c r="R30" s="11"/>
      <c r="S30" s="11"/>
      <c r="T30" s="11">
        <f>(1.8+1+2)/3</f>
        <v>1.5999999999999999</v>
      </c>
      <c r="U30" s="11">
        <v>1.2</v>
      </c>
      <c r="V30" s="15">
        <v>1.5</v>
      </c>
      <c r="W30" s="11">
        <v>0.01</v>
      </c>
      <c r="AA30" s="17"/>
      <c r="AB30" s="17">
        <v>53408.29</v>
      </c>
      <c r="AC30" s="11">
        <v>58542.25</v>
      </c>
      <c r="AD30" s="11">
        <v>57.15</v>
      </c>
      <c r="AE30" s="11">
        <v>203.3</v>
      </c>
      <c r="AF30" s="11">
        <v>3.88</v>
      </c>
      <c r="AG30" s="11">
        <f>(409.5+203.3+694.7)/3</f>
        <v>435.83333333333331</v>
      </c>
      <c r="AH30" s="11">
        <v>42.4</v>
      </c>
      <c r="AI30" s="11">
        <v>7</v>
      </c>
      <c r="AJ30" s="11">
        <v>5</v>
      </c>
      <c r="AK30" s="11">
        <v>1.5</v>
      </c>
      <c r="AL30" s="11">
        <v>1.2</v>
      </c>
      <c r="AM30" s="11">
        <v>598.79999999999995</v>
      </c>
    </row>
    <row r="31" spans="1:39" ht="15" x14ac:dyDescent="0.2">
      <c r="A31" s="11" t="s">
        <v>119</v>
      </c>
      <c r="B31" s="11" t="s">
        <v>120</v>
      </c>
      <c r="C31" s="11" t="s">
        <v>85</v>
      </c>
      <c r="D31" s="12" t="s">
        <v>76</v>
      </c>
      <c r="E31" s="11" t="s">
        <v>67</v>
      </c>
      <c r="F31" s="13" t="s">
        <v>49</v>
      </c>
      <c r="G31" s="11" t="s">
        <v>45</v>
      </c>
      <c r="H31" s="11">
        <v>241.2</v>
      </c>
      <c r="I31" s="11" t="s">
        <v>45</v>
      </c>
      <c r="J31" s="16">
        <v>61</v>
      </c>
      <c r="K31" s="16">
        <v>61</v>
      </c>
      <c r="L31" s="11" t="s">
        <v>50</v>
      </c>
      <c r="O31" s="11"/>
      <c r="P31" s="11">
        <v>2.15</v>
      </c>
      <c r="T31" s="14">
        <f>(3.5+3.5)/2</f>
        <v>3.5</v>
      </c>
      <c r="U31" s="11">
        <v>3.5</v>
      </c>
      <c r="AA31" s="17"/>
      <c r="AB31" s="17">
        <v>5860.81</v>
      </c>
      <c r="AD31" s="11">
        <v>6.42</v>
      </c>
      <c r="AF31" s="11">
        <v>0.12</v>
      </c>
      <c r="AG31" s="11">
        <v>17</v>
      </c>
      <c r="AJ31" s="11">
        <v>4</v>
      </c>
      <c r="AK31" s="11" t="s">
        <v>45</v>
      </c>
      <c r="AL31" s="11">
        <v>3.5</v>
      </c>
    </row>
    <row r="32" spans="1:39" ht="15" x14ac:dyDescent="0.2">
      <c r="A32" s="11" t="s">
        <v>121</v>
      </c>
      <c r="B32" s="11" t="s">
        <v>122</v>
      </c>
      <c r="C32" s="11" t="s">
        <v>85</v>
      </c>
      <c r="D32" s="12" t="s">
        <v>76</v>
      </c>
      <c r="E32" s="11" t="s">
        <v>67</v>
      </c>
      <c r="F32" s="13" t="s">
        <v>49</v>
      </c>
      <c r="G32" s="11" t="s">
        <v>45</v>
      </c>
      <c r="H32" s="11">
        <v>200.16</v>
      </c>
      <c r="I32" s="11" t="s">
        <v>45</v>
      </c>
      <c r="J32" s="16">
        <v>79.400000000000006</v>
      </c>
      <c r="K32" s="16">
        <v>67.5</v>
      </c>
      <c r="L32" s="11" t="s">
        <v>50</v>
      </c>
      <c r="M32" s="11">
        <v>6</v>
      </c>
      <c r="O32" s="11"/>
      <c r="P32" s="11">
        <v>3.25</v>
      </c>
      <c r="Q32" s="11"/>
      <c r="R32" s="11"/>
      <c r="S32" s="11"/>
      <c r="T32" s="11">
        <f>(3.7+4)/2</f>
        <v>3.85</v>
      </c>
      <c r="U32" s="11">
        <v>4</v>
      </c>
      <c r="V32" s="11"/>
      <c r="W32" s="11">
        <v>5</v>
      </c>
      <c r="AA32" s="17"/>
      <c r="AB32" s="17">
        <v>5542.37</v>
      </c>
      <c r="AD32" s="11">
        <v>5.47</v>
      </c>
      <c r="AF32" s="11">
        <v>0.23</v>
      </c>
      <c r="AG32" s="11">
        <v>36</v>
      </c>
      <c r="AJ32" s="11">
        <v>5</v>
      </c>
      <c r="AK32" s="11" t="s">
        <v>45</v>
      </c>
      <c r="AL32" s="11">
        <v>4</v>
      </c>
    </row>
    <row r="33" spans="1:39" ht="15" x14ac:dyDescent="0.2">
      <c r="A33" s="11" t="s">
        <v>123</v>
      </c>
      <c r="B33" s="11" t="s">
        <v>124</v>
      </c>
      <c r="C33" s="11" t="s">
        <v>125</v>
      </c>
      <c r="D33" s="12" t="s">
        <v>54</v>
      </c>
      <c r="E33" s="11" t="s">
        <v>55</v>
      </c>
      <c r="F33" s="13" t="s">
        <v>126</v>
      </c>
      <c r="G33" s="11">
        <v>13</v>
      </c>
      <c r="H33" s="11">
        <v>144</v>
      </c>
      <c r="I33" s="11">
        <v>11</v>
      </c>
      <c r="J33" s="16">
        <v>22</v>
      </c>
      <c r="K33" s="16">
        <v>20.6</v>
      </c>
      <c r="L33" s="11" t="s">
        <v>50</v>
      </c>
      <c r="O33" s="11"/>
      <c r="P33" s="11">
        <v>8.5500000000000007</v>
      </c>
      <c r="Q33" s="11">
        <v>11</v>
      </c>
      <c r="R33" s="11">
        <v>8.5</v>
      </c>
      <c r="S33" s="14">
        <f>(6+12+12+8+5+11+10+11+10)/9</f>
        <v>9.4444444444444446</v>
      </c>
      <c r="T33" s="14">
        <f>(8.9+10+10+11+11+12+12+3+3+5+5+6+7+8)/14</f>
        <v>7.9928571428571429</v>
      </c>
      <c r="U33" s="11">
        <v>8.4</v>
      </c>
      <c r="V33" s="11">
        <v>8.1999999999999993</v>
      </c>
      <c r="AA33" s="17"/>
      <c r="AB33" s="17">
        <v>290.20999999999998</v>
      </c>
      <c r="AC33" s="11">
        <v>320</v>
      </c>
      <c r="AD33" s="11">
        <v>0.32</v>
      </c>
      <c r="AE33" s="11">
        <v>8.6</v>
      </c>
      <c r="AF33" s="11">
        <v>0.02</v>
      </c>
      <c r="AG33" s="11">
        <f>(2.2+5)/2</f>
        <v>3.6</v>
      </c>
      <c r="AH33" s="11">
        <v>43</v>
      </c>
      <c r="AI33" s="11">
        <v>3</v>
      </c>
      <c r="AJ33" s="11">
        <v>5</v>
      </c>
      <c r="AK33" s="11">
        <v>8.1999999999999993</v>
      </c>
      <c r="AL33" s="11">
        <v>8.4</v>
      </c>
      <c r="AM33" s="11">
        <v>757</v>
      </c>
    </row>
    <row r="34" spans="1:39" ht="15" x14ac:dyDescent="0.2">
      <c r="A34" s="11" t="s">
        <v>127</v>
      </c>
      <c r="B34" s="11" t="s">
        <v>128</v>
      </c>
      <c r="C34" s="11" t="s">
        <v>65</v>
      </c>
      <c r="D34" s="12" t="s">
        <v>66</v>
      </c>
      <c r="E34" s="11" t="s">
        <v>67</v>
      </c>
      <c r="F34" s="13" t="s">
        <v>49</v>
      </c>
      <c r="G34" s="11" t="s">
        <v>45</v>
      </c>
      <c r="H34" s="11" t="s">
        <v>45</v>
      </c>
      <c r="I34" s="11" t="s">
        <v>45</v>
      </c>
      <c r="J34" s="16">
        <v>52</v>
      </c>
      <c r="K34" s="16">
        <v>42.9</v>
      </c>
      <c r="L34" s="11" t="s">
        <v>50</v>
      </c>
      <c r="M34" s="11">
        <v>28.8</v>
      </c>
      <c r="N34" s="11">
        <v>7</v>
      </c>
      <c r="O34" s="11" t="s">
        <v>45</v>
      </c>
      <c r="P34" s="11">
        <v>24.95</v>
      </c>
      <c r="Q34" s="11">
        <v>24</v>
      </c>
      <c r="S34" s="11"/>
      <c r="T34" s="11">
        <f>(14+20+35+27.5+5)/5</f>
        <v>20.3</v>
      </c>
      <c r="U34" s="11">
        <v>22</v>
      </c>
      <c r="V34" s="11"/>
      <c r="W34" s="11">
        <v>2.5</v>
      </c>
      <c r="X34" s="14">
        <f>57.21</f>
        <v>57.21</v>
      </c>
      <c r="Y34" s="11" t="s">
        <v>45</v>
      </c>
      <c r="Z34" s="11">
        <v>0.373</v>
      </c>
      <c r="AA34" s="17" t="s">
        <v>45</v>
      </c>
      <c r="AB34" s="17">
        <v>4358.91</v>
      </c>
      <c r="AD34" s="11">
        <v>4.5</v>
      </c>
      <c r="AF34" s="11">
        <v>1.25</v>
      </c>
      <c r="AG34" s="11">
        <f>(63+93)/2</f>
        <v>78</v>
      </c>
      <c r="AH34" s="11">
        <v>28.1</v>
      </c>
      <c r="AJ34" s="11">
        <v>3</v>
      </c>
      <c r="AK34" s="11" t="s">
        <v>45</v>
      </c>
      <c r="AL34" s="11">
        <v>22</v>
      </c>
    </row>
    <row r="35" spans="1:39" ht="15.75" customHeight="1" x14ac:dyDescent="0.15">
      <c r="A35" s="11" t="s">
        <v>129</v>
      </c>
      <c r="B35" s="11" t="s">
        <v>130</v>
      </c>
      <c r="C35" s="11" t="s">
        <v>65</v>
      </c>
      <c r="D35" s="12" t="s">
        <v>66</v>
      </c>
      <c r="E35" s="11" t="s">
        <v>67</v>
      </c>
      <c r="F35" s="13" t="s">
        <v>56</v>
      </c>
      <c r="G35" s="11" t="s">
        <v>45</v>
      </c>
      <c r="H35" s="15">
        <v>165</v>
      </c>
      <c r="I35" s="11" t="s">
        <v>45</v>
      </c>
      <c r="J35" s="11" t="s">
        <v>45</v>
      </c>
      <c r="K35" s="11">
        <v>11.34</v>
      </c>
      <c r="L35" s="11" t="s">
        <v>50</v>
      </c>
      <c r="T35" s="11">
        <v>10</v>
      </c>
      <c r="AD35" s="11">
        <v>4.43</v>
      </c>
      <c r="AK35" s="11" t="s">
        <v>45</v>
      </c>
      <c r="AL35" s="1" t="s">
        <v>45</v>
      </c>
    </row>
    <row r="36" spans="1:39" ht="15" x14ac:dyDescent="0.2">
      <c r="A36" s="11" t="s">
        <v>131</v>
      </c>
      <c r="B36" s="11" t="s">
        <v>132</v>
      </c>
      <c r="C36" s="11" t="s">
        <v>125</v>
      </c>
      <c r="D36" s="12" t="s">
        <v>54</v>
      </c>
      <c r="E36" s="11" t="s">
        <v>55</v>
      </c>
      <c r="F36" s="13" t="s">
        <v>49</v>
      </c>
      <c r="G36" s="11">
        <v>16</v>
      </c>
      <c r="H36" s="15">
        <v>129</v>
      </c>
      <c r="I36" s="11" t="s">
        <v>45</v>
      </c>
      <c r="J36" s="16">
        <v>84</v>
      </c>
      <c r="K36" s="16">
        <v>79.400000000000006</v>
      </c>
      <c r="L36" s="11" t="s">
        <v>50</v>
      </c>
      <c r="O36" s="11"/>
      <c r="P36" s="11">
        <v>4.5</v>
      </c>
      <c r="Q36" s="11">
        <v>5.4</v>
      </c>
      <c r="T36" s="14">
        <f>(5+5.8)/2</f>
        <v>5.4</v>
      </c>
      <c r="U36" s="11">
        <v>5.4</v>
      </c>
      <c r="AA36" s="17"/>
      <c r="AB36" s="17">
        <v>592.52</v>
      </c>
      <c r="AD36" s="11">
        <v>0.64</v>
      </c>
      <c r="AF36" s="11">
        <v>0.26</v>
      </c>
      <c r="AG36" s="14">
        <f>(147+45.2)/2</f>
        <v>96.1</v>
      </c>
      <c r="AJ36" s="11">
        <v>3</v>
      </c>
      <c r="AK36" s="11" t="s">
        <v>45</v>
      </c>
      <c r="AL36" s="11">
        <v>5.4</v>
      </c>
    </row>
    <row r="37" spans="1:39" ht="15" x14ac:dyDescent="0.2">
      <c r="A37" s="11" t="s">
        <v>133</v>
      </c>
      <c r="B37" s="21" t="s">
        <v>134</v>
      </c>
      <c r="C37" s="11" t="s">
        <v>65</v>
      </c>
      <c r="D37" s="12" t="s">
        <v>66</v>
      </c>
      <c r="E37" s="11" t="s">
        <v>67</v>
      </c>
      <c r="F37" s="13" t="s">
        <v>56</v>
      </c>
      <c r="G37" s="11">
        <v>6</v>
      </c>
      <c r="H37" s="11">
        <v>178.96</v>
      </c>
      <c r="I37" s="11">
        <v>9.84</v>
      </c>
      <c r="J37" s="16">
        <v>13.6</v>
      </c>
      <c r="K37" s="16">
        <v>38</v>
      </c>
      <c r="L37" s="11" t="s">
        <v>46</v>
      </c>
      <c r="M37" s="14">
        <f>(71+36+57)/3</f>
        <v>54.666666666666664</v>
      </c>
      <c r="O37" s="11"/>
      <c r="P37" s="11">
        <v>40</v>
      </c>
      <c r="Q37" s="11">
        <v>57.7</v>
      </c>
      <c r="R37" s="11">
        <v>51.2</v>
      </c>
      <c r="S37" s="14">
        <f>(87+21+14+150+48+78+36+41+28+19)/10</f>
        <v>52.2</v>
      </c>
      <c r="T37" s="14">
        <f>(25.8+29.9+39+40.3+42.1+45+47.8+50+55.7+87+97+41.2+34+50+101+13+14+150+19+20+21+28+34+36+38.3+41+43.3+44+45+47.8+48+55+65+65+78+87+9)/37</f>
        <v>48.302702702702696</v>
      </c>
      <c r="U37" s="11">
        <v>83.3</v>
      </c>
      <c r="V37" s="11">
        <v>69</v>
      </c>
      <c r="W37" s="14">
        <f>(9.1+5.6+4.6)/3</f>
        <v>6.4333333333333327</v>
      </c>
      <c r="AA37" s="17"/>
      <c r="AB37" s="17">
        <v>17728.560000000001</v>
      </c>
      <c r="AC37" s="11">
        <v>18150</v>
      </c>
      <c r="AD37" s="11">
        <v>16.649999999999999</v>
      </c>
      <c r="AE37" s="11">
        <v>1260.5</v>
      </c>
      <c r="AF37" s="11">
        <v>4.83</v>
      </c>
      <c r="AG37" s="11">
        <f>(1968+4357+455)/3</f>
        <v>2260</v>
      </c>
      <c r="AH37" s="11">
        <v>36.1</v>
      </c>
      <c r="AI37" s="11">
        <v>7</v>
      </c>
      <c r="AK37" s="11">
        <v>69</v>
      </c>
      <c r="AL37" s="11">
        <v>83.3</v>
      </c>
      <c r="AM37" s="11">
        <v>5400</v>
      </c>
    </row>
    <row r="38" spans="1:39" ht="15" x14ac:dyDescent="0.2">
      <c r="A38" s="11" t="s">
        <v>135</v>
      </c>
      <c r="B38" s="11" t="s">
        <v>136</v>
      </c>
      <c r="C38" s="11" t="s">
        <v>125</v>
      </c>
      <c r="D38" s="12" t="s">
        <v>54</v>
      </c>
      <c r="E38" s="11" t="s">
        <v>55</v>
      </c>
      <c r="F38" s="13" t="s">
        <v>56</v>
      </c>
      <c r="G38" s="11" t="s">
        <v>45</v>
      </c>
      <c r="H38" s="15">
        <v>145</v>
      </c>
      <c r="I38" s="11" t="s">
        <v>45</v>
      </c>
      <c r="J38" s="11" t="s">
        <v>45</v>
      </c>
      <c r="K38" s="11">
        <v>69</v>
      </c>
      <c r="L38" s="11" t="s">
        <v>50</v>
      </c>
      <c r="O38" s="11"/>
      <c r="P38" s="11">
        <v>5</v>
      </c>
      <c r="Q38" s="11">
        <v>7</v>
      </c>
      <c r="T38" s="14">
        <f>(4+4)/2</f>
        <v>4</v>
      </c>
      <c r="U38" s="11">
        <v>4</v>
      </c>
      <c r="AA38" s="17"/>
      <c r="AB38" s="17">
        <v>407.91</v>
      </c>
      <c r="AD38" s="11">
        <v>0.47</v>
      </c>
      <c r="AF38" s="11">
        <v>0.22</v>
      </c>
      <c r="AG38" s="11">
        <v>30</v>
      </c>
      <c r="AJ38" s="11">
        <v>2</v>
      </c>
      <c r="AK38" s="11" t="s">
        <v>45</v>
      </c>
      <c r="AL38" s="11">
        <v>4</v>
      </c>
    </row>
    <row r="39" spans="1:39" ht="15" x14ac:dyDescent="0.2">
      <c r="A39" s="11" t="s">
        <v>137</v>
      </c>
      <c r="B39" s="11" t="s">
        <v>138</v>
      </c>
      <c r="C39" s="11" t="s">
        <v>125</v>
      </c>
      <c r="D39" s="12" t="s">
        <v>54</v>
      </c>
      <c r="E39" s="11" t="s">
        <v>55</v>
      </c>
      <c r="F39" s="13" t="s">
        <v>56</v>
      </c>
      <c r="G39" s="11" t="s">
        <v>45</v>
      </c>
      <c r="H39" s="11">
        <v>138.24</v>
      </c>
      <c r="I39" s="11" t="s">
        <v>45</v>
      </c>
      <c r="J39" s="16">
        <v>69</v>
      </c>
      <c r="K39" s="16">
        <v>56.1</v>
      </c>
      <c r="L39" s="11" t="s">
        <v>50</v>
      </c>
      <c r="O39" s="11"/>
      <c r="P39" s="11">
        <v>5.55</v>
      </c>
      <c r="T39" s="11">
        <v>5</v>
      </c>
      <c r="U39" s="11">
        <v>5.9</v>
      </c>
      <c r="AA39" s="17"/>
      <c r="AB39" s="17">
        <v>540.55999999999995</v>
      </c>
      <c r="AD39" s="11">
        <v>0.56000000000000005</v>
      </c>
      <c r="AF39" s="11">
        <v>0.05</v>
      </c>
      <c r="AG39" s="14">
        <f>(36.5+35)/2</f>
        <v>35.75</v>
      </c>
      <c r="AJ39" s="11">
        <v>4</v>
      </c>
      <c r="AK39" s="11" t="s">
        <v>45</v>
      </c>
      <c r="AL39" s="11">
        <v>5.9</v>
      </c>
    </row>
    <row r="40" spans="1:39" ht="15" x14ac:dyDescent="0.2">
      <c r="A40" s="11" t="s">
        <v>139</v>
      </c>
      <c r="B40" s="11" t="s">
        <v>140</v>
      </c>
      <c r="C40" s="11" t="s">
        <v>85</v>
      </c>
      <c r="D40" s="12" t="s">
        <v>76</v>
      </c>
      <c r="E40" s="11" t="s">
        <v>67</v>
      </c>
      <c r="F40" s="13" t="s">
        <v>49</v>
      </c>
      <c r="G40" s="11" t="s">
        <v>45</v>
      </c>
      <c r="H40" s="11">
        <v>212.91</v>
      </c>
      <c r="I40" s="11" t="s">
        <v>45</v>
      </c>
      <c r="J40" s="16">
        <v>60</v>
      </c>
      <c r="K40" s="16">
        <v>63.7</v>
      </c>
      <c r="L40" s="11" t="s">
        <v>50</v>
      </c>
      <c r="M40" s="14">
        <f>(5+6+4+3.25)/4</f>
        <v>4.5625</v>
      </c>
      <c r="O40" s="11"/>
      <c r="P40" s="11">
        <v>3.2</v>
      </c>
      <c r="Q40" s="11">
        <v>3.3</v>
      </c>
      <c r="R40" s="11">
        <v>3.4</v>
      </c>
      <c r="S40" s="14">
        <f>(5+4+4+4+5+4+3+5+5+4+5+4+4+3+4+3+2+4+5+4)/20</f>
        <v>4.05</v>
      </c>
      <c r="T40" s="14">
        <f>(3.5+3.3+3.5+3.8+3.5+5+2+2+3+3+3+3.5+3.5+4+4+4+4+4+4+4+4+4+4+4+5+5+5+5+5+5)/30</f>
        <v>3.8866666666666663</v>
      </c>
      <c r="U40" s="11">
        <v>4.4000000000000004</v>
      </c>
      <c r="W40" s="14">
        <f>(6+7.2+3+1.4)/4</f>
        <v>4.3999999999999995</v>
      </c>
      <c r="AA40" s="17"/>
      <c r="AB40" s="17">
        <v>5578.61</v>
      </c>
      <c r="AD40" s="11">
        <v>5.64</v>
      </c>
      <c r="AF40" s="11">
        <v>0.32</v>
      </c>
      <c r="AG40" s="11">
        <f>(55+41+20)/3</f>
        <v>38.666666666666664</v>
      </c>
      <c r="AH40" s="11">
        <v>33.869999999999997</v>
      </c>
      <c r="AJ40" s="11">
        <v>4</v>
      </c>
      <c r="AK40" s="11" t="s">
        <v>45</v>
      </c>
      <c r="AL40" s="11">
        <v>4.4000000000000004</v>
      </c>
    </row>
    <row r="41" spans="1:39" ht="15" x14ac:dyDescent="0.2">
      <c r="A41" s="11" t="s">
        <v>141</v>
      </c>
      <c r="B41" s="11" t="s">
        <v>142</v>
      </c>
      <c r="C41" s="11" t="s">
        <v>125</v>
      </c>
      <c r="D41" s="12" t="s">
        <v>54</v>
      </c>
      <c r="E41" s="11" t="s">
        <v>55</v>
      </c>
      <c r="F41" s="13" t="s">
        <v>56</v>
      </c>
      <c r="G41" s="11">
        <v>33</v>
      </c>
      <c r="H41" s="11">
        <v>166.49</v>
      </c>
      <c r="I41" s="11">
        <v>13.18</v>
      </c>
      <c r="J41" s="11" t="s">
        <v>45</v>
      </c>
      <c r="K41" s="1" t="s">
        <v>45</v>
      </c>
      <c r="L41" s="11" t="s">
        <v>50</v>
      </c>
      <c r="O41" s="11"/>
      <c r="P41" s="11">
        <v>7.05</v>
      </c>
      <c r="Q41" s="11">
        <v>5.8</v>
      </c>
      <c r="R41" s="11">
        <v>5.2</v>
      </c>
      <c r="S41" s="14">
        <f>(8+7+8+6+3+3+3)/7</f>
        <v>5.4285714285714288</v>
      </c>
      <c r="T41" s="14">
        <f>(7.4+6.39+7.4+3+3+3+6+7+7.4+8+8)/11</f>
        <v>6.0536363636363637</v>
      </c>
      <c r="U41" s="11">
        <v>5.8</v>
      </c>
      <c r="AA41" s="17"/>
      <c r="AB41" s="17">
        <v>462.04</v>
      </c>
      <c r="AD41" s="11">
        <v>0.41</v>
      </c>
      <c r="AF41" s="11">
        <v>0.06</v>
      </c>
      <c r="AG41" s="14">
        <f>(13.9+29)/2</f>
        <v>21.45</v>
      </c>
      <c r="AJ41" s="11">
        <v>4</v>
      </c>
      <c r="AK41" s="11" t="s">
        <v>45</v>
      </c>
      <c r="AL41" s="11">
        <v>5.8</v>
      </c>
    </row>
    <row r="42" spans="1:39" ht="15" x14ac:dyDescent="0.2">
      <c r="A42" s="11" t="s">
        <v>143</v>
      </c>
      <c r="B42" s="11" t="s">
        <v>144</v>
      </c>
      <c r="C42" s="11" t="s">
        <v>41</v>
      </c>
      <c r="D42" s="12" t="s">
        <v>42</v>
      </c>
      <c r="E42" s="11" t="s">
        <v>55</v>
      </c>
      <c r="F42" s="13" t="s">
        <v>49</v>
      </c>
      <c r="G42" s="11" t="s">
        <v>45</v>
      </c>
      <c r="H42" s="15">
        <v>102</v>
      </c>
      <c r="I42" s="11" t="s">
        <v>45</v>
      </c>
      <c r="J42" s="11" t="s">
        <v>45</v>
      </c>
      <c r="K42" s="11">
        <v>82.45</v>
      </c>
      <c r="L42" s="11" t="s">
        <v>50</v>
      </c>
      <c r="Q42" s="11">
        <v>4.1900000000000004</v>
      </c>
      <c r="U42" s="11">
        <v>5.5</v>
      </c>
      <c r="AA42" s="17"/>
      <c r="AB42" s="17">
        <v>3872.6</v>
      </c>
      <c r="AD42" s="14">
        <f>(3.51+3.02)/2</f>
        <v>3.2649999999999997</v>
      </c>
      <c r="AG42" s="14">
        <f>(24.55+10.5)/2</f>
        <v>17.524999999999999</v>
      </c>
      <c r="AK42" s="11" t="s">
        <v>45</v>
      </c>
      <c r="AL42" s="11">
        <v>5.5</v>
      </c>
    </row>
    <row r="43" spans="1:39" ht="15" x14ac:dyDescent="0.2">
      <c r="A43" s="15" t="s">
        <v>145</v>
      </c>
      <c r="B43" s="11" t="s">
        <v>146</v>
      </c>
      <c r="C43" s="11" t="s">
        <v>59</v>
      </c>
      <c r="D43" s="12" t="s">
        <v>54</v>
      </c>
      <c r="E43" s="11" t="s">
        <v>55</v>
      </c>
      <c r="F43" s="13" t="s">
        <v>49</v>
      </c>
      <c r="G43" s="11">
        <v>6</v>
      </c>
      <c r="H43" s="11">
        <v>223.99</v>
      </c>
      <c r="I43" s="11" t="s">
        <v>45</v>
      </c>
      <c r="J43" s="16">
        <v>65.7</v>
      </c>
      <c r="K43" s="16">
        <v>66.7</v>
      </c>
      <c r="L43" s="11" t="s">
        <v>50</v>
      </c>
      <c r="O43" s="11"/>
      <c r="P43" s="11">
        <v>33</v>
      </c>
      <c r="Q43" s="11">
        <v>33.1</v>
      </c>
      <c r="S43" s="14">
        <f>(12+25+17+25+23+30+23)/7</f>
        <v>22.142857142857142</v>
      </c>
      <c r="T43" s="14">
        <f>(33+23.4+33+33+11+12+17+19+22+23+23+23+25+25+25+30+33+8)/18</f>
        <v>23.244444444444444</v>
      </c>
      <c r="U43" s="11">
        <v>31.9</v>
      </c>
      <c r="AA43" s="17"/>
      <c r="AB43" s="17">
        <v>6263.69</v>
      </c>
      <c r="AD43" s="11">
        <v>7.15</v>
      </c>
      <c r="AF43" s="11">
        <v>2.82</v>
      </c>
      <c r="AG43" s="11">
        <f>(440+760+195)/3</f>
        <v>465</v>
      </c>
      <c r="AH43" s="11">
        <v>25.8</v>
      </c>
      <c r="AJ43" s="11">
        <v>4</v>
      </c>
      <c r="AK43" s="11" t="s">
        <v>45</v>
      </c>
      <c r="AL43" s="11">
        <v>31.9</v>
      </c>
    </row>
    <row r="44" spans="1:39" ht="15.75" customHeight="1" x14ac:dyDescent="0.15">
      <c r="A44" s="11" t="s">
        <v>147</v>
      </c>
      <c r="B44" s="11" t="s">
        <v>148</v>
      </c>
      <c r="C44" s="11" t="s">
        <v>149</v>
      </c>
      <c r="D44" s="12" t="s">
        <v>54</v>
      </c>
      <c r="E44" s="11" t="s">
        <v>55</v>
      </c>
      <c r="F44" s="13" t="s">
        <v>49</v>
      </c>
      <c r="G44" s="11" t="s">
        <v>45</v>
      </c>
      <c r="H44" s="11" t="s">
        <v>45</v>
      </c>
      <c r="I44" s="11" t="s">
        <v>45</v>
      </c>
      <c r="J44" s="11" t="s">
        <v>45</v>
      </c>
      <c r="K44" s="11">
        <v>21.13</v>
      </c>
      <c r="L44" s="11" t="s">
        <v>50</v>
      </c>
      <c r="AD44" s="11">
        <v>3</v>
      </c>
      <c r="AG44" s="11">
        <v>507</v>
      </c>
      <c r="AK44" s="11" t="s">
        <v>45</v>
      </c>
      <c r="AL44" s="11">
        <v>21.41</v>
      </c>
    </row>
    <row r="45" spans="1:39" ht="15" x14ac:dyDescent="0.2">
      <c r="A45" s="11" t="s">
        <v>150</v>
      </c>
      <c r="B45" s="11" t="s">
        <v>151</v>
      </c>
      <c r="C45" s="11" t="s">
        <v>65</v>
      </c>
      <c r="D45" s="12" t="s">
        <v>66</v>
      </c>
      <c r="E45" s="11" t="s">
        <v>67</v>
      </c>
      <c r="F45" s="13" t="s">
        <v>90</v>
      </c>
      <c r="G45" s="11" t="s">
        <v>45</v>
      </c>
      <c r="H45" s="11" t="s">
        <v>45</v>
      </c>
      <c r="I45" s="11" t="s">
        <v>45</v>
      </c>
      <c r="J45" s="11" t="s">
        <v>45</v>
      </c>
      <c r="K45" s="11">
        <v>19.03</v>
      </c>
      <c r="L45" s="11" t="s">
        <v>50</v>
      </c>
      <c r="M45" s="14">
        <f>(12+7)/2</f>
        <v>9.5</v>
      </c>
      <c r="W45" s="14">
        <f>(0.33+6)/2</f>
        <v>3.165</v>
      </c>
      <c r="AA45" s="17"/>
      <c r="AB45" s="17">
        <v>8139.93</v>
      </c>
      <c r="AD45" s="11">
        <v>7.52</v>
      </c>
      <c r="AG45" s="14">
        <f>(64.5+27+19)/3</f>
        <v>36.833333333333336</v>
      </c>
      <c r="AJ45" s="11">
        <v>1</v>
      </c>
      <c r="AK45" s="11" t="s">
        <v>45</v>
      </c>
      <c r="AL45" s="1" t="s">
        <v>45</v>
      </c>
    </row>
    <row r="46" spans="1:39" ht="15" x14ac:dyDescent="0.2">
      <c r="A46" s="11" t="s">
        <v>152</v>
      </c>
      <c r="B46" s="11" t="s">
        <v>153</v>
      </c>
      <c r="C46" s="11" t="s">
        <v>65</v>
      </c>
      <c r="D46" s="12" t="s">
        <v>66</v>
      </c>
      <c r="E46" s="11" t="s">
        <v>67</v>
      </c>
      <c r="F46" s="13" t="s">
        <v>90</v>
      </c>
      <c r="G46" s="11">
        <v>18</v>
      </c>
      <c r="H46" s="11">
        <v>199.34</v>
      </c>
      <c r="I46" s="11" t="s">
        <v>45</v>
      </c>
      <c r="J46" s="11" t="s">
        <v>45</v>
      </c>
      <c r="K46" s="11">
        <v>14.8</v>
      </c>
      <c r="L46" s="11" t="s">
        <v>50</v>
      </c>
      <c r="O46" s="11"/>
      <c r="P46" s="11">
        <v>65</v>
      </c>
      <c r="T46" s="11">
        <v>110</v>
      </c>
      <c r="U46" s="11">
        <v>12</v>
      </c>
      <c r="V46" s="11">
        <v>132.30000000000001</v>
      </c>
      <c r="AA46" s="17"/>
      <c r="AB46" s="17">
        <v>13456.8</v>
      </c>
      <c r="AC46" s="11">
        <v>14750</v>
      </c>
      <c r="AD46" s="11">
        <v>14.75</v>
      </c>
      <c r="AE46" s="11">
        <v>2750</v>
      </c>
      <c r="AF46" s="11">
        <v>24.28</v>
      </c>
      <c r="AG46" s="11">
        <v>1830</v>
      </c>
      <c r="AI46" s="11">
        <v>3</v>
      </c>
      <c r="AJ46" s="11">
        <v>2</v>
      </c>
      <c r="AK46" s="11">
        <v>14.25</v>
      </c>
      <c r="AL46" s="11">
        <v>12</v>
      </c>
      <c r="AM46" s="11">
        <v>1500</v>
      </c>
    </row>
    <row r="47" spans="1:39" ht="15.75" customHeight="1" x14ac:dyDescent="0.15">
      <c r="D47" s="22"/>
      <c r="F47" s="23"/>
      <c r="J47" s="23"/>
      <c r="K47" s="23"/>
    </row>
    <row r="48" spans="1:39" ht="15.75" customHeight="1" x14ac:dyDescent="0.15">
      <c r="A48" s="24" t="s">
        <v>154</v>
      </c>
      <c r="D48" s="22"/>
      <c r="F48" s="23"/>
      <c r="J48" s="23"/>
      <c r="K48" s="23"/>
    </row>
    <row r="49" spans="1:43" ht="15.75" customHeight="1" x14ac:dyDescent="0.15">
      <c r="D49" s="22"/>
      <c r="F49" s="23"/>
      <c r="J49" s="23"/>
      <c r="K49" s="23"/>
    </row>
    <row r="50" spans="1:43" ht="15.75" customHeight="1" x14ac:dyDescent="0.15">
      <c r="D50" s="22"/>
      <c r="F50" s="23"/>
      <c r="J50" s="23"/>
      <c r="K50" s="23"/>
    </row>
    <row r="51" spans="1:43" ht="15.75" customHeight="1" x14ac:dyDescent="0.15">
      <c r="D51" s="22"/>
      <c r="F51" s="23"/>
      <c r="J51" s="23"/>
      <c r="K51" s="23"/>
    </row>
    <row r="52" spans="1:43" ht="15.75" customHeight="1" x14ac:dyDescent="0.15">
      <c r="D52" s="22"/>
      <c r="F52" s="23"/>
      <c r="J52" s="23"/>
      <c r="K52" s="23"/>
    </row>
    <row r="53" spans="1:43" ht="15.75" customHeight="1" x14ac:dyDescent="0.15">
      <c r="A53" s="11" t="s">
        <v>155</v>
      </c>
      <c r="D53" s="22"/>
      <c r="F53" s="23"/>
      <c r="J53" s="23"/>
      <c r="K53" s="23"/>
    </row>
    <row r="54" spans="1:43" ht="15" x14ac:dyDescent="0.2">
      <c r="A54" s="25" t="s">
        <v>156</v>
      </c>
      <c r="B54" s="25" t="s">
        <v>157</v>
      </c>
      <c r="C54" s="25" t="s">
        <v>125</v>
      </c>
      <c r="D54" s="26" t="s">
        <v>54</v>
      </c>
      <c r="E54" s="25" t="s">
        <v>55</v>
      </c>
      <c r="F54" s="27" t="s">
        <v>126</v>
      </c>
      <c r="G54" s="25" t="s">
        <v>45</v>
      </c>
      <c r="H54" s="25" t="s">
        <v>45</v>
      </c>
      <c r="I54" s="25" t="s">
        <v>45</v>
      </c>
      <c r="J54" s="25" t="s">
        <v>45</v>
      </c>
      <c r="K54" s="25"/>
      <c r="L54" s="25" t="s">
        <v>50</v>
      </c>
      <c r="M54" s="28"/>
      <c r="N54" s="28"/>
      <c r="O54" s="28"/>
      <c r="P54" s="28"/>
      <c r="Q54" s="25">
        <v>5</v>
      </c>
      <c r="R54" s="28"/>
      <c r="S54" s="28"/>
      <c r="T54" s="28"/>
      <c r="U54" s="28"/>
      <c r="V54" s="28"/>
      <c r="W54" s="28"/>
      <c r="X54" s="28"/>
      <c r="Y54" s="28"/>
      <c r="Z54" s="28"/>
      <c r="AA54" s="29"/>
      <c r="AB54" s="29">
        <v>342</v>
      </c>
      <c r="AC54" s="28"/>
      <c r="AD54" s="28"/>
      <c r="AE54" s="28"/>
      <c r="AF54" s="28"/>
      <c r="AG54" s="28"/>
      <c r="AH54" s="28"/>
      <c r="AI54" s="28"/>
      <c r="AJ54" s="28"/>
      <c r="AK54" s="28"/>
      <c r="AL54" s="28"/>
      <c r="AM54" s="28"/>
      <c r="AN54" s="28"/>
      <c r="AO54" s="28"/>
      <c r="AP54" s="28"/>
      <c r="AQ54" s="28"/>
    </row>
    <row r="55" spans="1:43" ht="15" x14ac:dyDescent="0.2">
      <c r="A55" s="25" t="s">
        <v>158</v>
      </c>
      <c r="B55" s="25" t="s">
        <v>159</v>
      </c>
      <c r="C55" s="25" t="s">
        <v>160</v>
      </c>
      <c r="D55" s="26" t="s">
        <v>54</v>
      </c>
      <c r="E55" s="25" t="s">
        <v>161</v>
      </c>
      <c r="F55" s="27" t="s">
        <v>49</v>
      </c>
      <c r="G55" s="25" t="s">
        <v>45</v>
      </c>
      <c r="H55" s="25" t="s">
        <v>45</v>
      </c>
      <c r="I55" s="25" t="s">
        <v>45</v>
      </c>
      <c r="J55" s="25" t="s">
        <v>45</v>
      </c>
      <c r="K55" s="25"/>
      <c r="L55" s="25" t="s">
        <v>50</v>
      </c>
      <c r="M55" s="28"/>
      <c r="N55" s="28"/>
      <c r="O55" s="25"/>
      <c r="P55" s="25">
        <v>4</v>
      </c>
      <c r="Q55" s="25">
        <v>3.9</v>
      </c>
      <c r="R55" s="28"/>
      <c r="S55" s="28"/>
      <c r="T55" s="28"/>
      <c r="U55" s="28"/>
      <c r="V55" s="28"/>
      <c r="W55" s="28"/>
      <c r="X55" s="28"/>
      <c r="Y55" s="28"/>
      <c r="Z55" s="28"/>
      <c r="AA55" s="29"/>
      <c r="AB55" s="29">
        <v>791.03</v>
      </c>
      <c r="AC55" s="28"/>
      <c r="AD55" s="28"/>
      <c r="AE55" s="28"/>
      <c r="AF55" s="28"/>
      <c r="AG55" s="28"/>
      <c r="AH55" s="28"/>
      <c r="AI55" s="28"/>
      <c r="AJ55" s="25">
        <v>2</v>
      </c>
      <c r="AK55" s="28"/>
      <c r="AL55" s="28"/>
      <c r="AM55" s="28"/>
      <c r="AN55" s="28"/>
      <c r="AO55" s="28"/>
      <c r="AP55" s="28"/>
      <c r="AQ55" s="28"/>
    </row>
    <row r="56" spans="1:43" ht="15" x14ac:dyDescent="0.2">
      <c r="A56" s="25" t="s">
        <v>162</v>
      </c>
      <c r="B56" s="25" t="s">
        <v>163</v>
      </c>
      <c r="C56" s="25" t="s">
        <v>65</v>
      </c>
      <c r="D56" s="26" t="s">
        <v>66</v>
      </c>
      <c r="E56" s="25" t="s">
        <v>67</v>
      </c>
      <c r="F56" s="27" t="s">
        <v>56</v>
      </c>
      <c r="G56" s="25" t="s">
        <v>45</v>
      </c>
      <c r="H56" s="25">
        <v>179.22</v>
      </c>
      <c r="I56" s="25" t="s">
        <v>45</v>
      </c>
      <c r="J56" s="25" t="s">
        <v>45</v>
      </c>
      <c r="K56" s="25"/>
      <c r="L56" s="25" t="s">
        <v>46</v>
      </c>
      <c r="M56" s="28"/>
      <c r="N56" s="28"/>
      <c r="O56" s="25"/>
      <c r="P56" s="25">
        <v>17</v>
      </c>
      <c r="Q56" s="28"/>
      <c r="R56" s="28"/>
      <c r="S56" s="28"/>
      <c r="T56" s="28"/>
      <c r="U56" s="28"/>
      <c r="V56" s="28"/>
      <c r="W56" s="28"/>
      <c r="X56" s="28"/>
      <c r="Y56" s="28"/>
      <c r="Z56" s="28"/>
      <c r="AA56" s="29"/>
      <c r="AB56" s="29">
        <v>14253.3</v>
      </c>
      <c r="AC56" s="28"/>
      <c r="AD56" s="28"/>
      <c r="AE56" s="28"/>
      <c r="AF56" s="28"/>
      <c r="AG56" s="28"/>
      <c r="AH56" s="28"/>
      <c r="AI56" s="28"/>
      <c r="AJ56" s="25">
        <v>3</v>
      </c>
      <c r="AK56" s="28"/>
      <c r="AL56" s="28"/>
      <c r="AM56" s="28"/>
      <c r="AN56" s="28"/>
      <c r="AO56" s="28"/>
      <c r="AP56" s="28"/>
      <c r="AQ56" s="28"/>
    </row>
    <row r="57" spans="1:43" ht="15" x14ac:dyDescent="0.2">
      <c r="A57" s="25" t="s">
        <v>164</v>
      </c>
      <c r="B57" s="25" t="s">
        <v>165</v>
      </c>
      <c r="C57" s="25" t="s">
        <v>65</v>
      </c>
      <c r="D57" s="26" t="s">
        <v>66</v>
      </c>
      <c r="E57" s="25" t="s">
        <v>67</v>
      </c>
      <c r="F57" s="27" t="s">
        <v>49</v>
      </c>
      <c r="G57" s="25" t="s">
        <v>45</v>
      </c>
      <c r="H57" s="25">
        <v>172.07</v>
      </c>
      <c r="I57" s="25" t="s">
        <v>45</v>
      </c>
      <c r="J57" s="30">
        <v>77</v>
      </c>
      <c r="K57" s="30"/>
      <c r="L57" s="25" t="s">
        <v>46</v>
      </c>
      <c r="M57" s="28"/>
      <c r="N57" s="28"/>
      <c r="O57" s="25"/>
      <c r="P57" s="25">
        <v>4.5</v>
      </c>
      <c r="Q57" s="25">
        <v>4.5</v>
      </c>
      <c r="R57" s="28"/>
      <c r="S57" s="28"/>
      <c r="T57" s="28"/>
      <c r="U57" s="28"/>
      <c r="V57" s="28"/>
      <c r="W57" s="28"/>
      <c r="X57" s="28"/>
      <c r="Y57" s="28"/>
      <c r="Z57" s="28"/>
      <c r="AA57" s="29"/>
      <c r="AB57" s="29">
        <v>5324.52</v>
      </c>
      <c r="AC57" s="28"/>
      <c r="AD57" s="28"/>
      <c r="AE57" s="28"/>
      <c r="AF57" s="25">
        <v>0.06</v>
      </c>
      <c r="AG57" s="28"/>
      <c r="AH57" s="28"/>
      <c r="AI57" s="28"/>
      <c r="AJ57" s="25">
        <v>3</v>
      </c>
      <c r="AK57" s="28"/>
      <c r="AL57" s="28"/>
      <c r="AM57" s="28"/>
      <c r="AN57" s="28"/>
      <c r="AO57" s="28"/>
      <c r="AP57" s="28"/>
      <c r="AQ57" s="28"/>
    </row>
    <row r="58" spans="1:43" ht="13" x14ac:dyDescent="0.15">
      <c r="A58" s="25" t="s">
        <v>166</v>
      </c>
      <c r="B58" s="31" t="s">
        <v>167</v>
      </c>
      <c r="C58" s="25" t="s">
        <v>65</v>
      </c>
      <c r="D58" s="26" t="s">
        <v>66</v>
      </c>
      <c r="E58" s="25" t="s">
        <v>67</v>
      </c>
      <c r="F58" s="27" t="s">
        <v>49</v>
      </c>
      <c r="G58" s="25" t="s">
        <v>45</v>
      </c>
      <c r="H58" s="25" t="s">
        <v>45</v>
      </c>
      <c r="I58" s="25" t="s">
        <v>45</v>
      </c>
      <c r="J58" s="25" t="s">
        <v>45</v>
      </c>
      <c r="K58" s="25"/>
      <c r="L58" s="25" t="s">
        <v>45</v>
      </c>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row>
    <row r="59" spans="1:43" ht="13" x14ac:dyDescent="0.15">
      <c r="D59" s="22"/>
      <c r="F59" s="23"/>
      <c r="J59" s="23"/>
      <c r="K59" s="23"/>
    </row>
    <row r="60" spans="1:43" ht="13" x14ac:dyDescent="0.15">
      <c r="D60" s="22"/>
      <c r="F60" s="23"/>
      <c r="J60" s="23"/>
      <c r="K60" s="23"/>
    </row>
    <row r="61" spans="1:43" ht="13" x14ac:dyDescent="0.15">
      <c r="D61" s="22"/>
      <c r="F61" s="23"/>
      <c r="J61" s="23"/>
      <c r="K61" s="23"/>
    </row>
    <row r="62" spans="1:43" ht="13" x14ac:dyDescent="0.15">
      <c r="D62" s="22"/>
      <c r="F62" s="23"/>
      <c r="J62" s="23"/>
      <c r="K62" s="23"/>
    </row>
    <row r="63" spans="1:43" ht="13" x14ac:dyDescent="0.15">
      <c r="D63" s="22"/>
      <c r="F63" s="23"/>
      <c r="J63" s="23"/>
      <c r="K63" s="23"/>
    </row>
    <row r="64" spans="1:43" ht="13" x14ac:dyDescent="0.15">
      <c r="D64" s="22"/>
      <c r="F64" s="23"/>
      <c r="J64" s="23"/>
      <c r="K64" s="23"/>
    </row>
    <row r="65" spans="4:11" ht="13" x14ac:dyDescent="0.15">
      <c r="D65" s="22"/>
      <c r="F65" s="23"/>
      <c r="J65" s="23"/>
      <c r="K65" s="23"/>
    </row>
    <row r="66" spans="4:11" ht="13" x14ac:dyDescent="0.15">
      <c r="D66" s="22"/>
      <c r="F66" s="23"/>
      <c r="J66" s="23"/>
      <c r="K66" s="23"/>
    </row>
    <row r="67" spans="4:11" ht="13" x14ac:dyDescent="0.15">
      <c r="D67" s="22"/>
      <c r="F67" s="23"/>
      <c r="J67" s="23"/>
      <c r="K67" s="23"/>
    </row>
    <row r="68" spans="4:11" ht="13" x14ac:dyDescent="0.15">
      <c r="D68" s="22"/>
      <c r="F68" s="23"/>
      <c r="J68" s="23"/>
      <c r="K68" s="23"/>
    </row>
    <row r="69" spans="4:11" ht="13" x14ac:dyDescent="0.15">
      <c r="D69" s="22"/>
      <c r="F69" s="23"/>
      <c r="J69" s="23"/>
      <c r="K69" s="23"/>
    </row>
    <row r="70" spans="4:11" ht="13" x14ac:dyDescent="0.15">
      <c r="D70" s="22"/>
      <c r="F70" s="23"/>
      <c r="J70" s="23"/>
      <c r="K70" s="23"/>
    </row>
    <row r="71" spans="4:11" ht="13" x14ac:dyDescent="0.15">
      <c r="D71" s="22"/>
      <c r="F71" s="23"/>
      <c r="J71" s="23"/>
      <c r="K71" s="23"/>
    </row>
    <row r="72" spans="4:11" ht="13" x14ac:dyDescent="0.15">
      <c r="D72" s="22"/>
      <c r="F72" s="23"/>
      <c r="J72" s="23"/>
      <c r="K72" s="23"/>
    </row>
    <row r="73" spans="4:11" ht="13" x14ac:dyDescent="0.15">
      <c r="D73" s="22"/>
      <c r="F73" s="23"/>
      <c r="J73" s="23"/>
      <c r="K73" s="23"/>
    </row>
    <row r="74" spans="4:11" ht="13" x14ac:dyDescent="0.15">
      <c r="D74" s="22"/>
      <c r="F74" s="23"/>
      <c r="J74" s="23"/>
      <c r="K74" s="23"/>
    </row>
    <row r="75" spans="4:11" ht="13" x14ac:dyDescent="0.15">
      <c r="D75" s="22"/>
      <c r="F75" s="23"/>
      <c r="J75" s="23"/>
      <c r="K75" s="23"/>
    </row>
    <row r="76" spans="4:11" ht="13" x14ac:dyDescent="0.15">
      <c r="D76" s="22"/>
      <c r="F76" s="23"/>
      <c r="J76" s="23"/>
      <c r="K76" s="23"/>
    </row>
    <row r="77" spans="4:11" ht="13" x14ac:dyDescent="0.15">
      <c r="D77" s="22"/>
      <c r="F77" s="23"/>
      <c r="J77" s="23"/>
      <c r="K77" s="23"/>
    </row>
    <row r="78" spans="4:11" ht="13" x14ac:dyDescent="0.15">
      <c r="D78" s="22"/>
      <c r="F78" s="23"/>
      <c r="J78" s="23"/>
      <c r="K78" s="23"/>
    </row>
    <row r="79" spans="4:11" ht="13" x14ac:dyDescent="0.15">
      <c r="D79" s="22"/>
      <c r="F79" s="23"/>
      <c r="J79" s="23"/>
      <c r="K79" s="23"/>
    </row>
    <row r="80" spans="4:11" ht="13" x14ac:dyDescent="0.15">
      <c r="D80" s="22"/>
      <c r="F80" s="23"/>
      <c r="J80" s="23"/>
      <c r="K80" s="23"/>
    </row>
    <row r="81" spans="4:11" ht="13" x14ac:dyDescent="0.15">
      <c r="D81" s="22"/>
      <c r="F81" s="23"/>
      <c r="J81" s="23"/>
      <c r="K81" s="23"/>
    </row>
    <row r="82" spans="4:11" ht="13" x14ac:dyDescent="0.15">
      <c r="D82" s="22"/>
      <c r="F82" s="23"/>
      <c r="J82" s="23"/>
      <c r="K82" s="23"/>
    </row>
    <row r="83" spans="4:11" ht="13" x14ac:dyDescent="0.15">
      <c r="D83" s="22"/>
      <c r="F83" s="23"/>
      <c r="J83" s="23"/>
      <c r="K83" s="23"/>
    </row>
    <row r="84" spans="4:11" ht="13" x14ac:dyDescent="0.15">
      <c r="D84" s="22"/>
      <c r="F84" s="23"/>
      <c r="J84" s="23"/>
      <c r="K84" s="23"/>
    </row>
    <row r="85" spans="4:11" ht="13" x14ac:dyDescent="0.15">
      <c r="D85" s="22"/>
      <c r="F85" s="23"/>
      <c r="J85" s="23"/>
      <c r="K85" s="23"/>
    </row>
    <row r="86" spans="4:11" ht="13" x14ac:dyDescent="0.15">
      <c r="D86" s="22"/>
      <c r="F86" s="23"/>
      <c r="J86" s="23"/>
      <c r="K86" s="23"/>
    </row>
    <row r="87" spans="4:11" ht="13" x14ac:dyDescent="0.15">
      <c r="D87" s="22"/>
      <c r="F87" s="23"/>
      <c r="J87" s="23"/>
      <c r="K87" s="23"/>
    </row>
    <row r="88" spans="4:11" ht="13" x14ac:dyDescent="0.15">
      <c r="D88" s="22"/>
      <c r="F88" s="23"/>
      <c r="J88" s="23"/>
      <c r="K88" s="23"/>
    </row>
    <row r="89" spans="4:11" ht="13" x14ac:dyDescent="0.15">
      <c r="D89" s="22"/>
      <c r="F89" s="23"/>
      <c r="J89" s="23"/>
      <c r="K89" s="23"/>
    </row>
    <row r="90" spans="4:11" ht="13" x14ac:dyDescent="0.15">
      <c r="D90" s="22"/>
      <c r="F90" s="23"/>
      <c r="J90" s="23"/>
      <c r="K90" s="23"/>
    </row>
    <row r="91" spans="4:11" ht="13" x14ac:dyDescent="0.15">
      <c r="D91" s="22"/>
      <c r="F91" s="23"/>
      <c r="J91" s="23"/>
      <c r="K91" s="23"/>
    </row>
    <row r="92" spans="4:11" ht="13" x14ac:dyDescent="0.15">
      <c r="D92" s="22"/>
      <c r="F92" s="23"/>
      <c r="J92" s="23"/>
      <c r="K92" s="23"/>
    </row>
    <row r="93" spans="4:11" ht="13" x14ac:dyDescent="0.15">
      <c r="D93" s="22"/>
      <c r="F93" s="23"/>
      <c r="J93" s="23"/>
      <c r="K93" s="23"/>
    </row>
    <row r="94" spans="4:11" ht="13" x14ac:dyDescent="0.15">
      <c r="D94" s="22"/>
      <c r="F94" s="23"/>
      <c r="J94" s="23"/>
      <c r="K94" s="23"/>
    </row>
    <row r="95" spans="4:11" ht="13" x14ac:dyDescent="0.15">
      <c r="D95" s="22"/>
      <c r="F95" s="23"/>
      <c r="J95" s="23"/>
      <c r="K95" s="23"/>
    </row>
    <row r="96" spans="4:11" ht="13" x14ac:dyDescent="0.15">
      <c r="D96" s="22"/>
      <c r="F96" s="23"/>
      <c r="J96" s="23"/>
      <c r="K96" s="23"/>
    </row>
    <row r="97" spans="4:11" ht="13" x14ac:dyDescent="0.15">
      <c r="D97" s="22"/>
      <c r="F97" s="23"/>
      <c r="J97" s="23"/>
      <c r="K97" s="23"/>
    </row>
    <row r="98" spans="4:11" ht="13" x14ac:dyDescent="0.15">
      <c r="D98" s="22"/>
      <c r="F98" s="23"/>
      <c r="J98" s="23"/>
      <c r="K98" s="23"/>
    </row>
    <row r="99" spans="4:11" ht="13" x14ac:dyDescent="0.15">
      <c r="D99" s="22"/>
      <c r="F99" s="23"/>
      <c r="J99" s="23"/>
      <c r="K99" s="23"/>
    </row>
    <row r="100" spans="4:11" ht="13" x14ac:dyDescent="0.15">
      <c r="D100" s="22"/>
      <c r="F100" s="23"/>
      <c r="J100" s="23"/>
      <c r="K100" s="23"/>
    </row>
    <row r="101" spans="4:11" ht="13" x14ac:dyDescent="0.15">
      <c r="D101" s="22"/>
      <c r="F101" s="23"/>
      <c r="J101" s="23"/>
      <c r="K101" s="23"/>
    </row>
    <row r="102" spans="4:11" ht="13" x14ac:dyDescent="0.15">
      <c r="D102" s="22"/>
      <c r="F102" s="23"/>
      <c r="J102" s="23"/>
      <c r="K102" s="23"/>
    </row>
    <row r="103" spans="4:11" ht="13" x14ac:dyDescent="0.15">
      <c r="D103" s="22"/>
      <c r="F103" s="23"/>
      <c r="J103" s="23"/>
      <c r="K103" s="23"/>
    </row>
    <row r="104" spans="4:11" ht="13" x14ac:dyDescent="0.15">
      <c r="D104" s="22"/>
      <c r="F104" s="23"/>
      <c r="J104" s="23"/>
      <c r="K104" s="23"/>
    </row>
    <row r="105" spans="4:11" ht="13" x14ac:dyDescent="0.15">
      <c r="D105" s="22"/>
      <c r="F105" s="23"/>
      <c r="J105" s="23"/>
      <c r="K105" s="23"/>
    </row>
    <row r="106" spans="4:11" ht="13" x14ac:dyDescent="0.15">
      <c r="D106" s="22"/>
      <c r="F106" s="23"/>
      <c r="J106" s="23"/>
      <c r="K106" s="23"/>
    </row>
    <row r="107" spans="4:11" ht="13" x14ac:dyDescent="0.15">
      <c r="D107" s="22"/>
      <c r="F107" s="23"/>
      <c r="J107" s="23"/>
      <c r="K107" s="23"/>
    </row>
    <row r="108" spans="4:11" ht="13" x14ac:dyDescent="0.15">
      <c r="D108" s="22"/>
      <c r="F108" s="23"/>
      <c r="J108" s="23"/>
      <c r="K108" s="23"/>
    </row>
    <row r="109" spans="4:11" ht="13" x14ac:dyDescent="0.15">
      <c r="D109" s="22"/>
      <c r="F109" s="23"/>
      <c r="J109" s="23"/>
      <c r="K109" s="23"/>
    </row>
    <row r="110" spans="4:11" ht="13" x14ac:dyDescent="0.15">
      <c r="D110" s="22"/>
      <c r="F110" s="23"/>
      <c r="J110" s="23"/>
      <c r="K110" s="23"/>
    </row>
    <row r="111" spans="4:11" ht="13" x14ac:dyDescent="0.15">
      <c r="D111" s="22"/>
      <c r="F111" s="23"/>
      <c r="J111" s="23"/>
      <c r="K111" s="23"/>
    </row>
    <row r="112" spans="4:11" ht="13" x14ac:dyDescent="0.15">
      <c r="D112" s="22"/>
      <c r="F112" s="23"/>
      <c r="J112" s="23"/>
      <c r="K112" s="23"/>
    </row>
    <row r="113" spans="4:11" ht="13" x14ac:dyDescent="0.15">
      <c r="D113" s="22"/>
      <c r="F113" s="23"/>
      <c r="J113" s="23"/>
      <c r="K113" s="23"/>
    </row>
    <row r="114" spans="4:11" ht="13" x14ac:dyDescent="0.15">
      <c r="D114" s="22"/>
      <c r="F114" s="23"/>
      <c r="J114" s="23"/>
      <c r="K114" s="23"/>
    </row>
    <row r="115" spans="4:11" ht="13" x14ac:dyDescent="0.15">
      <c r="D115" s="22"/>
      <c r="F115" s="23"/>
      <c r="J115" s="23"/>
      <c r="K115" s="23"/>
    </row>
    <row r="116" spans="4:11" ht="13" x14ac:dyDescent="0.15">
      <c r="D116" s="22"/>
      <c r="F116" s="23"/>
      <c r="J116" s="23"/>
      <c r="K116" s="23"/>
    </row>
    <row r="117" spans="4:11" ht="13" x14ac:dyDescent="0.15">
      <c r="D117" s="22"/>
      <c r="F117" s="23"/>
      <c r="J117" s="23"/>
      <c r="K117" s="23"/>
    </row>
    <row r="118" spans="4:11" ht="13" x14ac:dyDescent="0.15">
      <c r="D118" s="22"/>
      <c r="F118" s="23"/>
      <c r="J118" s="23"/>
      <c r="K118" s="23"/>
    </row>
    <row r="119" spans="4:11" ht="13" x14ac:dyDescent="0.15">
      <c r="D119" s="22"/>
      <c r="F119" s="23"/>
      <c r="J119" s="23"/>
      <c r="K119" s="23"/>
    </row>
    <row r="120" spans="4:11" ht="13" x14ac:dyDescent="0.15">
      <c r="D120" s="22"/>
      <c r="F120" s="23"/>
      <c r="J120" s="23"/>
      <c r="K120" s="23"/>
    </row>
    <row r="121" spans="4:11" ht="13" x14ac:dyDescent="0.15">
      <c r="D121" s="22"/>
      <c r="F121" s="23"/>
      <c r="J121" s="23"/>
      <c r="K121" s="23"/>
    </row>
    <row r="122" spans="4:11" ht="13" x14ac:dyDescent="0.15">
      <c r="D122" s="22"/>
      <c r="F122" s="23"/>
      <c r="J122" s="23"/>
      <c r="K122" s="23"/>
    </row>
    <row r="123" spans="4:11" ht="13" x14ac:dyDescent="0.15">
      <c r="D123" s="22"/>
      <c r="F123" s="23"/>
      <c r="J123" s="23"/>
      <c r="K123" s="23"/>
    </row>
    <row r="124" spans="4:11" ht="13" x14ac:dyDescent="0.15">
      <c r="D124" s="22"/>
      <c r="F124" s="23"/>
      <c r="J124" s="23"/>
      <c r="K124" s="23"/>
    </row>
    <row r="125" spans="4:11" ht="13" x14ac:dyDescent="0.15">
      <c r="D125" s="22"/>
      <c r="F125" s="23"/>
      <c r="J125" s="23"/>
      <c r="K125" s="23"/>
    </row>
    <row r="126" spans="4:11" ht="13" x14ac:dyDescent="0.15">
      <c r="D126" s="22"/>
      <c r="F126" s="23"/>
      <c r="J126" s="23"/>
      <c r="K126" s="23"/>
    </row>
    <row r="127" spans="4:11" ht="13" x14ac:dyDescent="0.15">
      <c r="D127" s="22"/>
      <c r="F127" s="23"/>
      <c r="J127" s="23"/>
      <c r="K127" s="23"/>
    </row>
    <row r="128" spans="4:11" ht="13" x14ac:dyDescent="0.15">
      <c r="D128" s="22"/>
      <c r="F128" s="23"/>
      <c r="J128" s="23"/>
      <c r="K128" s="23"/>
    </row>
    <row r="129" spans="4:11" ht="13" x14ac:dyDescent="0.15">
      <c r="D129" s="22"/>
      <c r="F129" s="23"/>
      <c r="J129" s="23"/>
      <c r="K129" s="23"/>
    </row>
    <row r="130" spans="4:11" ht="13" x14ac:dyDescent="0.15">
      <c r="D130" s="22"/>
      <c r="F130" s="23"/>
      <c r="J130" s="23"/>
      <c r="K130" s="23"/>
    </row>
    <row r="131" spans="4:11" ht="13" x14ac:dyDescent="0.15">
      <c r="D131" s="22"/>
      <c r="F131" s="23"/>
      <c r="J131" s="23"/>
      <c r="K131" s="23"/>
    </row>
    <row r="132" spans="4:11" ht="13" x14ac:dyDescent="0.15">
      <c r="D132" s="22"/>
      <c r="F132" s="23"/>
      <c r="J132" s="23"/>
      <c r="K132" s="23"/>
    </row>
    <row r="133" spans="4:11" ht="13" x14ac:dyDescent="0.15">
      <c r="D133" s="22"/>
      <c r="F133" s="23"/>
      <c r="J133" s="23"/>
      <c r="K133" s="23"/>
    </row>
    <row r="134" spans="4:11" ht="13" x14ac:dyDescent="0.15">
      <c r="D134" s="22"/>
      <c r="F134" s="23"/>
      <c r="J134" s="23"/>
      <c r="K134" s="23"/>
    </row>
    <row r="135" spans="4:11" ht="13" x14ac:dyDescent="0.15">
      <c r="D135" s="22"/>
      <c r="F135" s="23"/>
      <c r="J135" s="23"/>
      <c r="K135" s="23"/>
    </row>
    <row r="136" spans="4:11" ht="13" x14ac:dyDescent="0.15">
      <c r="D136" s="22"/>
      <c r="F136" s="23"/>
      <c r="J136" s="23"/>
      <c r="K136" s="23"/>
    </row>
    <row r="137" spans="4:11" ht="13" x14ac:dyDescent="0.15">
      <c r="D137" s="22"/>
      <c r="F137" s="23"/>
      <c r="J137" s="23"/>
      <c r="K137" s="23"/>
    </row>
    <row r="138" spans="4:11" ht="13" x14ac:dyDescent="0.15">
      <c r="D138" s="22"/>
      <c r="F138" s="23"/>
      <c r="J138" s="23"/>
      <c r="K138" s="23"/>
    </row>
    <row r="139" spans="4:11" ht="13" x14ac:dyDescent="0.15">
      <c r="D139" s="22"/>
      <c r="F139" s="23"/>
      <c r="J139" s="23"/>
      <c r="K139" s="23"/>
    </row>
    <row r="140" spans="4:11" ht="13" x14ac:dyDescent="0.15">
      <c r="D140" s="22"/>
      <c r="F140" s="23"/>
      <c r="J140" s="23"/>
      <c r="K140" s="23"/>
    </row>
    <row r="141" spans="4:11" ht="13" x14ac:dyDescent="0.15">
      <c r="D141" s="22"/>
      <c r="F141" s="23"/>
      <c r="J141" s="23"/>
      <c r="K141" s="23"/>
    </row>
    <row r="142" spans="4:11" ht="13" x14ac:dyDescent="0.15">
      <c r="D142" s="22"/>
      <c r="F142" s="23"/>
      <c r="J142" s="23"/>
      <c r="K142" s="23"/>
    </row>
    <row r="143" spans="4:11" ht="13" x14ac:dyDescent="0.15">
      <c r="D143" s="22"/>
      <c r="F143" s="23"/>
      <c r="J143" s="23"/>
      <c r="K143" s="23"/>
    </row>
    <row r="144" spans="4:11" ht="13" x14ac:dyDescent="0.15">
      <c r="D144" s="22"/>
      <c r="F144" s="23"/>
      <c r="J144" s="23"/>
      <c r="K144" s="23"/>
    </row>
    <row r="145" spans="4:11" ht="13" x14ac:dyDescent="0.15">
      <c r="D145" s="22"/>
      <c r="F145" s="23"/>
      <c r="J145" s="23"/>
      <c r="K145" s="23"/>
    </row>
    <row r="146" spans="4:11" ht="13" x14ac:dyDescent="0.15">
      <c r="D146" s="22"/>
      <c r="F146" s="23"/>
      <c r="J146" s="23"/>
      <c r="K146" s="23"/>
    </row>
    <row r="147" spans="4:11" ht="13" x14ac:dyDescent="0.15">
      <c r="D147" s="22"/>
      <c r="F147" s="23"/>
      <c r="J147" s="23"/>
      <c r="K147" s="23"/>
    </row>
    <row r="148" spans="4:11" ht="13" x14ac:dyDescent="0.15">
      <c r="D148" s="22"/>
      <c r="F148" s="23"/>
      <c r="J148" s="23"/>
      <c r="K148" s="23"/>
    </row>
    <row r="149" spans="4:11" ht="13" x14ac:dyDescent="0.15">
      <c r="D149" s="22"/>
      <c r="F149" s="23"/>
      <c r="J149" s="23"/>
      <c r="K149" s="23"/>
    </row>
    <row r="150" spans="4:11" ht="13" x14ac:dyDescent="0.15">
      <c r="D150" s="22"/>
      <c r="F150" s="23"/>
      <c r="J150" s="23"/>
      <c r="K150" s="23"/>
    </row>
    <row r="151" spans="4:11" ht="13" x14ac:dyDescent="0.15">
      <c r="D151" s="22"/>
      <c r="F151" s="23"/>
      <c r="J151" s="23"/>
      <c r="K151" s="23"/>
    </row>
    <row r="152" spans="4:11" ht="13" x14ac:dyDescent="0.15">
      <c r="D152" s="22"/>
      <c r="F152" s="23"/>
      <c r="J152" s="23"/>
      <c r="K152" s="23"/>
    </row>
    <row r="153" spans="4:11" ht="13" x14ac:dyDescent="0.15">
      <c r="D153" s="22"/>
      <c r="F153" s="23"/>
      <c r="J153" s="23"/>
      <c r="K153" s="23"/>
    </row>
    <row r="154" spans="4:11" ht="13" x14ac:dyDescent="0.15">
      <c r="D154" s="22"/>
      <c r="F154" s="23"/>
      <c r="J154" s="23"/>
      <c r="K154" s="23"/>
    </row>
    <row r="155" spans="4:11" ht="13" x14ac:dyDescent="0.15">
      <c r="D155" s="22"/>
      <c r="F155" s="23"/>
      <c r="J155" s="23"/>
      <c r="K155" s="23"/>
    </row>
    <row r="156" spans="4:11" ht="13" x14ac:dyDescent="0.15">
      <c r="D156" s="22"/>
      <c r="F156" s="23"/>
      <c r="J156" s="23"/>
      <c r="K156" s="23"/>
    </row>
    <row r="157" spans="4:11" ht="13" x14ac:dyDescent="0.15">
      <c r="D157" s="22"/>
      <c r="F157" s="23"/>
      <c r="J157" s="23"/>
      <c r="K157" s="23"/>
    </row>
    <row r="158" spans="4:11" ht="13" x14ac:dyDescent="0.15">
      <c r="D158" s="22"/>
      <c r="F158" s="23"/>
      <c r="J158" s="23"/>
      <c r="K158" s="23"/>
    </row>
    <row r="159" spans="4:11" ht="13" x14ac:dyDescent="0.15">
      <c r="D159" s="22"/>
      <c r="F159" s="23"/>
      <c r="J159" s="23"/>
      <c r="K159" s="23"/>
    </row>
    <row r="160" spans="4:11" ht="13" x14ac:dyDescent="0.15">
      <c r="D160" s="22"/>
      <c r="F160" s="23"/>
      <c r="J160" s="23"/>
      <c r="K160" s="23"/>
    </row>
    <row r="161" spans="4:11" ht="13" x14ac:dyDescent="0.15">
      <c r="D161" s="22"/>
      <c r="F161" s="23"/>
      <c r="J161" s="23"/>
      <c r="K161" s="23"/>
    </row>
    <row r="162" spans="4:11" ht="13" x14ac:dyDescent="0.15">
      <c r="D162" s="22"/>
      <c r="F162" s="23"/>
      <c r="J162" s="23"/>
      <c r="K162" s="23"/>
    </row>
    <row r="163" spans="4:11" ht="13" x14ac:dyDescent="0.15">
      <c r="D163" s="22"/>
      <c r="F163" s="23"/>
      <c r="J163" s="23"/>
      <c r="K163" s="23"/>
    </row>
    <row r="164" spans="4:11" ht="13" x14ac:dyDescent="0.15">
      <c r="D164" s="22"/>
      <c r="F164" s="23"/>
      <c r="J164" s="23"/>
      <c r="K164" s="23"/>
    </row>
    <row r="165" spans="4:11" ht="13" x14ac:dyDescent="0.15">
      <c r="D165" s="22"/>
      <c r="F165" s="23"/>
      <c r="J165" s="23"/>
      <c r="K165" s="23"/>
    </row>
    <row r="166" spans="4:11" ht="13" x14ac:dyDescent="0.15">
      <c r="D166" s="22"/>
      <c r="F166" s="23"/>
      <c r="J166" s="23"/>
      <c r="K166" s="23"/>
    </row>
    <row r="167" spans="4:11" ht="13" x14ac:dyDescent="0.15">
      <c r="D167" s="22"/>
      <c r="F167" s="23"/>
      <c r="J167" s="23"/>
      <c r="K167" s="23"/>
    </row>
    <row r="168" spans="4:11" ht="13" x14ac:dyDescent="0.15">
      <c r="D168" s="22"/>
      <c r="F168" s="23"/>
      <c r="J168" s="23"/>
      <c r="K168" s="23"/>
    </row>
    <row r="169" spans="4:11" ht="13" x14ac:dyDescent="0.15">
      <c r="D169" s="22"/>
      <c r="F169" s="23"/>
      <c r="J169" s="23"/>
      <c r="K169" s="23"/>
    </row>
    <row r="170" spans="4:11" ht="13" x14ac:dyDescent="0.15">
      <c r="D170" s="22"/>
      <c r="F170" s="23"/>
      <c r="J170" s="23"/>
      <c r="K170" s="23"/>
    </row>
    <row r="171" spans="4:11" ht="13" x14ac:dyDescent="0.15">
      <c r="D171" s="22"/>
      <c r="F171" s="23"/>
      <c r="J171" s="23"/>
      <c r="K171" s="23"/>
    </row>
    <row r="172" spans="4:11" ht="13" x14ac:dyDescent="0.15">
      <c r="D172" s="22"/>
      <c r="F172" s="23"/>
      <c r="J172" s="23"/>
      <c r="K172" s="23"/>
    </row>
    <row r="173" spans="4:11" ht="13" x14ac:dyDescent="0.15">
      <c r="D173" s="22"/>
      <c r="F173" s="23"/>
      <c r="J173" s="23"/>
      <c r="K173" s="23"/>
    </row>
    <row r="174" spans="4:11" ht="13" x14ac:dyDescent="0.15">
      <c r="D174" s="22"/>
      <c r="F174" s="23"/>
      <c r="J174" s="23"/>
      <c r="K174" s="23"/>
    </row>
    <row r="175" spans="4:11" ht="13" x14ac:dyDescent="0.15">
      <c r="D175" s="22"/>
      <c r="F175" s="23"/>
      <c r="J175" s="23"/>
      <c r="K175" s="23"/>
    </row>
    <row r="176" spans="4:11" ht="13" x14ac:dyDescent="0.15">
      <c r="D176" s="22"/>
      <c r="F176" s="23"/>
      <c r="J176" s="23"/>
      <c r="K176" s="23"/>
    </row>
    <row r="177" spans="4:11" ht="13" x14ac:dyDescent="0.15">
      <c r="D177" s="22"/>
      <c r="F177" s="23"/>
      <c r="J177" s="23"/>
      <c r="K177" s="23"/>
    </row>
    <row r="178" spans="4:11" ht="13" x14ac:dyDescent="0.15">
      <c r="D178" s="22"/>
      <c r="F178" s="23"/>
      <c r="J178" s="23"/>
      <c r="K178" s="23"/>
    </row>
    <row r="179" spans="4:11" ht="13" x14ac:dyDescent="0.15">
      <c r="D179" s="22"/>
      <c r="F179" s="23"/>
      <c r="J179" s="23"/>
      <c r="K179" s="23"/>
    </row>
    <row r="180" spans="4:11" ht="13" x14ac:dyDescent="0.15">
      <c r="D180" s="22"/>
      <c r="F180" s="23"/>
      <c r="J180" s="23"/>
      <c r="K180" s="23"/>
    </row>
    <row r="181" spans="4:11" ht="13" x14ac:dyDescent="0.15">
      <c r="D181" s="22"/>
      <c r="F181" s="23"/>
      <c r="J181" s="23"/>
      <c r="K181" s="23"/>
    </row>
    <row r="182" spans="4:11" ht="13" x14ac:dyDescent="0.15">
      <c r="D182" s="22"/>
      <c r="F182" s="23"/>
      <c r="J182" s="23"/>
      <c r="K182" s="23"/>
    </row>
    <row r="183" spans="4:11" ht="13" x14ac:dyDescent="0.15">
      <c r="D183" s="22"/>
      <c r="F183" s="23"/>
      <c r="J183" s="23"/>
      <c r="K183" s="23"/>
    </row>
    <row r="184" spans="4:11" ht="13" x14ac:dyDescent="0.15">
      <c r="D184" s="22"/>
      <c r="F184" s="23"/>
      <c r="J184" s="23"/>
      <c r="K184" s="23"/>
    </row>
    <row r="185" spans="4:11" ht="13" x14ac:dyDescent="0.15">
      <c r="D185" s="22"/>
      <c r="F185" s="23"/>
      <c r="J185" s="23"/>
      <c r="K185" s="23"/>
    </row>
    <row r="186" spans="4:11" ht="13" x14ac:dyDescent="0.15">
      <c r="D186" s="22"/>
      <c r="F186" s="23"/>
      <c r="J186" s="23"/>
      <c r="K186" s="23"/>
    </row>
    <row r="187" spans="4:11" ht="13" x14ac:dyDescent="0.15">
      <c r="D187" s="22"/>
      <c r="F187" s="23"/>
      <c r="J187" s="23"/>
      <c r="K187" s="23"/>
    </row>
    <row r="188" spans="4:11" ht="13" x14ac:dyDescent="0.15">
      <c r="D188" s="22"/>
      <c r="F188" s="23"/>
      <c r="J188" s="23"/>
      <c r="K188" s="23"/>
    </row>
    <row r="189" spans="4:11" ht="13" x14ac:dyDescent="0.15">
      <c r="D189" s="22"/>
      <c r="F189" s="23"/>
      <c r="J189" s="23"/>
      <c r="K189" s="23"/>
    </row>
    <row r="190" spans="4:11" ht="13" x14ac:dyDescent="0.15">
      <c r="D190" s="22"/>
      <c r="F190" s="23"/>
      <c r="J190" s="23"/>
      <c r="K190" s="23"/>
    </row>
    <row r="191" spans="4:11" ht="13" x14ac:dyDescent="0.15">
      <c r="D191" s="22"/>
      <c r="F191" s="23"/>
      <c r="J191" s="23"/>
      <c r="K191" s="23"/>
    </row>
    <row r="192" spans="4:11" ht="13" x14ac:dyDescent="0.15">
      <c r="D192" s="22"/>
      <c r="F192" s="23"/>
      <c r="J192" s="23"/>
      <c r="K192" s="23"/>
    </row>
    <row r="193" spans="4:11" ht="13" x14ac:dyDescent="0.15">
      <c r="D193" s="22"/>
      <c r="F193" s="23"/>
      <c r="J193" s="23"/>
      <c r="K193" s="23"/>
    </row>
    <row r="194" spans="4:11" ht="13" x14ac:dyDescent="0.15">
      <c r="D194" s="22"/>
      <c r="F194" s="23"/>
      <c r="J194" s="23"/>
      <c r="K194" s="23"/>
    </row>
    <row r="195" spans="4:11" ht="13" x14ac:dyDescent="0.15">
      <c r="D195" s="22"/>
      <c r="F195" s="23"/>
      <c r="J195" s="23"/>
      <c r="K195" s="23"/>
    </row>
    <row r="196" spans="4:11" ht="13" x14ac:dyDescent="0.15">
      <c r="D196" s="22"/>
      <c r="F196" s="23"/>
      <c r="J196" s="23"/>
      <c r="K196" s="23"/>
    </row>
    <row r="197" spans="4:11" ht="13" x14ac:dyDescent="0.15">
      <c r="D197" s="22"/>
      <c r="F197" s="23"/>
      <c r="J197" s="23"/>
      <c r="K197" s="23"/>
    </row>
    <row r="198" spans="4:11" ht="13" x14ac:dyDescent="0.15">
      <c r="D198" s="22"/>
      <c r="F198" s="23"/>
      <c r="J198" s="23"/>
      <c r="K198" s="23"/>
    </row>
    <row r="199" spans="4:11" ht="13" x14ac:dyDescent="0.15">
      <c r="D199" s="22"/>
      <c r="F199" s="23"/>
      <c r="J199" s="23"/>
      <c r="K199" s="23"/>
    </row>
    <row r="200" spans="4:11" ht="13" x14ac:dyDescent="0.15">
      <c r="D200" s="22"/>
      <c r="F200" s="23"/>
      <c r="J200" s="23"/>
      <c r="K200" s="23"/>
    </row>
    <row r="201" spans="4:11" ht="13" x14ac:dyDescent="0.15">
      <c r="D201" s="22"/>
      <c r="F201" s="23"/>
      <c r="J201" s="23"/>
      <c r="K201" s="23"/>
    </row>
    <row r="202" spans="4:11" ht="13" x14ac:dyDescent="0.15">
      <c r="D202" s="22"/>
      <c r="F202" s="23"/>
      <c r="J202" s="23"/>
      <c r="K202" s="23"/>
    </row>
    <row r="203" spans="4:11" ht="13" x14ac:dyDescent="0.15">
      <c r="D203" s="22"/>
      <c r="F203" s="23"/>
      <c r="J203" s="23"/>
      <c r="K203" s="23"/>
    </row>
    <row r="204" spans="4:11" ht="13" x14ac:dyDescent="0.15">
      <c r="D204" s="22"/>
      <c r="F204" s="23"/>
      <c r="J204" s="23"/>
      <c r="K204" s="23"/>
    </row>
    <row r="205" spans="4:11" ht="13" x14ac:dyDescent="0.15">
      <c r="D205" s="22"/>
      <c r="F205" s="23"/>
      <c r="J205" s="23"/>
      <c r="K205" s="23"/>
    </row>
    <row r="206" spans="4:11" ht="13" x14ac:dyDescent="0.15">
      <c r="D206" s="22"/>
      <c r="F206" s="23"/>
      <c r="J206" s="23"/>
      <c r="K206" s="23"/>
    </row>
    <row r="207" spans="4:11" ht="13" x14ac:dyDescent="0.15">
      <c r="D207" s="22"/>
      <c r="F207" s="23"/>
      <c r="J207" s="23"/>
      <c r="K207" s="23"/>
    </row>
    <row r="208" spans="4:11" ht="13" x14ac:dyDescent="0.15">
      <c r="D208" s="22"/>
      <c r="F208" s="23"/>
      <c r="J208" s="23"/>
      <c r="K208" s="23"/>
    </row>
    <row r="209" spans="4:11" ht="13" x14ac:dyDescent="0.15">
      <c r="D209" s="22"/>
      <c r="F209" s="23"/>
      <c r="J209" s="23"/>
      <c r="K209" s="23"/>
    </row>
    <row r="210" spans="4:11" ht="13" x14ac:dyDescent="0.15">
      <c r="D210" s="22"/>
      <c r="F210" s="23"/>
      <c r="J210" s="23"/>
      <c r="K210" s="23"/>
    </row>
    <row r="211" spans="4:11" ht="13" x14ac:dyDescent="0.15">
      <c r="D211" s="22"/>
      <c r="F211" s="23"/>
      <c r="J211" s="23"/>
      <c r="K211" s="23"/>
    </row>
    <row r="212" spans="4:11" ht="13" x14ac:dyDescent="0.15">
      <c r="D212" s="22"/>
      <c r="F212" s="23"/>
      <c r="J212" s="23"/>
      <c r="K212" s="23"/>
    </row>
    <row r="213" spans="4:11" ht="13" x14ac:dyDescent="0.15">
      <c r="D213" s="22"/>
      <c r="F213" s="23"/>
      <c r="J213" s="23"/>
      <c r="K213" s="23"/>
    </row>
    <row r="214" spans="4:11" ht="13" x14ac:dyDescent="0.15">
      <c r="D214" s="22"/>
      <c r="F214" s="23"/>
      <c r="J214" s="23"/>
      <c r="K214" s="23"/>
    </row>
    <row r="215" spans="4:11" ht="13" x14ac:dyDescent="0.15">
      <c r="D215" s="22"/>
      <c r="F215" s="23"/>
      <c r="J215" s="23"/>
      <c r="K215" s="23"/>
    </row>
    <row r="216" spans="4:11" ht="13" x14ac:dyDescent="0.15">
      <c r="D216" s="22"/>
      <c r="F216" s="23"/>
      <c r="J216" s="23"/>
      <c r="K216" s="23"/>
    </row>
    <row r="217" spans="4:11" ht="13" x14ac:dyDescent="0.15">
      <c r="D217" s="22"/>
      <c r="F217" s="23"/>
      <c r="J217" s="23"/>
      <c r="K217" s="23"/>
    </row>
    <row r="218" spans="4:11" ht="13" x14ac:dyDescent="0.15">
      <c r="D218" s="22"/>
      <c r="F218" s="23"/>
      <c r="J218" s="23"/>
      <c r="K218" s="23"/>
    </row>
    <row r="219" spans="4:11" ht="13" x14ac:dyDescent="0.15">
      <c r="D219" s="22"/>
      <c r="F219" s="23"/>
      <c r="J219" s="23"/>
      <c r="K219" s="23"/>
    </row>
    <row r="220" spans="4:11" ht="13" x14ac:dyDescent="0.15">
      <c r="D220" s="22"/>
      <c r="F220" s="23"/>
      <c r="J220" s="23"/>
      <c r="K220" s="23"/>
    </row>
    <row r="221" spans="4:11" ht="13" x14ac:dyDescent="0.15">
      <c r="D221" s="22"/>
      <c r="F221" s="23"/>
      <c r="J221" s="23"/>
      <c r="K221" s="23"/>
    </row>
    <row r="222" spans="4:11" ht="13" x14ac:dyDescent="0.15">
      <c r="D222" s="22"/>
      <c r="F222" s="23"/>
      <c r="J222" s="23"/>
      <c r="K222" s="23"/>
    </row>
    <row r="223" spans="4:11" ht="13" x14ac:dyDescent="0.15">
      <c r="D223" s="22"/>
      <c r="F223" s="23"/>
      <c r="J223" s="23"/>
      <c r="K223" s="23"/>
    </row>
    <row r="224" spans="4:11" ht="13" x14ac:dyDescent="0.15">
      <c r="D224" s="22"/>
      <c r="F224" s="23"/>
      <c r="J224" s="23"/>
      <c r="K224" s="23"/>
    </row>
    <row r="225" spans="4:11" ht="13" x14ac:dyDescent="0.15">
      <c r="D225" s="22"/>
      <c r="F225" s="23"/>
      <c r="J225" s="23"/>
      <c r="K225" s="23"/>
    </row>
    <row r="226" spans="4:11" ht="13" x14ac:dyDescent="0.15">
      <c r="D226" s="22"/>
      <c r="F226" s="23"/>
      <c r="J226" s="23"/>
      <c r="K226" s="23"/>
    </row>
    <row r="227" spans="4:11" ht="13" x14ac:dyDescent="0.15">
      <c r="D227" s="22"/>
      <c r="F227" s="23"/>
      <c r="J227" s="23"/>
      <c r="K227" s="23"/>
    </row>
    <row r="228" spans="4:11" ht="13" x14ac:dyDescent="0.15">
      <c r="D228" s="22"/>
      <c r="F228" s="23"/>
      <c r="J228" s="23"/>
      <c r="K228" s="23"/>
    </row>
    <row r="229" spans="4:11" ht="13" x14ac:dyDescent="0.15">
      <c r="D229" s="22"/>
      <c r="F229" s="23"/>
      <c r="J229" s="23"/>
      <c r="K229" s="23"/>
    </row>
    <row r="230" spans="4:11" ht="13" x14ac:dyDescent="0.15">
      <c r="D230" s="22"/>
      <c r="F230" s="23"/>
      <c r="J230" s="23"/>
      <c r="K230" s="23"/>
    </row>
    <row r="231" spans="4:11" ht="13" x14ac:dyDescent="0.15">
      <c r="D231" s="22"/>
      <c r="F231" s="23"/>
      <c r="J231" s="23"/>
      <c r="K231" s="23"/>
    </row>
    <row r="232" spans="4:11" ht="13" x14ac:dyDescent="0.15">
      <c r="D232" s="22"/>
      <c r="F232" s="23"/>
      <c r="J232" s="23"/>
      <c r="K232" s="23"/>
    </row>
    <row r="233" spans="4:11" ht="13" x14ac:dyDescent="0.15">
      <c r="D233" s="22"/>
      <c r="F233" s="23"/>
      <c r="J233" s="23"/>
      <c r="K233" s="23"/>
    </row>
    <row r="234" spans="4:11" ht="13" x14ac:dyDescent="0.15">
      <c r="D234" s="22"/>
      <c r="F234" s="23"/>
      <c r="J234" s="23"/>
      <c r="K234" s="23"/>
    </row>
    <row r="235" spans="4:11" ht="13" x14ac:dyDescent="0.15">
      <c r="D235" s="22"/>
      <c r="F235" s="23"/>
      <c r="J235" s="23"/>
      <c r="K235" s="23"/>
    </row>
    <row r="236" spans="4:11" ht="13" x14ac:dyDescent="0.15">
      <c r="D236" s="22"/>
      <c r="F236" s="23"/>
      <c r="J236" s="23"/>
      <c r="K236" s="23"/>
    </row>
    <row r="237" spans="4:11" ht="13" x14ac:dyDescent="0.15">
      <c r="D237" s="22"/>
      <c r="F237" s="23"/>
      <c r="J237" s="23"/>
      <c r="K237" s="23"/>
    </row>
    <row r="238" spans="4:11" ht="13" x14ac:dyDescent="0.15">
      <c r="D238" s="22"/>
      <c r="F238" s="23"/>
      <c r="J238" s="23"/>
      <c r="K238" s="23"/>
    </row>
    <row r="239" spans="4:11" ht="13" x14ac:dyDescent="0.15">
      <c r="D239" s="22"/>
      <c r="F239" s="23"/>
      <c r="J239" s="23"/>
      <c r="K239" s="23"/>
    </row>
    <row r="240" spans="4:11" ht="13" x14ac:dyDescent="0.15">
      <c r="D240" s="22"/>
      <c r="F240" s="23"/>
      <c r="J240" s="23"/>
      <c r="K240" s="23"/>
    </row>
    <row r="241" spans="4:11" ht="13" x14ac:dyDescent="0.15">
      <c r="D241" s="22"/>
      <c r="F241" s="23"/>
      <c r="J241" s="23"/>
      <c r="K241" s="23"/>
    </row>
    <row r="242" spans="4:11" ht="13" x14ac:dyDescent="0.15">
      <c r="D242" s="22"/>
      <c r="F242" s="23"/>
      <c r="J242" s="23"/>
      <c r="K242" s="23"/>
    </row>
    <row r="243" spans="4:11" ht="13" x14ac:dyDescent="0.15">
      <c r="D243" s="22"/>
      <c r="F243" s="23"/>
      <c r="J243" s="23"/>
      <c r="K243" s="23"/>
    </row>
    <row r="244" spans="4:11" ht="13" x14ac:dyDescent="0.15">
      <c r="D244" s="22"/>
      <c r="F244" s="23"/>
      <c r="J244" s="23"/>
      <c r="K244" s="23"/>
    </row>
    <row r="245" spans="4:11" ht="13" x14ac:dyDescent="0.15">
      <c r="D245" s="22"/>
      <c r="F245" s="23"/>
      <c r="J245" s="23"/>
      <c r="K245" s="23"/>
    </row>
    <row r="246" spans="4:11" ht="13" x14ac:dyDescent="0.15">
      <c r="D246" s="22"/>
      <c r="F246" s="23"/>
      <c r="J246" s="23"/>
      <c r="K246" s="23"/>
    </row>
    <row r="247" spans="4:11" ht="13" x14ac:dyDescent="0.15">
      <c r="D247" s="22"/>
      <c r="F247" s="23"/>
      <c r="J247" s="23"/>
      <c r="K247" s="23"/>
    </row>
    <row r="248" spans="4:11" ht="13" x14ac:dyDescent="0.15">
      <c r="D248" s="22"/>
      <c r="F248" s="23"/>
      <c r="J248" s="23"/>
      <c r="K248" s="23"/>
    </row>
    <row r="249" spans="4:11" ht="13" x14ac:dyDescent="0.15">
      <c r="D249" s="22"/>
      <c r="F249" s="23"/>
      <c r="J249" s="23"/>
      <c r="K249" s="23"/>
    </row>
    <row r="250" spans="4:11" ht="13" x14ac:dyDescent="0.15">
      <c r="D250" s="22"/>
      <c r="F250" s="23"/>
      <c r="J250" s="23"/>
      <c r="K250" s="23"/>
    </row>
    <row r="251" spans="4:11" ht="13" x14ac:dyDescent="0.15">
      <c r="D251" s="22"/>
      <c r="F251" s="23"/>
      <c r="J251" s="23"/>
      <c r="K251" s="23"/>
    </row>
    <row r="252" spans="4:11" ht="13" x14ac:dyDescent="0.15">
      <c r="D252" s="22"/>
      <c r="F252" s="23"/>
      <c r="J252" s="23"/>
      <c r="K252" s="23"/>
    </row>
    <row r="253" spans="4:11" ht="13" x14ac:dyDescent="0.15">
      <c r="D253" s="22"/>
      <c r="F253" s="23"/>
      <c r="J253" s="23"/>
      <c r="K253" s="23"/>
    </row>
    <row r="254" spans="4:11" ht="13" x14ac:dyDescent="0.15">
      <c r="D254" s="22"/>
      <c r="F254" s="23"/>
      <c r="J254" s="23"/>
      <c r="K254" s="23"/>
    </row>
    <row r="255" spans="4:11" ht="13" x14ac:dyDescent="0.15">
      <c r="D255" s="22"/>
      <c r="F255" s="23"/>
      <c r="J255" s="23"/>
      <c r="K255" s="23"/>
    </row>
    <row r="256" spans="4:11" ht="13" x14ac:dyDescent="0.15">
      <c r="D256" s="22"/>
      <c r="F256" s="23"/>
      <c r="J256" s="23"/>
      <c r="K256" s="23"/>
    </row>
    <row r="257" spans="4:11" ht="13" x14ac:dyDescent="0.15">
      <c r="D257" s="22"/>
      <c r="F257" s="23"/>
      <c r="J257" s="23"/>
      <c r="K257" s="23"/>
    </row>
    <row r="258" spans="4:11" ht="13" x14ac:dyDescent="0.15">
      <c r="D258" s="22"/>
      <c r="F258" s="23"/>
      <c r="J258" s="23"/>
      <c r="K258" s="23"/>
    </row>
    <row r="259" spans="4:11" ht="13" x14ac:dyDescent="0.15">
      <c r="D259" s="22"/>
      <c r="F259" s="23"/>
      <c r="J259" s="23"/>
      <c r="K259" s="23"/>
    </row>
    <row r="260" spans="4:11" ht="13" x14ac:dyDescent="0.15">
      <c r="D260" s="22"/>
      <c r="F260" s="23"/>
      <c r="J260" s="23"/>
      <c r="K260" s="23"/>
    </row>
    <row r="261" spans="4:11" ht="13" x14ac:dyDescent="0.15">
      <c r="D261" s="22"/>
      <c r="F261" s="23"/>
      <c r="J261" s="23"/>
      <c r="K261" s="23"/>
    </row>
    <row r="262" spans="4:11" ht="13" x14ac:dyDescent="0.15">
      <c r="D262" s="22"/>
      <c r="F262" s="23"/>
      <c r="J262" s="23"/>
      <c r="K262" s="23"/>
    </row>
    <row r="263" spans="4:11" ht="13" x14ac:dyDescent="0.15">
      <c r="D263" s="22"/>
      <c r="F263" s="23"/>
      <c r="J263" s="23"/>
      <c r="K263" s="23"/>
    </row>
    <row r="264" spans="4:11" ht="13" x14ac:dyDescent="0.15">
      <c r="D264" s="22"/>
      <c r="F264" s="23"/>
      <c r="J264" s="23"/>
      <c r="K264" s="23"/>
    </row>
    <row r="265" spans="4:11" ht="13" x14ac:dyDescent="0.15">
      <c r="D265" s="22"/>
      <c r="F265" s="23"/>
      <c r="J265" s="23"/>
      <c r="K265" s="23"/>
    </row>
    <row r="266" spans="4:11" ht="13" x14ac:dyDescent="0.15">
      <c r="D266" s="22"/>
      <c r="F266" s="23"/>
      <c r="J266" s="23"/>
      <c r="K266" s="23"/>
    </row>
    <row r="267" spans="4:11" ht="13" x14ac:dyDescent="0.15">
      <c r="D267" s="22"/>
      <c r="F267" s="23"/>
      <c r="J267" s="23"/>
      <c r="K267" s="23"/>
    </row>
    <row r="268" spans="4:11" ht="13" x14ac:dyDescent="0.15">
      <c r="D268" s="22"/>
      <c r="F268" s="23"/>
      <c r="J268" s="23"/>
      <c r="K268" s="23"/>
    </row>
    <row r="269" spans="4:11" ht="13" x14ac:dyDescent="0.15">
      <c r="D269" s="22"/>
      <c r="F269" s="23"/>
      <c r="J269" s="23"/>
      <c r="K269" s="23"/>
    </row>
    <row r="270" spans="4:11" ht="13" x14ac:dyDescent="0.15">
      <c r="D270" s="22"/>
      <c r="F270" s="23"/>
      <c r="J270" s="23"/>
      <c r="K270" s="23"/>
    </row>
    <row r="271" spans="4:11" ht="13" x14ac:dyDescent="0.15">
      <c r="D271" s="22"/>
      <c r="F271" s="23"/>
      <c r="J271" s="23"/>
      <c r="K271" s="23"/>
    </row>
    <row r="272" spans="4:11" ht="13" x14ac:dyDescent="0.15">
      <c r="D272" s="22"/>
      <c r="F272" s="23"/>
      <c r="J272" s="23"/>
      <c r="K272" s="23"/>
    </row>
    <row r="273" spans="4:11" ht="13" x14ac:dyDescent="0.15">
      <c r="D273" s="22"/>
      <c r="F273" s="23"/>
      <c r="J273" s="23"/>
      <c r="K273" s="23"/>
    </row>
    <row r="274" spans="4:11" ht="13" x14ac:dyDescent="0.15">
      <c r="D274" s="22"/>
      <c r="F274" s="23"/>
      <c r="J274" s="23"/>
      <c r="K274" s="23"/>
    </row>
    <row r="275" spans="4:11" ht="13" x14ac:dyDescent="0.15">
      <c r="D275" s="22"/>
      <c r="F275" s="23"/>
      <c r="J275" s="23"/>
      <c r="K275" s="23"/>
    </row>
    <row r="276" spans="4:11" ht="13" x14ac:dyDescent="0.15">
      <c r="D276" s="22"/>
      <c r="F276" s="23"/>
      <c r="J276" s="23"/>
      <c r="K276" s="23"/>
    </row>
    <row r="277" spans="4:11" ht="13" x14ac:dyDescent="0.15">
      <c r="D277" s="22"/>
      <c r="F277" s="23"/>
      <c r="J277" s="23"/>
      <c r="K277" s="23"/>
    </row>
    <row r="278" spans="4:11" ht="13" x14ac:dyDescent="0.15">
      <c r="D278" s="22"/>
      <c r="F278" s="23"/>
      <c r="J278" s="23"/>
      <c r="K278" s="23"/>
    </row>
    <row r="279" spans="4:11" ht="13" x14ac:dyDescent="0.15">
      <c r="D279" s="22"/>
      <c r="F279" s="23"/>
      <c r="J279" s="23"/>
      <c r="K279" s="23"/>
    </row>
    <row r="280" spans="4:11" ht="13" x14ac:dyDescent="0.15">
      <c r="D280" s="22"/>
      <c r="F280" s="23"/>
      <c r="J280" s="23"/>
      <c r="K280" s="23"/>
    </row>
    <row r="281" spans="4:11" ht="13" x14ac:dyDescent="0.15">
      <c r="D281" s="22"/>
      <c r="F281" s="23"/>
      <c r="J281" s="23"/>
      <c r="K281" s="23"/>
    </row>
    <row r="282" spans="4:11" ht="13" x14ac:dyDescent="0.15">
      <c r="D282" s="22"/>
      <c r="F282" s="23"/>
      <c r="J282" s="23"/>
      <c r="K282" s="23"/>
    </row>
    <row r="283" spans="4:11" ht="13" x14ac:dyDescent="0.15">
      <c r="D283" s="22"/>
      <c r="F283" s="23"/>
      <c r="J283" s="23"/>
      <c r="K283" s="23"/>
    </row>
    <row r="284" spans="4:11" ht="13" x14ac:dyDescent="0.15">
      <c r="D284" s="22"/>
      <c r="F284" s="23"/>
      <c r="J284" s="23"/>
      <c r="K284" s="23"/>
    </row>
    <row r="285" spans="4:11" ht="13" x14ac:dyDescent="0.15">
      <c r="D285" s="22"/>
      <c r="F285" s="23"/>
      <c r="J285" s="23"/>
      <c r="K285" s="23"/>
    </row>
    <row r="286" spans="4:11" ht="13" x14ac:dyDescent="0.15">
      <c r="D286" s="22"/>
      <c r="F286" s="23"/>
      <c r="J286" s="23"/>
      <c r="K286" s="23"/>
    </row>
    <row r="287" spans="4:11" ht="13" x14ac:dyDescent="0.15">
      <c r="D287" s="22"/>
      <c r="F287" s="23"/>
      <c r="J287" s="23"/>
      <c r="K287" s="23"/>
    </row>
    <row r="288" spans="4:11" ht="13" x14ac:dyDescent="0.15">
      <c r="D288" s="22"/>
      <c r="F288" s="23"/>
      <c r="J288" s="23"/>
      <c r="K288" s="23"/>
    </row>
    <row r="289" spans="4:11" ht="13" x14ac:dyDescent="0.15">
      <c r="D289" s="22"/>
      <c r="F289" s="23"/>
      <c r="J289" s="23"/>
      <c r="K289" s="23"/>
    </row>
    <row r="290" spans="4:11" ht="13" x14ac:dyDescent="0.15">
      <c r="D290" s="22"/>
      <c r="F290" s="23"/>
      <c r="J290" s="23"/>
      <c r="K290" s="23"/>
    </row>
    <row r="291" spans="4:11" ht="13" x14ac:dyDescent="0.15">
      <c r="D291" s="22"/>
      <c r="F291" s="23"/>
      <c r="J291" s="23"/>
      <c r="K291" s="23"/>
    </row>
    <row r="292" spans="4:11" ht="13" x14ac:dyDescent="0.15">
      <c r="D292" s="22"/>
      <c r="F292" s="23"/>
      <c r="J292" s="23"/>
      <c r="K292" s="23"/>
    </row>
    <row r="293" spans="4:11" ht="13" x14ac:dyDescent="0.15">
      <c r="D293" s="22"/>
      <c r="F293" s="23"/>
      <c r="J293" s="23"/>
      <c r="K293" s="23"/>
    </row>
    <row r="294" spans="4:11" ht="13" x14ac:dyDescent="0.15">
      <c r="D294" s="22"/>
      <c r="F294" s="23"/>
      <c r="J294" s="23"/>
      <c r="K294" s="23"/>
    </row>
    <row r="295" spans="4:11" ht="13" x14ac:dyDescent="0.15">
      <c r="D295" s="22"/>
      <c r="F295" s="23"/>
      <c r="J295" s="23"/>
      <c r="K295" s="23"/>
    </row>
    <row r="296" spans="4:11" ht="13" x14ac:dyDescent="0.15">
      <c r="D296" s="22"/>
      <c r="F296" s="23"/>
      <c r="J296" s="23"/>
      <c r="K296" s="23"/>
    </row>
    <row r="297" spans="4:11" ht="13" x14ac:dyDescent="0.15">
      <c r="D297" s="22"/>
      <c r="F297" s="23"/>
      <c r="J297" s="23"/>
      <c r="K297" s="23"/>
    </row>
    <row r="298" spans="4:11" ht="13" x14ac:dyDescent="0.15">
      <c r="D298" s="22"/>
      <c r="F298" s="23"/>
      <c r="J298" s="23"/>
      <c r="K298" s="23"/>
    </row>
    <row r="299" spans="4:11" ht="13" x14ac:dyDescent="0.15">
      <c r="D299" s="22"/>
      <c r="F299" s="23"/>
      <c r="J299" s="23"/>
      <c r="K299" s="23"/>
    </row>
    <row r="300" spans="4:11" ht="13" x14ac:dyDescent="0.15">
      <c r="D300" s="22"/>
      <c r="F300" s="23"/>
      <c r="J300" s="23"/>
      <c r="K300" s="23"/>
    </row>
    <row r="301" spans="4:11" ht="13" x14ac:dyDescent="0.15">
      <c r="D301" s="22"/>
      <c r="F301" s="23"/>
      <c r="J301" s="23"/>
      <c r="K301" s="23"/>
    </row>
    <row r="302" spans="4:11" ht="13" x14ac:dyDescent="0.15">
      <c r="D302" s="22"/>
      <c r="F302" s="23"/>
      <c r="J302" s="23"/>
      <c r="K302" s="23"/>
    </row>
    <row r="303" spans="4:11" ht="13" x14ac:dyDescent="0.15">
      <c r="D303" s="22"/>
      <c r="F303" s="23"/>
      <c r="J303" s="23"/>
      <c r="K303" s="23"/>
    </row>
    <row r="304" spans="4:11" ht="13" x14ac:dyDescent="0.15">
      <c r="D304" s="22"/>
      <c r="F304" s="23"/>
      <c r="J304" s="23"/>
      <c r="K304" s="23"/>
    </row>
    <row r="305" spans="4:11" ht="13" x14ac:dyDescent="0.15">
      <c r="D305" s="22"/>
      <c r="F305" s="23"/>
      <c r="J305" s="23"/>
      <c r="K305" s="23"/>
    </row>
    <row r="306" spans="4:11" ht="13" x14ac:dyDescent="0.15">
      <c r="D306" s="22"/>
      <c r="F306" s="23"/>
      <c r="J306" s="23"/>
      <c r="K306" s="23"/>
    </row>
    <row r="307" spans="4:11" ht="13" x14ac:dyDescent="0.15">
      <c r="D307" s="22"/>
      <c r="F307" s="23"/>
      <c r="J307" s="23"/>
      <c r="K307" s="23"/>
    </row>
    <row r="308" spans="4:11" ht="13" x14ac:dyDescent="0.15">
      <c r="D308" s="22"/>
      <c r="F308" s="23"/>
      <c r="J308" s="23"/>
      <c r="K308" s="23"/>
    </row>
    <row r="309" spans="4:11" ht="13" x14ac:dyDescent="0.15">
      <c r="D309" s="22"/>
      <c r="F309" s="23"/>
      <c r="J309" s="23"/>
      <c r="K309" s="23"/>
    </row>
    <row r="310" spans="4:11" ht="13" x14ac:dyDescent="0.15">
      <c r="D310" s="22"/>
      <c r="F310" s="23"/>
      <c r="J310" s="23"/>
      <c r="K310" s="23"/>
    </row>
    <row r="311" spans="4:11" ht="13" x14ac:dyDescent="0.15">
      <c r="D311" s="22"/>
      <c r="F311" s="23"/>
      <c r="J311" s="23"/>
      <c r="K311" s="23"/>
    </row>
    <row r="312" spans="4:11" ht="13" x14ac:dyDescent="0.15">
      <c r="D312" s="22"/>
      <c r="F312" s="23"/>
      <c r="J312" s="23"/>
      <c r="K312" s="23"/>
    </row>
    <row r="313" spans="4:11" ht="13" x14ac:dyDescent="0.15">
      <c r="D313" s="22"/>
      <c r="F313" s="23"/>
      <c r="J313" s="23"/>
      <c r="K313" s="23"/>
    </row>
    <row r="314" spans="4:11" ht="13" x14ac:dyDescent="0.15">
      <c r="D314" s="22"/>
      <c r="F314" s="23"/>
      <c r="J314" s="23"/>
      <c r="K314" s="23"/>
    </row>
    <row r="315" spans="4:11" ht="13" x14ac:dyDescent="0.15">
      <c r="D315" s="22"/>
      <c r="F315" s="23"/>
      <c r="J315" s="23"/>
      <c r="K315" s="23"/>
    </row>
    <row r="316" spans="4:11" ht="13" x14ac:dyDescent="0.15">
      <c r="D316" s="22"/>
      <c r="F316" s="23"/>
      <c r="J316" s="23"/>
      <c r="K316" s="23"/>
    </row>
    <row r="317" spans="4:11" ht="13" x14ac:dyDescent="0.15">
      <c r="D317" s="22"/>
      <c r="F317" s="23"/>
      <c r="J317" s="23"/>
      <c r="K317" s="23"/>
    </row>
    <row r="318" spans="4:11" ht="13" x14ac:dyDescent="0.15">
      <c r="D318" s="22"/>
      <c r="F318" s="23"/>
      <c r="J318" s="23"/>
      <c r="K318" s="23"/>
    </row>
    <row r="319" spans="4:11" ht="13" x14ac:dyDescent="0.15">
      <c r="D319" s="22"/>
      <c r="F319" s="23"/>
      <c r="J319" s="23"/>
      <c r="K319" s="23"/>
    </row>
    <row r="320" spans="4:11" ht="13" x14ac:dyDescent="0.15">
      <c r="D320" s="22"/>
      <c r="F320" s="23"/>
      <c r="J320" s="23"/>
      <c r="K320" s="23"/>
    </row>
    <row r="321" spans="4:11" ht="13" x14ac:dyDescent="0.15">
      <c r="D321" s="22"/>
      <c r="F321" s="23"/>
      <c r="J321" s="23"/>
      <c r="K321" s="23"/>
    </row>
    <row r="322" spans="4:11" ht="13" x14ac:dyDescent="0.15">
      <c r="D322" s="22"/>
      <c r="F322" s="23"/>
      <c r="J322" s="23"/>
      <c r="K322" s="23"/>
    </row>
    <row r="323" spans="4:11" ht="13" x14ac:dyDescent="0.15">
      <c r="D323" s="22"/>
      <c r="F323" s="23"/>
      <c r="J323" s="23"/>
      <c r="K323" s="23"/>
    </row>
    <row r="324" spans="4:11" ht="13" x14ac:dyDescent="0.15">
      <c r="D324" s="22"/>
      <c r="F324" s="23"/>
      <c r="J324" s="23"/>
      <c r="K324" s="23"/>
    </row>
    <row r="325" spans="4:11" ht="13" x14ac:dyDescent="0.15">
      <c r="D325" s="22"/>
      <c r="F325" s="23"/>
      <c r="J325" s="23"/>
      <c r="K325" s="23"/>
    </row>
    <row r="326" spans="4:11" ht="13" x14ac:dyDescent="0.15">
      <c r="D326" s="22"/>
      <c r="F326" s="23"/>
      <c r="J326" s="23"/>
      <c r="K326" s="23"/>
    </row>
    <row r="327" spans="4:11" ht="13" x14ac:dyDescent="0.15">
      <c r="D327" s="22"/>
      <c r="F327" s="23"/>
      <c r="J327" s="23"/>
      <c r="K327" s="23"/>
    </row>
    <row r="328" spans="4:11" ht="13" x14ac:dyDescent="0.15">
      <c r="D328" s="22"/>
      <c r="F328" s="23"/>
      <c r="J328" s="23"/>
      <c r="K328" s="23"/>
    </row>
    <row r="329" spans="4:11" ht="13" x14ac:dyDescent="0.15">
      <c r="D329" s="22"/>
      <c r="F329" s="23"/>
      <c r="J329" s="23"/>
      <c r="K329" s="23"/>
    </row>
    <row r="330" spans="4:11" ht="13" x14ac:dyDescent="0.15">
      <c r="D330" s="22"/>
      <c r="F330" s="23"/>
      <c r="J330" s="23"/>
      <c r="K330" s="23"/>
    </row>
    <row r="331" spans="4:11" ht="13" x14ac:dyDescent="0.15">
      <c r="D331" s="22"/>
      <c r="F331" s="23"/>
      <c r="J331" s="23"/>
      <c r="K331" s="23"/>
    </row>
    <row r="332" spans="4:11" ht="13" x14ac:dyDescent="0.15">
      <c r="D332" s="22"/>
      <c r="F332" s="23"/>
      <c r="J332" s="23"/>
      <c r="K332" s="23"/>
    </row>
    <row r="333" spans="4:11" ht="13" x14ac:dyDescent="0.15">
      <c r="D333" s="22"/>
      <c r="F333" s="23"/>
      <c r="J333" s="23"/>
      <c r="K333" s="23"/>
    </row>
    <row r="334" spans="4:11" ht="13" x14ac:dyDescent="0.15">
      <c r="D334" s="22"/>
      <c r="F334" s="23"/>
      <c r="J334" s="23"/>
      <c r="K334" s="23"/>
    </row>
    <row r="335" spans="4:11" ht="13" x14ac:dyDescent="0.15">
      <c r="D335" s="22"/>
      <c r="F335" s="23"/>
      <c r="J335" s="23"/>
      <c r="K335" s="23"/>
    </row>
    <row r="336" spans="4:11" ht="13" x14ac:dyDescent="0.15">
      <c r="D336" s="22"/>
      <c r="F336" s="23"/>
      <c r="J336" s="23"/>
      <c r="K336" s="23"/>
    </row>
    <row r="337" spans="4:11" ht="13" x14ac:dyDescent="0.15">
      <c r="D337" s="22"/>
      <c r="F337" s="23"/>
      <c r="J337" s="23"/>
      <c r="K337" s="23"/>
    </row>
    <row r="338" spans="4:11" ht="13" x14ac:dyDescent="0.15">
      <c r="D338" s="22"/>
      <c r="F338" s="23"/>
      <c r="J338" s="23"/>
      <c r="K338" s="23"/>
    </row>
    <row r="339" spans="4:11" ht="13" x14ac:dyDescent="0.15">
      <c r="D339" s="22"/>
      <c r="F339" s="23"/>
      <c r="J339" s="23"/>
      <c r="K339" s="23"/>
    </row>
    <row r="340" spans="4:11" ht="13" x14ac:dyDescent="0.15">
      <c r="D340" s="22"/>
      <c r="F340" s="23"/>
      <c r="J340" s="23"/>
      <c r="K340" s="23"/>
    </row>
    <row r="341" spans="4:11" ht="13" x14ac:dyDescent="0.15">
      <c r="D341" s="22"/>
      <c r="F341" s="23"/>
      <c r="J341" s="23"/>
      <c r="K341" s="23"/>
    </row>
    <row r="342" spans="4:11" ht="13" x14ac:dyDescent="0.15">
      <c r="D342" s="22"/>
      <c r="F342" s="23"/>
      <c r="J342" s="23"/>
      <c r="K342" s="23"/>
    </row>
    <row r="343" spans="4:11" ht="13" x14ac:dyDescent="0.15">
      <c r="D343" s="22"/>
      <c r="F343" s="23"/>
      <c r="J343" s="23"/>
      <c r="K343" s="23"/>
    </row>
    <row r="344" spans="4:11" ht="13" x14ac:dyDescent="0.15">
      <c r="D344" s="22"/>
      <c r="F344" s="23"/>
      <c r="J344" s="23"/>
      <c r="K344" s="23"/>
    </row>
    <row r="345" spans="4:11" ht="13" x14ac:dyDescent="0.15">
      <c r="D345" s="22"/>
      <c r="F345" s="23"/>
      <c r="J345" s="23"/>
      <c r="K345" s="23"/>
    </row>
    <row r="346" spans="4:11" ht="13" x14ac:dyDescent="0.15">
      <c r="D346" s="22"/>
      <c r="F346" s="23"/>
      <c r="J346" s="23"/>
      <c r="K346" s="23"/>
    </row>
    <row r="347" spans="4:11" ht="13" x14ac:dyDescent="0.15">
      <c r="D347" s="22"/>
      <c r="F347" s="23"/>
      <c r="J347" s="23"/>
      <c r="K347" s="23"/>
    </row>
    <row r="348" spans="4:11" ht="13" x14ac:dyDescent="0.15">
      <c r="D348" s="22"/>
      <c r="F348" s="23"/>
      <c r="J348" s="23"/>
      <c r="K348" s="23"/>
    </row>
    <row r="349" spans="4:11" ht="13" x14ac:dyDescent="0.15">
      <c r="D349" s="22"/>
      <c r="F349" s="23"/>
      <c r="J349" s="23"/>
      <c r="K349" s="23"/>
    </row>
    <row r="350" spans="4:11" ht="13" x14ac:dyDescent="0.15">
      <c r="D350" s="22"/>
      <c r="F350" s="23"/>
      <c r="J350" s="23"/>
      <c r="K350" s="23"/>
    </row>
    <row r="351" spans="4:11" ht="13" x14ac:dyDescent="0.15">
      <c r="D351" s="22"/>
      <c r="F351" s="23"/>
      <c r="J351" s="23"/>
      <c r="K351" s="23"/>
    </row>
    <row r="352" spans="4:11" ht="13" x14ac:dyDescent="0.15">
      <c r="D352" s="22"/>
      <c r="F352" s="23"/>
      <c r="J352" s="23"/>
      <c r="K352" s="23"/>
    </row>
    <row r="353" spans="4:11" ht="13" x14ac:dyDescent="0.15">
      <c r="D353" s="22"/>
      <c r="F353" s="23"/>
      <c r="J353" s="23"/>
      <c r="K353" s="23"/>
    </row>
    <row r="354" spans="4:11" ht="13" x14ac:dyDescent="0.15">
      <c r="D354" s="22"/>
      <c r="F354" s="23"/>
      <c r="J354" s="23"/>
      <c r="K354" s="23"/>
    </row>
    <row r="355" spans="4:11" ht="13" x14ac:dyDescent="0.15">
      <c r="D355" s="22"/>
      <c r="F355" s="23"/>
      <c r="J355" s="23"/>
      <c r="K355" s="23"/>
    </row>
    <row r="356" spans="4:11" ht="13" x14ac:dyDescent="0.15">
      <c r="D356" s="22"/>
      <c r="F356" s="23"/>
      <c r="J356" s="23"/>
      <c r="K356" s="23"/>
    </row>
    <row r="357" spans="4:11" ht="13" x14ac:dyDescent="0.15">
      <c r="D357" s="22"/>
      <c r="F357" s="23"/>
      <c r="J357" s="23"/>
      <c r="K357" s="23"/>
    </row>
    <row r="358" spans="4:11" ht="13" x14ac:dyDescent="0.15">
      <c r="D358" s="22"/>
      <c r="F358" s="23"/>
      <c r="J358" s="23"/>
      <c r="K358" s="23"/>
    </row>
    <row r="359" spans="4:11" ht="13" x14ac:dyDescent="0.15">
      <c r="D359" s="22"/>
      <c r="F359" s="23"/>
      <c r="J359" s="23"/>
      <c r="K359" s="23"/>
    </row>
    <row r="360" spans="4:11" ht="13" x14ac:dyDescent="0.15">
      <c r="D360" s="22"/>
      <c r="F360" s="23"/>
      <c r="J360" s="23"/>
      <c r="K360" s="23"/>
    </row>
    <row r="361" spans="4:11" ht="13" x14ac:dyDescent="0.15">
      <c r="D361" s="22"/>
      <c r="F361" s="23"/>
      <c r="J361" s="23"/>
      <c r="K361" s="23"/>
    </row>
    <row r="362" spans="4:11" ht="13" x14ac:dyDescent="0.15">
      <c r="D362" s="22"/>
      <c r="F362" s="23"/>
      <c r="J362" s="23"/>
      <c r="K362" s="23"/>
    </row>
    <row r="363" spans="4:11" ht="13" x14ac:dyDescent="0.15">
      <c r="D363" s="22"/>
      <c r="F363" s="23"/>
      <c r="J363" s="23"/>
      <c r="K363" s="23"/>
    </row>
    <row r="364" spans="4:11" ht="13" x14ac:dyDescent="0.15">
      <c r="D364" s="22"/>
      <c r="F364" s="23"/>
      <c r="J364" s="23"/>
      <c r="K364" s="23"/>
    </row>
    <row r="365" spans="4:11" ht="13" x14ac:dyDescent="0.15">
      <c r="D365" s="22"/>
      <c r="F365" s="23"/>
      <c r="J365" s="23"/>
      <c r="K365" s="23"/>
    </row>
    <row r="366" spans="4:11" ht="13" x14ac:dyDescent="0.15">
      <c r="D366" s="22"/>
      <c r="F366" s="23"/>
      <c r="J366" s="23"/>
      <c r="K366" s="23"/>
    </row>
    <row r="367" spans="4:11" ht="13" x14ac:dyDescent="0.15">
      <c r="D367" s="22"/>
      <c r="F367" s="23"/>
      <c r="J367" s="23"/>
      <c r="K367" s="23"/>
    </row>
    <row r="368" spans="4:11" ht="13" x14ac:dyDescent="0.15">
      <c r="D368" s="22"/>
      <c r="F368" s="23"/>
      <c r="J368" s="23"/>
      <c r="K368" s="23"/>
    </row>
    <row r="369" spans="4:11" ht="13" x14ac:dyDescent="0.15">
      <c r="D369" s="22"/>
      <c r="F369" s="23"/>
      <c r="J369" s="23"/>
      <c r="K369" s="23"/>
    </row>
    <row r="370" spans="4:11" ht="13" x14ac:dyDescent="0.15">
      <c r="D370" s="22"/>
      <c r="F370" s="23"/>
      <c r="J370" s="23"/>
      <c r="K370" s="23"/>
    </row>
    <row r="371" spans="4:11" ht="13" x14ac:dyDescent="0.15">
      <c r="D371" s="22"/>
      <c r="F371" s="23"/>
      <c r="J371" s="23"/>
      <c r="K371" s="23"/>
    </row>
    <row r="372" spans="4:11" ht="13" x14ac:dyDescent="0.15">
      <c r="D372" s="22"/>
      <c r="F372" s="23"/>
      <c r="J372" s="23"/>
      <c r="K372" s="23"/>
    </row>
    <row r="373" spans="4:11" ht="13" x14ac:dyDescent="0.15">
      <c r="D373" s="22"/>
      <c r="F373" s="23"/>
      <c r="J373" s="23"/>
      <c r="K373" s="23"/>
    </row>
    <row r="374" spans="4:11" ht="13" x14ac:dyDescent="0.15">
      <c r="D374" s="22"/>
      <c r="F374" s="23"/>
      <c r="J374" s="23"/>
      <c r="K374" s="23"/>
    </row>
    <row r="375" spans="4:11" ht="13" x14ac:dyDescent="0.15">
      <c r="D375" s="22"/>
      <c r="F375" s="23"/>
      <c r="J375" s="23"/>
      <c r="K375" s="23"/>
    </row>
    <row r="376" spans="4:11" ht="13" x14ac:dyDescent="0.15">
      <c r="D376" s="22"/>
      <c r="F376" s="23"/>
      <c r="J376" s="23"/>
      <c r="K376" s="23"/>
    </row>
    <row r="377" spans="4:11" ht="13" x14ac:dyDescent="0.15">
      <c r="D377" s="22"/>
      <c r="F377" s="23"/>
      <c r="J377" s="23"/>
      <c r="K377" s="23"/>
    </row>
    <row r="378" spans="4:11" ht="13" x14ac:dyDescent="0.15">
      <c r="D378" s="22"/>
      <c r="F378" s="23"/>
      <c r="J378" s="23"/>
      <c r="K378" s="23"/>
    </row>
    <row r="379" spans="4:11" ht="13" x14ac:dyDescent="0.15">
      <c r="D379" s="22"/>
      <c r="F379" s="23"/>
      <c r="J379" s="23"/>
      <c r="K379" s="23"/>
    </row>
    <row r="380" spans="4:11" ht="13" x14ac:dyDescent="0.15">
      <c r="D380" s="22"/>
      <c r="F380" s="23"/>
      <c r="J380" s="23"/>
      <c r="K380" s="23"/>
    </row>
    <row r="381" spans="4:11" ht="13" x14ac:dyDescent="0.15">
      <c r="D381" s="22"/>
      <c r="F381" s="23"/>
      <c r="J381" s="23"/>
      <c r="K381" s="23"/>
    </row>
    <row r="382" spans="4:11" ht="13" x14ac:dyDescent="0.15">
      <c r="D382" s="22"/>
      <c r="F382" s="23"/>
      <c r="J382" s="23"/>
      <c r="K382" s="23"/>
    </row>
    <row r="383" spans="4:11" ht="13" x14ac:dyDescent="0.15">
      <c r="D383" s="22"/>
      <c r="F383" s="23"/>
      <c r="J383" s="23"/>
      <c r="K383" s="23"/>
    </row>
    <row r="384" spans="4:11" ht="13" x14ac:dyDescent="0.15">
      <c r="D384" s="22"/>
      <c r="F384" s="23"/>
      <c r="J384" s="23"/>
      <c r="K384" s="23"/>
    </row>
    <row r="385" spans="4:11" ht="13" x14ac:dyDescent="0.15">
      <c r="D385" s="22"/>
      <c r="F385" s="23"/>
      <c r="J385" s="23"/>
      <c r="K385" s="23"/>
    </row>
    <row r="386" spans="4:11" ht="13" x14ac:dyDescent="0.15">
      <c r="D386" s="22"/>
      <c r="F386" s="23"/>
      <c r="J386" s="23"/>
      <c r="K386" s="23"/>
    </row>
    <row r="387" spans="4:11" ht="13" x14ac:dyDescent="0.15">
      <c r="D387" s="22"/>
      <c r="F387" s="23"/>
      <c r="J387" s="23"/>
      <c r="K387" s="23"/>
    </row>
    <row r="388" spans="4:11" ht="13" x14ac:dyDescent="0.15">
      <c r="D388" s="22"/>
      <c r="F388" s="23"/>
      <c r="J388" s="23"/>
      <c r="K388" s="23"/>
    </row>
    <row r="389" spans="4:11" ht="13" x14ac:dyDescent="0.15">
      <c r="D389" s="22"/>
      <c r="F389" s="23"/>
      <c r="J389" s="23"/>
      <c r="K389" s="23"/>
    </row>
    <row r="390" spans="4:11" ht="13" x14ac:dyDescent="0.15">
      <c r="D390" s="22"/>
      <c r="F390" s="23"/>
      <c r="J390" s="23"/>
      <c r="K390" s="23"/>
    </row>
    <row r="391" spans="4:11" ht="13" x14ac:dyDescent="0.15">
      <c r="D391" s="22"/>
      <c r="F391" s="23"/>
      <c r="J391" s="23"/>
      <c r="K391" s="23"/>
    </row>
    <row r="392" spans="4:11" ht="13" x14ac:dyDescent="0.15">
      <c r="D392" s="22"/>
      <c r="F392" s="23"/>
      <c r="J392" s="23"/>
      <c r="K392" s="23"/>
    </row>
    <row r="393" spans="4:11" ht="13" x14ac:dyDescent="0.15">
      <c r="D393" s="22"/>
      <c r="F393" s="23"/>
      <c r="J393" s="23"/>
      <c r="K393" s="23"/>
    </row>
    <row r="394" spans="4:11" ht="13" x14ac:dyDescent="0.15">
      <c r="D394" s="22"/>
      <c r="F394" s="23"/>
      <c r="J394" s="23"/>
      <c r="K394" s="23"/>
    </row>
    <row r="395" spans="4:11" ht="13" x14ac:dyDescent="0.15">
      <c r="D395" s="22"/>
      <c r="F395" s="23"/>
      <c r="J395" s="23"/>
      <c r="K395" s="23"/>
    </row>
    <row r="396" spans="4:11" ht="13" x14ac:dyDescent="0.15">
      <c r="D396" s="22"/>
      <c r="F396" s="23"/>
      <c r="J396" s="23"/>
      <c r="K396" s="23"/>
    </row>
    <row r="397" spans="4:11" ht="13" x14ac:dyDescent="0.15">
      <c r="D397" s="22"/>
      <c r="F397" s="23"/>
      <c r="J397" s="23"/>
      <c r="K397" s="23"/>
    </row>
    <row r="398" spans="4:11" ht="13" x14ac:dyDescent="0.15">
      <c r="D398" s="22"/>
      <c r="F398" s="23"/>
      <c r="J398" s="23"/>
      <c r="K398" s="23"/>
    </row>
    <row r="399" spans="4:11" ht="13" x14ac:dyDescent="0.15">
      <c r="D399" s="22"/>
      <c r="F399" s="23"/>
      <c r="J399" s="23"/>
      <c r="K399" s="23"/>
    </row>
    <row r="400" spans="4:11" ht="13" x14ac:dyDescent="0.15">
      <c r="D400" s="22"/>
      <c r="F400" s="23"/>
      <c r="J400" s="23"/>
      <c r="K400" s="23"/>
    </row>
    <row r="401" spans="4:11" ht="13" x14ac:dyDescent="0.15">
      <c r="D401" s="22"/>
      <c r="F401" s="23"/>
      <c r="J401" s="23"/>
      <c r="K401" s="23"/>
    </row>
    <row r="402" spans="4:11" ht="13" x14ac:dyDescent="0.15">
      <c r="D402" s="22"/>
      <c r="F402" s="23"/>
      <c r="J402" s="23"/>
      <c r="K402" s="23"/>
    </row>
    <row r="403" spans="4:11" ht="13" x14ac:dyDescent="0.15">
      <c r="D403" s="22"/>
      <c r="F403" s="23"/>
      <c r="J403" s="23"/>
      <c r="K403" s="23"/>
    </row>
    <row r="404" spans="4:11" ht="13" x14ac:dyDescent="0.15">
      <c r="D404" s="22"/>
      <c r="F404" s="23"/>
      <c r="J404" s="23"/>
      <c r="K404" s="23"/>
    </row>
    <row r="405" spans="4:11" ht="13" x14ac:dyDescent="0.15">
      <c r="D405" s="22"/>
      <c r="F405" s="23"/>
      <c r="J405" s="23"/>
      <c r="K405" s="23"/>
    </row>
    <row r="406" spans="4:11" ht="13" x14ac:dyDescent="0.15">
      <c r="D406" s="22"/>
      <c r="F406" s="23"/>
      <c r="J406" s="23"/>
      <c r="K406" s="23"/>
    </row>
    <row r="407" spans="4:11" ht="13" x14ac:dyDescent="0.15">
      <c r="D407" s="22"/>
      <c r="F407" s="23"/>
      <c r="J407" s="23"/>
      <c r="K407" s="23"/>
    </row>
    <row r="408" spans="4:11" ht="13" x14ac:dyDescent="0.15">
      <c r="D408" s="22"/>
      <c r="F408" s="23"/>
      <c r="J408" s="23"/>
      <c r="K408" s="23"/>
    </row>
    <row r="409" spans="4:11" ht="13" x14ac:dyDescent="0.15">
      <c r="D409" s="22"/>
      <c r="F409" s="23"/>
      <c r="J409" s="23"/>
      <c r="K409" s="23"/>
    </row>
    <row r="410" spans="4:11" ht="13" x14ac:dyDescent="0.15">
      <c r="D410" s="22"/>
      <c r="F410" s="23"/>
      <c r="J410" s="23"/>
      <c r="K410" s="23"/>
    </row>
    <row r="411" spans="4:11" ht="13" x14ac:dyDescent="0.15">
      <c r="D411" s="22"/>
      <c r="F411" s="23"/>
      <c r="J411" s="23"/>
      <c r="K411" s="23"/>
    </row>
    <row r="412" spans="4:11" ht="13" x14ac:dyDescent="0.15">
      <c r="D412" s="22"/>
      <c r="F412" s="23"/>
      <c r="J412" s="23"/>
      <c r="K412" s="23"/>
    </row>
    <row r="413" spans="4:11" ht="13" x14ac:dyDescent="0.15">
      <c r="D413" s="22"/>
      <c r="F413" s="23"/>
      <c r="J413" s="23"/>
      <c r="K413" s="23"/>
    </row>
    <row r="414" spans="4:11" ht="13" x14ac:dyDescent="0.15">
      <c r="D414" s="22"/>
      <c r="F414" s="23"/>
      <c r="J414" s="23"/>
      <c r="K414" s="23"/>
    </row>
    <row r="415" spans="4:11" ht="13" x14ac:dyDescent="0.15">
      <c r="D415" s="22"/>
      <c r="F415" s="23"/>
      <c r="J415" s="23"/>
      <c r="K415" s="23"/>
    </row>
    <row r="416" spans="4:11" ht="13" x14ac:dyDescent="0.15">
      <c r="D416" s="22"/>
      <c r="F416" s="23"/>
      <c r="J416" s="23"/>
      <c r="K416" s="23"/>
    </row>
    <row r="417" spans="4:11" ht="13" x14ac:dyDescent="0.15">
      <c r="D417" s="22"/>
      <c r="F417" s="23"/>
      <c r="J417" s="23"/>
      <c r="K417" s="23"/>
    </row>
    <row r="418" spans="4:11" ht="13" x14ac:dyDescent="0.15">
      <c r="D418" s="22"/>
      <c r="F418" s="23"/>
      <c r="J418" s="23"/>
      <c r="K418" s="23"/>
    </row>
    <row r="419" spans="4:11" ht="13" x14ac:dyDescent="0.15">
      <c r="D419" s="22"/>
      <c r="F419" s="23"/>
      <c r="J419" s="23"/>
      <c r="K419" s="23"/>
    </row>
    <row r="420" spans="4:11" ht="13" x14ac:dyDescent="0.15">
      <c r="D420" s="22"/>
      <c r="F420" s="23"/>
      <c r="J420" s="23"/>
      <c r="K420" s="23"/>
    </row>
    <row r="421" spans="4:11" ht="13" x14ac:dyDescent="0.15">
      <c r="D421" s="22"/>
      <c r="F421" s="23"/>
      <c r="J421" s="23"/>
      <c r="K421" s="23"/>
    </row>
    <row r="422" spans="4:11" ht="13" x14ac:dyDescent="0.15">
      <c r="D422" s="22"/>
      <c r="F422" s="23"/>
      <c r="J422" s="23"/>
      <c r="K422" s="23"/>
    </row>
    <row r="423" spans="4:11" ht="13" x14ac:dyDescent="0.15">
      <c r="D423" s="22"/>
      <c r="F423" s="23"/>
      <c r="J423" s="23"/>
      <c r="K423" s="23"/>
    </row>
    <row r="424" spans="4:11" ht="13" x14ac:dyDescent="0.15">
      <c r="D424" s="22"/>
      <c r="F424" s="23"/>
      <c r="J424" s="23"/>
      <c r="K424" s="23"/>
    </row>
    <row r="425" spans="4:11" ht="13" x14ac:dyDescent="0.15">
      <c r="D425" s="22"/>
      <c r="F425" s="23"/>
      <c r="J425" s="23"/>
      <c r="K425" s="23"/>
    </row>
    <row r="426" spans="4:11" ht="13" x14ac:dyDescent="0.15">
      <c r="D426" s="22"/>
      <c r="F426" s="23"/>
      <c r="J426" s="23"/>
      <c r="K426" s="23"/>
    </row>
    <row r="427" spans="4:11" ht="13" x14ac:dyDescent="0.15">
      <c r="D427" s="22"/>
      <c r="F427" s="23"/>
      <c r="J427" s="23"/>
      <c r="K427" s="23"/>
    </row>
    <row r="428" spans="4:11" ht="13" x14ac:dyDescent="0.15">
      <c r="D428" s="22"/>
      <c r="F428" s="23"/>
      <c r="J428" s="23"/>
      <c r="K428" s="23"/>
    </row>
    <row r="429" spans="4:11" ht="13" x14ac:dyDescent="0.15">
      <c r="D429" s="22"/>
      <c r="F429" s="23"/>
      <c r="J429" s="23"/>
      <c r="K429" s="23"/>
    </row>
    <row r="430" spans="4:11" ht="13" x14ac:dyDescent="0.15">
      <c r="D430" s="22"/>
      <c r="F430" s="23"/>
      <c r="J430" s="23"/>
      <c r="K430" s="23"/>
    </row>
    <row r="431" spans="4:11" ht="13" x14ac:dyDescent="0.15">
      <c r="D431" s="22"/>
      <c r="F431" s="23"/>
      <c r="J431" s="23"/>
      <c r="K431" s="23"/>
    </row>
    <row r="432" spans="4:11" ht="13" x14ac:dyDescent="0.15">
      <c r="D432" s="22"/>
      <c r="F432" s="23"/>
      <c r="J432" s="23"/>
      <c r="K432" s="23"/>
    </row>
    <row r="433" spans="4:11" ht="13" x14ac:dyDescent="0.15">
      <c r="D433" s="22"/>
      <c r="F433" s="23"/>
      <c r="J433" s="23"/>
      <c r="K433" s="23"/>
    </row>
    <row r="434" spans="4:11" ht="13" x14ac:dyDescent="0.15">
      <c r="D434" s="22"/>
      <c r="F434" s="23"/>
      <c r="J434" s="23"/>
      <c r="K434" s="23"/>
    </row>
    <row r="435" spans="4:11" ht="13" x14ac:dyDescent="0.15">
      <c r="D435" s="22"/>
      <c r="F435" s="23"/>
      <c r="J435" s="23"/>
      <c r="K435" s="23"/>
    </row>
    <row r="436" spans="4:11" ht="13" x14ac:dyDescent="0.15">
      <c r="D436" s="22"/>
      <c r="F436" s="23"/>
      <c r="J436" s="23"/>
      <c r="K436" s="23"/>
    </row>
    <row r="437" spans="4:11" ht="13" x14ac:dyDescent="0.15">
      <c r="D437" s="22"/>
      <c r="F437" s="23"/>
      <c r="J437" s="23"/>
      <c r="K437" s="23"/>
    </row>
    <row r="438" spans="4:11" ht="13" x14ac:dyDescent="0.15">
      <c r="D438" s="22"/>
      <c r="F438" s="23"/>
      <c r="J438" s="23"/>
      <c r="K438" s="23"/>
    </row>
    <row r="439" spans="4:11" ht="13" x14ac:dyDescent="0.15">
      <c r="D439" s="22"/>
      <c r="F439" s="23"/>
      <c r="J439" s="23"/>
      <c r="K439" s="23"/>
    </row>
    <row r="440" spans="4:11" ht="13" x14ac:dyDescent="0.15">
      <c r="D440" s="22"/>
      <c r="F440" s="23"/>
      <c r="J440" s="23"/>
      <c r="K440" s="23"/>
    </row>
    <row r="441" spans="4:11" ht="13" x14ac:dyDescent="0.15">
      <c r="D441" s="22"/>
      <c r="F441" s="23"/>
      <c r="J441" s="23"/>
      <c r="K441" s="23"/>
    </row>
    <row r="442" spans="4:11" ht="13" x14ac:dyDescent="0.15">
      <c r="D442" s="22"/>
      <c r="F442" s="23"/>
      <c r="J442" s="23"/>
      <c r="K442" s="23"/>
    </row>
    <row r="443" spans="4:11" ht="13" x14ac:dyDescent="0.15">
      <c r="D443" s="22"/>
      <c r="F443" s="23"/>
      <c r="J443" s="23"/>
      <c r="K443" s="23"/>
    </row>
    <row r="444" spans="4:11" ht="13" x14ac:dyDescent="0.15">
      <c r="D444" s="22"/>
      <c r="F444" s="23"/>
      <c r="J444" s="23"/>
      <c r="K444" s="23"/>
    </row>
    <row r="445" spans="4:11" ht="13" x14ac:dyDescent="0.15">
      <c r="D445" s="22"/>
      <c r="F445" s="23"/>
      <c r="J445" s="23"/>
      <c r="K445" s="23"/>
    </row>
    <row r="446" spans="4:11" ht="13" x14ac:dyDescent="0.15">
      <c r="D446" s="22"/>
      <c r="F446" s="23"/>
      <c r="J446" s="23"/>
      <c r="K446" s="23"/>
    </row>
    <row r="447" spans="4:11" ht="13" x14ac:dyDescent="0.15">
      <c r="D447" s="22"/>
      <c r="F447" s="23"/>
      <c r="J447" s="23"/>
      <c r="K447" s="23"/>
    </row>
    <row r="448" spans="4:11" ht="13" x14ac:dyDescent="0.15">
      <c r="D448" s="22"/>
      <c r="F448" s="23"/>
      <c r="J448" s="23"/>
      <c r="K448" s="23"/>
    </row>
    <row r="449" spans="4:11" ht="13" x14ac:dyDescent="0.15">
      <c r="D449" s="22"/>
      <c r="F449" s="23"/>
      <c r="J449" s="23"/>
      <c r="K449" s="23"/>
    </row>
    <row r="450" spans="4:11" ht="13" x14ac:dyDescent="0.15">
      <c r="D450" s="22"/>
      <c r="F450" s="23"/>
      <c r="J450" s="23"/>
      <c r="K450" s="23"/>
    </row>
    <row r="451" spans="4:11" ht="13" x14ac:dyDescent="0.15">
      <c r="D451" s="22"/>
      <c r="F451" s="23"/>
      <c r="J451" s="23"/>
      <c r="K451" s="23"/>
    </row>
    <row r="452" spans="4:11" ht="13" x14ac:dyDescent="0.15">
      <c r="D452" s="22"/>
      <c r="F452" s="23"/>
      <c r="J452" s="23"/>
      <c r="K452" s="23"/>
    </row>
    <row r="453" spans="4:11" ht="13" x14ac:dyDescent="0.15">
      <c r="D453" s="22"/>
      <c r="F453" s="23"/>
      <c r="J453" s="23"/>
      <c r="K453" s="23"/>
    </row>
    <row r="454" spans="4:11" ht="13" x14ac:dyDescent="0.15">
      <c r="D454" s="22"/>
      <c r="F454" s="23"/>
      <c r="J454" s="23"/>
      <c r="K454" s="23"/>
    </row>
    <row r="455" spans="4:11" ht="13" x14ac:dyDescent="0.15">
      <c r="D455" s="22"/>
      <c r="F455" s="23"/>
      <c r="J455" s="23"/>
      <c r="K455" s="23"/>
    </row>
    <row r="456" spans="4:11" ht="13" x14ac:dyDescent="0.15">
      <c r="D456" s="22"/>
      <c r="F456" s="23"/>
      <c r="J456" s="23"/>
      <c r="K456" s="23"/>
    </row>
    <row r="457" spans="4:11" ht="13" x14ac:dyDescent="0.15">
      <c r="D457" s="22"/>
      <c r="F457" s="23"/>
      <c r="J457" s="23"/>
      <c r="K457" s="23"/>
    </row>
    <row r="458" spans="4:11" ht="13" x14ac:dyDescent="0.15">
      <c r="D458" s="22"/>
      <c r="F458" s="23"/>
      <c r="J458" s="23"/>
      <c r="K458" s="23"/>
    </row>
    <row r="459" spans="4:11" ht="13" x14ac:dyDescent="0.15">
      <c r="D459" s="22"/>
      <c r="F459" s="23"/>
      <c r="J459" s="23"/>
      <c r="K459" s="23"/>
    </row>
    <row r="460" spans="4:11" ht="13" x14ac:dyDescent="0.15">
      <c r="D460" s="22"/>
      <c r="F460" s="23"/>
      <c r="J460" s="23"/>
      <c r="K460" s="23"/>
    </row>
    <row r="461" spans="4:11" ht="13" x14ac:dyDescent="0.15">
      <c r="D461" s="22"/>
      <c r="F461" s="23"/>
      <c r="J461" s="23"/>
      <c r="K461" s="23"/>
    </row>
    <row r="462" spans="4:11" ht="13" x14ac:dyDescent="0.15">
      <c r="D462" s="22"/>
      <c r="F462" s="23"/>
      <c r="J462" s="23"/>
      <c r="K462" s="23"/>
    </row>
    <row r="463" spans="4:11" ht="13" x14ac:dyDescent="0.15">
      <c r="D463" s="22"/>
      <c r="F463" s="23"/>
      <c r="J463" s="23"/>
      <c r="K463" s="23"/>
    </row>
    <row r="464" spans="4:11" ht="13" x14ac:dyDescent="0.15">
      <c r="D464" s="22"/>
      <c r="F464" s="23"/>
      <c r="J464" s="23"/>
      <c r="K464" s="23"/>
    </row>
    <row r="465" spans="4:11" ht="13" x14ac:dyDescent="0.15">
      <c r="D465" s="22"/>
      <c r="F465" s="23"/>
      <c r="J465" s="23"/>
      <c r="K465" s="23"/>
    </row>
    <row r="466" spans="4:11" ht="13" x14ac:dyDescent="0.15">
      <c r="D466" s="22"/>
      <c r="F466" s="23"/>
      <c r="J466" s="23"/>
      <c r="K466" s="23"/>
    </row>
    <row r="467" spans="4:11" ht="13" x14ac:dyDescent="0.15">
      <c r="D467" s="22"/>
      <c r="F467" s="23"/>
      <c r="J467" s="23"/>
      <c r="K467" s="23"/>
    </row>
    <row r="468" spans="4:11" ht="13" x14ac:dyDescent="0.15">
      <c r="D468" s="22"/>
      <c r="F468" s="23"/>
      <c r="J468" s="23"/>
      <c r="K468" s="23"/>
    </row>
    <row r="469" spans="4:11" ht="13" x14ac:dyDescent="0.15">
      <c r="D469" s="22"/>
      <c r="F469" s="23"/>
      <c r="J469" s="23"/>
      <c r="K469" s="23"/>
    </row>
    <row r="470" spans="4:11" ht="13" x14ac:dyDescent="0.15">
      <c r="D470" s="22"/>
      <c r="F470" s="23"/>
      <c r="J470" s="23"/>
      <c r="K470" s="23"/>
    </row>
    <row r="471" spans="4:11" ht="13" x14ac:dyDescent="0.15">
      <c r="D471" s="22"/>
      <c r="F471" s="23"/>
      <c r="J471" s="23"/>
      <c r="K471" s="23"/>
    </row>
    <row r="472" spans="4:11" ht="13" x14ac:dyDescent="0.15">
      <c r="D472" s="22"/>
      <c r="F472" s="23"/>
      <c r="J472" s="23"/>
      <c r="K472" s="23"/>
    </row>
    <row r="473" spans="4:11" ht="13" x14ac:dyDescent="0.15">
      <c r="D473" s="22"/>
      <c r="F473" s="23"/>
      <c r="J473" s="23"/>
      <c r="K473" s="23"/>
    </row>
    <row r="474" spans="4:11" ht="13" x14ac:dyDescent="0.15">
      <c r="D474" s="22"/>
      <c r="F474" s="23"/>
      <c r="J474" s="23"/>
      <c r="K474" s="23"/>
    </row>
    <row r="475" spans="4:11" ht="13" x14ac:dyDescent="0.15">
      <c r="D475" s="22"/>
      <c r="F475" s="23"/>
      <c r="J475" s="23"/>
      <c r="K475" s="23"/>
    </row>
    <row r="476" spans="4:11" ht="13" x14ac:dyDescent="0.15">
      <c r="D476" s="22"/>
      <c r="F476" s="23"/>
      <c r="J476" s="23"/>
      <c r="K476" s="23"/>
    </row>
    <row r="477" spans="4:11" ht="13" x14ac:dyDescent="0.15">
      <c r="D477" s="22"/>
      <c r="F477" s="23"/>
      <c r="J477" s="23"/>
      <c r="K477" s="23"/>
    </row>
    <row r="478" spans="4:11" ht="13" x14ac:dyDescent="0.15">
      <c r="D478" s="22"/>
      <c r="F478" s="23"/>
      <c r="J478" s="23"/>
      <c r="K478" s="23"/>
    </row>
    <row r="479" spans="4:11" ht="13" x14ac:dyDescent="0.15">
      <c r="D479" s="22"/>
      <c r="F479" s="23"/>
      <c r="J479" s="23"/>
      <c r="K479" s="23"/>
    </row>
    <row r="480" spans="4:11" ht="13" x14ac:dyDescent="0.15">
      <c r="D480" s="22"/>
      <c r="F480" s="23"/>
      <c r="J480" s="23"/>
      <c r="K480" s="23"/>
    </row>
    <row r="481" spans="4:11" ht="13" x14ac:dyDescent="0.15">
      <c r="D481" s="22"/>
      <c r="F481" s="23"/>
      <c r="J481" s="23"/>
      <c r="K481" s="23"/>
    </row>
    <row r="482" spans="4:11" ht="13" x14ac:dyDescent="0.15">
      <c r="D482" s="22"/>
      <c r="F482" s="23"/>
      <c r="J482" s="23"/>
      <c r="K482" s="23"/>
    </row>
    <row r="483" spans="4:11" ht="13" x14ac:dyDescent="0.15">
      <c r="D483" s="22"/>
      <c r="F483" s="23"/>
      <c r="J483" s="23"/>
      <c r="K483" s="23"/>
    </row>
    <row r="484" spans="4:11" ht="13" x14ac:dyDescent="0.15">
      <c r="D484" s="22"/>
      <c r="F484" s="23"/>
      <c r="J484" s="23"/>
      <c r="K484" s="23"/>
    </row>
    <row r="485" spans="4:11" ht="13" x14ac:dyDescent="0.15">
      <c r="D485" s="22"/>
      <c r="F485" s="23"/>
      <c r="J485" s="23"/>
      <c r="K485" s="23"/>
    </row>
    <row r="486" spans="4:11" ht="13" x14ac:dyDescent="0.15">
      <c r="D486" s="22"/>
      <c r="F486" s="23"/>
      <c r="J486" s="23"/>
      <c r="K486" s="23"/>
    </row>
    <row r="487" spans="4:11" ht="13" x14ac:dyDescent="0.15">
      <c r="D487" s="22"/>
      <c r="F487" s="23"/>
      <c r="J487" s="23"/>
      <c r="K487" s="23"/>
    </row>
    <row r="488" spans="4:11" ht="13" x14ac:dyDescent="0.15">
      <c r="D488" s="22"/>
      <c r="F488" s="23"/>
      <c r="J488" s="23"/>
      <c r="K488" s="23"/>
    </row>
    <row r="489" spans="4:11" ht="13" x14ac:dyDescent="0.15">
      <c r="D489" s="22"/>
      <c r="F489" s="23"/>
      <c r="J489" s="23"/>
      <c r="K489" s="23"/>
    </row>
    <row r="490" spans="4:11" ht="13" x14ac:dyDescent="0.15">
      <c r="D490" s="22"/>
      <c r="F490" s="23"/>
      <c r="J490" s="23"/>
      <c r="K490" s="23"/>
    </row>
    <row r="491" spans="4:11" ht="13" x14ac:dyDescent="0.15">
      <c r="D491" s="22"/>
      <c r="F491" s="23"/>
      <c r="J491" s="23"/>
      <c r="K491" s="23"/>
    </row>
    <row r="492" spans="4:11" ht="13" x14ac:dyDescent="0.15">
      <c r="D492" s="22"/>
      <c r="F492" s="23"/>
      <c r="J492" s="23"/>
      <c r="K492" s="23"/>
    </row>
    <row r="493" spans="4:11" ht="13" x14ac:dyDescent="0.15">
      <c r="D493" s="22"/>
      <c r="F493" s="23"/>
      <c r="J493" s="23"/>
      <c r="K493" s="23"/>
    </row>
    <row r="494" spans="4:11" ht="13" x14ac:dyDescent="0.15">
      <c r="D494" s="22"/>
      <c r="F494" s="23"/>
      <c r="J494" s="23"/>
      <c r="K494" s="23"/>
    </row>
    <row r="495" spans="4:11" ht="13" x14ac:dyDescent="0.15">
      <c r="D495" s="22"/>
      <c r="F495" s="23"/>
      <c r="J495" s="23"/>
      <c r="K495" s="23"/>
    </row>
    <row r="496" spans="4:11" ht="13" x14ac:dyDescent="0.15">
      <c r="D496" s="22"/>
      <c r="F496" s="23"/>
      <c r="J496" s="23"/>
      <c r="K496" s="23"/>
    </row>
    <row r="497" spans="4:11" ht="13" x14ac:dyDescent="0.15">
      <c r="D497" s="22"/>
      <c r="F497" s="23"/>
      <c r="J497" s="23"/>
      <c r="K497" s="23"/>
    </row>
    <row r="498" spans="4:11" ht="13" x14ac:dyDescent="0.15">
      <c r="D498" s="22"/>
      <c r="F498" s="23"/>
      <c r="J498" s="23"/>
      <c r="K498" s="23"/>
    </row>
    <row r="499" spans="4:11" ht="13" x14ac:dyDescent="0.15">
      <c r="D499" s="22"/>
      <c r="F499" s="23"/>
      <c r="J499" s="23"/>
      <c r="K499" s="23"/>
    </row>
    <row r="500" spans="4:11" ht="13" x14ac:dyDescent="0.15">
      <c r="D500" s="22"/>
      <c r="F500" s="23"/>
      <c r="J500" s="23"/>
      <c r="K500" s="23"/>
    </row>
    <row r="501" spans="4:11" ht="13" x14ac:dyDescent="0.15">
      <c r="D501" s="22"/>
      <c r="F501" s="23"/>
      <c r="J501" s="23"/>
      <c r="K501" s="23"/>
    </row>
    <row r="502" spans="4:11" ht="13" x14ac:dyDescent="0.15">
      <c r="D502" s="22"/>
      <c r="F502" s="23"/>
      <c r="J502" s="23"/>
      <c r="K502" s="23"/>
    </row>
    <row r="503" spans="4:11" ht="13" x14ac:dyDescent="0.15">
      <c r="D503" s="22"/>
      <c r="F503" s="23"/>
      <c r="J503" s="23"/>
      <c r="K503" s="23"/>
    </row>
    <row r="504" spans="4:11" ht="13" x14ac:dyDescent="0.15">
      <c r="D504" s="22"/>
      <c r="F504" s="23"/>
      <c r="J504" s="23"/>
      <c r="K504" s="23"/>
    </row>
    <row r="505" spans="4:11" ht="13" x14ac:dyDescent="0.15">
      <c r="D505" s="22"/>
      <c r="F505" s="23"/>
      <c r="J505" s="23"/>
      <c r="K505" s="23"/>
    </row>
    <row r="506" spans="4:11" ht="13" x14ac:dyDescent="0.15">
      <c r="D506" s="22"/>
      <c r="F506" s="23"/>
      <c r="J506" s="23"/>
      <c r="K506" s="23"/>
    </row>
    <row r="507" spans="4:11" ht="13" x14ac:dyDescent="0.15">
      <c r="D507" s="22"/>
      <c r="F507" s="23"/>
      <c r="J507" s="23"/>
      <c r="K507" s="23"/>
    </row>
    <row r="508" spans="4:11" ht="13" x14ac:dyDescent="0.15">
      <c r="D508" s="22"/>
      <c r="F508" s="23"/>
      <c r="J508" s="23"/>
      <c r="K508" s="23"/>
    </row>
    <row r="509" spans="4:11" ht="13" x14ac:dyDescent="0.15">
      <c r="D509" s="22"/>
      <c r="F509" s="23"/>
      <c r="J509" s="23"/>
      <c r="K509" s="23"/>
    </row>
    <row r="510" spans="4:11" ht="13" x14ac:dyDescent="0.15">
      <c r="D510" s="22"/>
      <c r="F510" s="23"/>
      <c r="J510" s="23"/>
      <c r="K510" s="23"/>
    </row>
    <row r="511" spans="4:11" ht="13" x14ac:dyDescent="0.15">
      <c r="D511" s="22"/>
      <c r="F511" s="23"/>
      <c r="J511" s="23"/>
      <c r="K511" s="23"/>
    </row>
    <row r="512" spans="4:11" ht="13" x14ac:dyDescent="0.15">
      <c r="D512" s="22"/>
      <c r="F512" s="23"/>
      <c r="J512" s="23"/>
      <c r="K512" s="23"/>
    </row>
    <row r="513" spans="4:11" ht="13" x14ac:dyDescent="0.15">
      <c r="D513" s="22"/>
      <c r="F513" s="23"/>
      <c r="J513" s="23"/>
      <c r="K513" s="23"/>
    </row>
    <row r="514" spans="4:11" ht="13" x14ac:dyDescent="0.15">
      <c r="D514" s="22"/>
      <c r="F514" s="23"/>
      <c r="J514" s="23"/>
      <c r="K514" s="23"/>
    </row>
    <row r="515" spans="4:11" ht="13" x14ac:dyDescent="0.15">
      <c r="D515" s="22"/>
      <c r="F515" s="23"/>
      <c r="J515" s="23"/>
      <c r="K515" s="23"/>
    </row>
    <row r="516" spans="4:11" ht="13" x14ac:dyDescent="0.15">
      <c r="D516" s="22"/>
      <c r="F516" s="23"/>
      <c r="J516" s="23"/>
      <c r="K516" s="23"/>
    </row>
    <row r="517" spans="4:11" ht="13" x14ac:dyDescent="0.15">
      <c r="D517" s="22"/>
      <c r="F517" s="23"/>
      <c r="J517" s="23"/>
      <c r="K517" s="23"/>
    </row>
    <row r="518" spans="4:11" ht="13" x14ac:dyDescent="0.15">
      <c r="D518" s="22"/>
      <c r="F518" s="23"/>
      <c r="J518" s="23"/>
      <c r="K518" s="23"/>
    </row>
    <row r="519" spans="4:11" ht="13" x14ac:dyDescent="0.15">
      <c r="D519" s="22"/>
      <c r="F519" s="23"/>
      <c r="J519" s="23"/>
      <c r="K519" s="23"/>
    </row>
    <row r="520" spans="4:11" ht="13" x14ac:dyDescent="0.15">
      <c r="D520" s="22"/>
      <c r="F520" s="23"/>
      <c r="J520" s="23"/>
      <c r="K520" s="23"/>
    </row>
    <row r="521" spans="4:11" ht="13" x14ac:dyDescent="0.15">
      <c r="D521" s="22"/>
      <c r="F521" s="23"/>
      <c r="J521" s="23"/>
      <c r="K521" s="23"/>
    </row>
    <row r="522" spans="4:11" ht="13" x14ac:dyDescent="0.15">
      <c r="D522" s="22"/>
      <c r="F522" s="23"/>
      <c r="J522" s="23"/>
      <c r="K522" s="23"/>
    </row>
    <row r="523" spans="4:11" ht="13" x14ac:dyDescent="0.15">
      <c r="D523" s="22"/>
      <c r="F523" s="23"/>
      <c r="J523" s="23"/>
      <c r="K523" s="23"/>
    </row>
    <row r="524" spans="4:11" ht="13" x14ac:dyDescent="0.15">
      <c r="D524" s="22"/>
      <c r="F524" s="23"/>
      <c r="J524" s="23"/>
      <c r="K524" s="23"/>
    </row>
    <row r="525" spans="4:11" ht="13" x14ac:dyDescent="0.15">
      <c r="D525" s="22"/>
      <c r="F525" s="23"/>
      <c r="J525" s="23"/>
      <c r="K525" s="23"/>
    </row>
    <row r="526" spans="4:11" ht="13" x14ac:dyDescent="0.15">
      <c r="D526" s="22"/>
      <c r="F526" s="23"/>
      <c r="J526" s="23"/>
      <c r="K526" s="23"/>
    </row>
    <row r="527" spans="4:11" ht="13" x14ac:dyDescent="0.15">
      <c r="D527" s="22"/>
      <c r="F527" s="23"/>
      <c r="J527" s="23"/>
      <c r="K527" s="23"/>
    </row>
    <row r="528" spans="4:11" ht="13" x14ac:dyDescent="0.15">
      <c r="D528" s="22"/>
      <c r="F528" s="23"/>
      <c r="J528" s="23"/>
      <c r="K528" s="23"/>
    </row>
    <row r="529" spans="4:11" ht="13" x14ac:dyDescent="0.15">
      <c r="D529" s="22"/>
      <c r="F529" s="23"/>
      <c r="J529" s="23"/>
      <c r="K529" s="23"/>
    </row>
    <row r="530" spans="4:11" ht="13" x14ac:dyDescent="0.15">
      <c r="D530" s="22"/>
      <c r="F530" s="23"/>
      <c r="J530" s="23"/>
      <c r="K530" s="23"/>
    </row>
    <row r="531" spans="4:11" ht="13" x14ac:dyDescent="0.15">
      <c r="D531" s="22"/>
      <c r="F531" s="23"/>
      <c r="J531" s="23"/>
      <c r="K531" s="23"/>
    </row>
    <row r="532" spans="4:11" ht="13" x14ac:dyDescent="0.15">
      <c r="D532" s="22"/>
      <c r="F532" s="23"/>
      <c r="J532" s="23"/>
      <c r="K532" s="23"/>
    </row>
    <row r="533" spans="4:11" ht="13" x14ac:dyDescent="0.15">
      <c r="D533" s="22"/>
      <c r="F533" s="23"/>
      <c r="J533" s="23"/>
      <c r="K533" s="23"/>
    </row>
    <row r="534" spans="4:11" ht="13" x14ac:dyDescent="0.15">
      <c r="D534" s="22"/>
      <c r="F534" s="23"/>
      <c r="J534" s="23"/>
      <c r="K534" s="23"/>
    </row>
    <row r="535" spans="4:11" ht="13" x14ac:dyDescent="0.15">
      <c r="D535" s="22"/>
      <c r="F535" s="23"/>
      <c r="J535" s="23"/>
      <c r="K535" s="23"/>
    </row>
    <row r="536" spans="4:11" ht="13" x14ac:dyDescent="0.15">
      <c r="D536" s="22"/>
      <c r="F536" s="23"/>
      <c r="J536" s="23"/>
      <c r="K536" s="23"/>
    </row>
    <row r="537" spans="4:11" ht="13" x14ac:dyDescent="0.15">
      <c r="D537" s="22"/>
      <c r="F537" s="23"/>
      <c r="J537" s="23"/>
      <c r="K537" s="23"/>
    </row>
    <row r="538" spans="4:11" ht="13" x14ac:dyDescent="0.15">
      <c r="D538" s="22"/>
      <c r="F538" s="23"/>
      <c r="J538" s="23"/>
      <c r="K538" s="23"/>
    </row>
    <row r="539" spans="4:11" ht="13" x14ac:dyDescent="0.15">
      <c r="D539" s="22"/>
      <c r="F539" s="23"/>
      <c r="J539" s="23"/>
      <c r="K539" s="23"/>
    </row>
    <row r="540" spans="4:11" ht="13" x14ac:dyDescent="0.15">
      <c r="D540" s="22"/>
      <c r="F540" s="23"/>
      <c r="J540" s="23"/>
      <c r="K540" s="23"/>
    </row>
    <row r="541" spans="4:11" ht="13" x14ac:dyDescent="0.15">
      <c r="D541" s="22"/>
      <c r="F541" s="23"/>
      <c r="J541" s="23"/>
      <c r="K541" s="23"/>
    </row>
    <row r="542" spans="4:11" ht="13" x14ac:dyDescent="0.15">
      <c r="D542" s="22"/>
      <c r="F542" s="23"/>
      <c r="J542" s="23"/>
      <c r="K542" s="23"/>
    </row>
    <row r="543" spans="4:11" ht="13" x14ac:dyDescent="0.15">
      <c r="D543" s="22"/>
      <c r="F543" s="23"/>
      <c r="J543" s="23"/>
      <c r="K543" s="23"/>
    </row>
    <row r="544" spans="4:11" ht="13" x14ac:dyDescent="0.15">
      <c r="D544" s="22"/>
      <c r="F544" s="23"/>
      <c r="J544" s="23"/>
      <c r="K544" s="23"/>
    </row>
    <row r="545" spans="4:11" ht="13" x14ac:dyDescent="0.15">
      <c r="D545" s="22"/>
      <c r="F545" s="23"/>
      <c r="J545" s="23"/>
      <c r="K545" s="23"/>
    </row>
    <row r="546" spans="4:11" ht="13" x14ac:dyDescent="0.15">
      <c r="D546" s="22"/>
      <c r="F546" s="23"/>
      <c r="J546" s="23"/>
      <c r="K546" s="23"/>
    </row>
    <row r="547" spans="4:11" ht="13" x14ac:dyDescent="0.15">
      <c r="D547" s="22"/>
      <c r="F547" s="23"/>
      <c r="J547" s="23"/>
      <c r="K547" s="23"/>
    </row>
    <row r="548" spans="4:11" ht="13" x14ac:dyDescent="0.15">
      <c r="D548" s="22"/>
      <c r="F548" s="23"/>
      <c r="J548" s="23"/>
      <c r="K548" s="23"/>
    </row>
    <row r="549" spans="4:11" ht="13" x14ac:dyDescent="0.15">
      <c r="D549" s="22"/>
      <c r="F549" s="23"/>
      <c r="J549" s="23"/>
      <c r="K549" s="23"/>
    </row>
    <row r="550" spans="4:11" ht="13" x14ac:dyDescent="0.15">
      <c r="D550" s="22"/>
      <c r="F550" s="23"/>
      <c r="J550" s="23"/>
      <c r="K550" s="23"/>
    </row>
    <row r="551" spans="4:11" ht="13" x14ac:dyDescent="0.15">
      <c r="D551" s="22"/>
      <c r="F551" s="23"/>
      <c r="J551" s="23"/>
      <c r="K551" s="23"/>
    </row>
    <row r="552" spans="4:11" ht="13" x14ac:dyDescent="0.15">
      <c r="D552" s="22"/>
      <c r="F552" s="23"/>
      <c r="J552" s="23"/>
      <c r="K552" s="23"/>
    </row>
    <row r="553" spans="4:11" ht="13" x14ac:dyDescent="0.15">
      <c r="D553" s="22"/>
      <c r="F553" s="23"/>
      <c r="J553" s="23"/>
      <c r="K553" s="23"/>
    </row>
    <row r="554" spans="4:11" ht="13" x14ac:dyDescent="0.15">
      <c r="D554" s="22"/>
      <c r="F554" s="23"/>
      <c r="J554" s="23"/>
      <c r="K554" s="23"/>
    </row>
    <row r="555" spans="4:11" ht="13" x14ac:dyDescent="0.15">
      <c r="D555" s="22"/>
      <c r="F555" s="23"/>
      <c r="J555" s="23"/>
      <c r="K555" s="23"/>
    </row>
    <row r="556" spans="4:11" ht="13" x14ac:dyDescent="0.15">
      <c r="D556" s="22"/>
      <c r="F556" s="23"/>
      <c r="J556" s="23"/>
      <c r="K556" s="23"/>
    </row>
    <row r="557" spans="4:11" ht="13" x14ac:dyDescent="0.15">
      <c r="D557" s="22"/>
      <c r="F557" s="23"/>
      <c r="J557" s="23"/>
      <c r="K557" s="23"/>
    </row>
    <row r="558" spans="4:11" ht="13" x14ac:dyDescent="0.15">
      <c r="D558" s="22"/>
      <c r="F558" s="23"/>
      <c r="J558" s="23"/>
      <c r="K558" s="23"/>
    </row>
    <row r="559" spans="4:11" ht="13" x14ac:dyDescent="0.15">
      <c r="D559" s="22"/>
      <c r="F559" s="23"/>
      <c r="J559" s="23"/>
      <c r="K559" s="23"/>
    </row>
    <row r="560" spans="4:11" ht="13" x14ac:dyDescent="0.15">
      <c r="D560" s="22"/>
      <c r="F560" s="23"/>
      <c r="J560" s="23"/>
      <c r="K560" s="23"/>
    </row>
    <row r="561" spans="4:11" ht="13" x14ac:dyDescent="0.15">
      <c r="D561" s="22"/>
      <c r="F561" s="23"/>
      <c r="J561" s="23"/>
      <c r="K561" s="23"/>
    </row>
    <row r="562" spans="4:11" ht="13" x14ac:dyDescent="0.15">
      <c r="D562" s="22"/>
      <c r="F562" s="23"/>
      <c r="J562" s="23"/>
      <c r="K562" s="23"/>
    </row>
    <row r="563" spans="4:11" ht="13" x14ac:dyDescent="0.15">
      <c r="D563" s="22"/>
      <c r="F563" s="23"/>
      <c r="J563" s="23"/>
      <c r="K563" s="23"/>
    </row>
    <row r="564" spans="4:11" ht="13" x14ac:dyDescent="0.15">
      <c r="D564" s="22"/>
      <c r="F564" s="23"/>
      <c r="J564" s="23"/>
      <c r="K564" s="23"/>
    </row>
    <row r="565" spans="4:11" ht="13" x14ac:dyDescent="0.15">
      <c r="D565" s="22"/>
      <c r="F565" s="23"/>
      <c r="J565" s="23"/>
      <c r="K565" s="23"/>
    </row>
    <row r="566" spans="4:11" ht="13" x14ac:dyDescent="0.15">
      <c r="D566" s="22"/>
      <c r="F566" s="23"/>
      <c r="J566" s="23"/>
      <c r="K566" s="23"/>
    </row>
    <row r="567" spans="4:11" ht="13" x14ac:dyDescent="0.15">
      <c r="D567" s="22"/>
      <c r="F567" s="23"/>
      <c r="J567" s="23"/>
      <c r="K567" s="23"/>
    </row>
    <row r="568" spans="4:11" ht="13" x14ac:dyDescent="0.15">
      <c r="D568" s="22"/>
      <c r="F568" s="23"/>
      <c r="J568" s="23"/>
      <c r="K568" s="23"/>
    </row>
    <row r="569" spans="4:11" ht="13" x14ac:dyDescent="0.15">
      <c r="D569" s="22"/>
      <c r="F569" s="23"/>
      <c r="J569" s="23"/>
      <c r="K569" s="23"/>
    </row>
    <row r="570" spans="4:11" ht="13" x14ac:dyDescent="0.15">
      <c r="D570" s="22"/>
      <c r="F570" s="23"/>
      <c r="J570" s="23"/>
      <c r="K570" s="23"/>
    </row>
    <row r="571" spans="4:11" ht="13" x14ac:dyDescent="0.15">
      <c r="D571" s="22"/>
      <c r="F571" s="23"/>
      <c r="J571" s="23"/>
      <c r="K571" s="23"/>
    </row>
    <row r="572" spans="4:11" ht="13" x14ac:dyDescent="0.15">
      <c r="D572" s="22"/>
      <c r="F572" s="23"/>
      <c r="J572" s="23"/>
      <c r="K572" s="23"/>
    </row>
    <row r="573" spans="4:11" ht="13" x14ac:dyDescent="0.15">
      <c r="D573" s="22"/>
      <c r="F573" s="23"/>
      <c r="J573" s="23"/>
      <c r="K573" s="23"/>
    </row>
    <row r="574" spans="4:11" ht="13" x14ac:dyDescent="0.15">
      <c r="D574" s="22"/>
      <c r="F574" s="23"/>
      <c r="J574" s="23"/>
      <c r="K574" s="23"/>
    </row>
    <row r="575" spans="4:11" ht="13" x14ac:dyDescent="0.15">
      <c r="D575" s="22"/>
      <c r="F575" s="23"/>
      <c r="J575" s="23"/>
      <c r="K575" s="23"/>
    </row>
    <row r="576" spans="4:11" ht="13" x14ac:dyDescent="0.15">
      <c r="D576" s="22"/>
      <c r="F576" s="23"/>
      <c r="J576" s="23"/>
      <c r="K576" s="23"/>
    </row>
    <row r="577" spans="4:11" ht="13" x14ac:dyDescent="0.15">
      <c r="D577" s="22"/>
      <c r="F577" s="23"/>
      <c r="J577" s="23"/>
      <c r="K577" s="23"/>
    </row>
    <row r="578" spans="4:11" ht="13" x14ac:dyDescent="0.15">
      <c r="D578" s="22"/>
      <c r="F578" s="23"/>
      <c r="J578" s="23"/>
      <c r="K578" s="23"/>
    </row>
    <row r="579" spans="4:11" ht="13" x14ac:dyDescent="0.15">
      <c r="D579" s="22"/>
      <c r="F579" s="23"/>
      <c r="J579" s="23"/>
      <c r="K579" s="23"/>
    </row>
    <row r="580" spans="4:11" ht="13" x14ac:dyDescent="0.15">
      <c r="D580" s="22"/>
      <c r="F580" s="23"/>
      <c r="J580" s="23"/>
      <c r="K580" s="23"/>
    </row>
    <row r="581" spans="4:11" ht="13" x14ac:dyDescent="0.15">
      <c r="D581" s="22"/>
      <c r="F581" s="23"/>
      <c r="J581" s="23"/>
      <c r="K581" s="23"/>
    </row>
    <row r="582" spans="4:11" ht="13" x14ac:dyDescent="0.15">
      <c r="D582" s="22"/>
      <c r="F582" s="23"/>
      <c r="J582" s="23"/>
      <c r="K582" s="23"/>
    </row>
    <row r="583" spans="4:11" ht="13" x14ac:dyDescent="0.15">
      <c r="D583" s="22"/>
      <c r="F583" s="23"/>
      <c r="J583" s="23"/>
      <c r="K583" s="23"/>
    </row>
    <row r="584" spans="4:11" ht="13" x14ac:dyDescent="0.15">
      <c r="D584" s="22"/>
      <c r="F584" s="23"/>
      <c r="J584" s="23"/>
      <c r="K584" s="23"/>
    </row>
    <row r="585" spans="4:11" ht="13" x14ac:dyDescent="0.15">
      <c r="D585" s="22"/>
      <c r="F585" s="23"/>
      <c r="J585" s="23"/>
      <c r="K585" s="23"/>
    </row>
    <row r="586" spans="4:11" ht="13" x14ac:dyDescent="0.15">
      <c r="D586" s="22"/>
      <c r="F586" s="23"/>
      <c r="J586" s="23"/>
      <c r="K586" s="23"/>
    </row>
    <row r="587" spans="4:11" ht="13" x14ac:dyDescent="0.15">
      <c r="D587" s="22"/>
      <c r="F587" s="23"/>
      <c r="J587" s="23"/>
      <c r="K587" s="23"/>
    </row>
    <row r="588" spans="4:11" ht="13" x14ac:dyDescent="0.15">
      <c r="D588" s="22"/>
      <c r="F588" s="23"/>
      <c r="J588" s="23"/>
      <c r="K588" s="23"/>
    </row>
    <row r="589" spans="4:11" ht="13" x14ac:dyDescent="0.15">
      <c r="D589" s="22"/>
      <c r="F589" s="23"/>
      <c r="J589" s="23"/>
      <c r="K589" s="23"/>
    </row>
    <row r="590" spans="4:11" ht="13" x14ac:dyDescent="0.15">
      <c r="D590" s="22"/>
      <c r="F590" s="23"/>
      <c r="J590" s="23"/>
      <c r="K590" s="23"/>
    </row>
    <row r="591" spans="4:11" ht="13" x14ac:dyDescent="0.15">
      <c r="D591" s="22"/>
      <c r="F591" s="23"/>
      <c r="J591" s="23"/>
      <c r="K591" s="23"/>
    </row>
    <row r="592" spans="4:11" ht="13" x14ac:dyDescent="0.15">
      <c r="D592" s="22"/>
      <c r="F592" s="23"/>
      <c r="J592" s="23"/>
      <c r="K592" s="23"/>
    </row>
    <row r="593" spans="4:11" ht="13" x14ac:dyDescent="0.15">
      <c r="D593" s="22"/>
      <c r="F593" s="23"/>
      <c r="J593" s="23"/>
      <c r="K593" s="23"/>
    </row>
    <row r="594" spans="4:11" ht="13" x14ac:dyDescent="0.15">
      <c r="D594" s="22"/>
      <c r="F594" s="23"/>
      <c r="J594" s="23"/>
      <c r="K594" s="23"/>
    </row>
    <row r="595" spans="4:11" ht="13" x14ac:dyDescent="0.15">
      <c r="D595" s="22"/>
      <c r="F595" s="23"/>
      <c r="J595" s="23"/>
      <c r="K595" s="23"/>
    </row>
    <row r="596" spans="4:11" ht="13" x14ac:dyDescent="0.15">
      <c r="D596" s="22"/>
      <c r="F596" s="23"/>
      <c r="J596" s="23"/>
      <c r="K596" s="23"/>
    </row>
    <row r="597" spans="4:11" ht="13" x14ac:dyDescent="0.15">
      <c r="D597" s="22"/>
      <c r="F597" s="23"/>
      <c r="J597" s="23"/>
      <c r="K597" s="23"/>
    </row>
    <row r="598" spans="4:11" ht="13" x14ac:dyDescent="0.15">
      <c r="D598" s="22"/>
      <c r="F598" s="23"/>
      <c r="J598" s="23"/>
      <c r="K598" s="23"/>
    </row>
    <row r="599" spans="4:11" ht="13" x14ac:dyDescent="0.15">
      <c r="D599" s="22"/>
      <c r="F599" s="23"/>
      <c r="J599" s="23"/>
      <c r="K599" s="23"/>
    </row>
    <row r="600" spans="4:11" ht="13" x14ac:dyDescent="0.15">
      <c r="D600" s="22"/>
      <c r="F600" s="23"/>
      <c r="J600" s="23"/>
      <c r="K600" s="23"/>
    </row>
    <row r="601" spans="4:11" ht="13" x14ac:dyDescent="0.15">
      <c r="D601" s="22"/>
      <c r="F601" s="23"/>
      <c r="J601" s="23"/>
      <c r="K601" s="23"/>
    </row>
    <row r="602" spans="4:11" ht="13" x14ac:dyDescent="0.15">
      <c r="D602" s="22"/>
      <c r="F602" s="23"/>
      <c r="J602" s="23"/>
      <c r="K602" s="23"/>
    </row>
    <row r="603" spans="4:11" ht="13" x14ac:dyDescent="0.15">
      <c r="D603" s="22"/>
      <c r="F603" s="23"/>
      <c r="J603" s="23"/>
      <c r="K603" s="23"/>
    </row>
    <row r="604" spans="4:11" ht="13" x14ac:dyDescent="0.15">
      <c r="D604" s="22"/>
      <c r="F604" s="23"/>
      <c r="J604" s="23"/>
      <c r="K604" s="23"/>
    </row>
    <row r="605" spans="4:11" ht="13" x14ac:dyDescent="0.15">
      <c r="D605" s="22"/>
      <c r="F605" s="23"/>
      <c r="J605" s="23"/>
      <c r="K605" s="23"/>
    </row>
    <row r="606" spans="4:11" ht="13" x14ac:dyDescent="0.15">
      <c r="D606" s="22"/>
      <c r="F606" s="23"/>
      <c r="J606" s="23"/>
      <c r="K606" s="23"/>
    </row>
    <row r="607" spans="4:11" ht="13" x14ac:dyDescent="0.15">
      <c r="D607" s="22"/>
      <c r="F607" s="23"/>
      <c r="J607" s="23"/>
      <c r="K607" s="23"/>
    </row>
    <row r="608" spans="4:11" ht="13" x14ac:dyDescent="0.15">
      <c r="D608" s="22"/>
      <c r="F608" s="23"/>
      <c r="J608" s="23"/>
      <c r="K608" s="23"/>
    </row>
    <row r="609" spans="4:11" ht="13" x14ac:dyDescent="0.15">
      <c r="D609" s="22"/>
      <c r="F609" s="23"/>
      <c r="J609" s="23"/>
      <c r="K609" s="23"/>
    </row>
    <row r="610" spans="4:11" ht="13" x14ac:dyDescent="0.15">
      <c r="D610" s="22"/>
      <c r="F610" s="23"/>
      <c r="J610" s="23"/>
      <c r="K610" s="23"/>
    </row>
    <row r="611" spans="4:11" ht="13" x14ac:dyDescent="0.15">
      <c r="D611" s="22"/>
      <c r="F611" s="23"/>
      <c r="J611" s="23"/>
      <c r="K611" s="23"/>
    </row>
    <row r="612" spans="4:11" ht="13" x14ac:dyDescent="0.15">
      <c r="D612" s="22"/>
      <c r="F612" s="23"/>
      <c r="J612" s="23"/>
      <c r="K612" s="23"/>
    </row>
    <row r="613" spans="4:11" ht="13" x14ac:dyDescent="0.15">
      <c r="D613" s="22"/>
      <c r="F613" s="23"/>
      <c r="J613" s="23"/>
      <c r="K613" s="23"/>
    </row>
    <row r="614" spans="4:11" ht="13" x14ac:dyDescent="0.15">
      <c r="D614" s="22"/>
      <c r="F614" s="23"/>
      <c r="J614" s="23"/>
      <c r="K614" s="23"/>
    </row>
    <row r="615" spans="4:11" ht="13" x14ac:dyDescent="0.15">
      <c r="D615" s="22"/>
      <c r="F615" s="23"/>
      <c r="J615" s="23"/>
      <c r="K615" s="23"/>
    </row>
    <row r="616" spans="4:11" ht="13" x14ac:dyDescent="0.15">
      <c r="D616" s="22"/>
      <c r="F616" s="23"/>
      <c r="J616" s="23"/>
      <c r="K616" s="23"/>
    </row>
    <row r="617" spans="4:11" ht="13" x14ac:dyDescent="0.15">
      <c r="D617" s="22"/>
      <c r="F617" s="23"/>
      <c r="J617" s="23"/>
      <c r="K617" s="23"/>
    </row>
    <row r="618" spans="4:11" ht="13" x14ac:dyDescent="0.15">
      <c r="D618" s="22"/>
      <c r="F618" s="23"/>
      <c r="J618" s="23"/>
      <c r="K618" s="23"/>
    </row>
    <row r="619" spans="4:11" ht="13" x14ac:dyDescent="0.15">
      <c r="D619" s="22"/>
      <c r="F619" s="23"/>
      <c r="J619" s="23"/>
      <c r="K619" s="23"/>
    </row>
    <row r="620" spans="4:11" ht="13" x14ac:dyDescent="0.15">
      <c r="D620" s="22"/>
      <c r="F620" s="23"/>
      <c r="J620" s="23"/>
      <c r="K620" s="23"/>
    </row>
    <row r="621" spans="4:11" ht="13" x14ac:dyDescent="0.15">
      <c r="D621" s="22"/>
      <c r="F621" s="23"/>
      <c r="J621" s="23"/>
      <c r="K621" s="23"/>
    </row>
    <row r="622" spans="4:11" ht="13" x14ac:dyDescent="0.15">
      <c r="D622" s="22"/>
      <c r="F622" s="23"/>
      <c r="J622" s="23"/>
      <c r="K622" s="23"/>
    </row>
    <row r="623" spans="4:11" ht="13" x14ac:dyDescent="0.15">
      <c r="D623" s="22"/>
      <c r="F623" s="23"/>
      <c r="J623" s="23"/>
      <c r="K623" s="23"/>
    </row>
    <row r="624" spans="4:11" ht="13" x14ac:dyDescent="0.15">
      <c r="D624" s="22"/>
      <c r="F624" s="23"/>
      <c r="J624" s="23"/>
      <c r="K624" s="23"/>
    </row>
    <row r="625" spans="4:11" ht="13" x14ac:dyDescent="0.15">
      <c r="D625" s="22"/>
      <c r="F625" s="23"/>
      <c r="J625" s="23"/>
      <c r="K625" s="23"/>
    </row>
    <row r="626" spans="4:11" ht="13" x14ac:dyDescent="0.15">
      <c r="D626" s="22"/>
      <c r="F626" s="23"/>
      <c r="J626" s="23"/>
      <c r="K626" s="23"/>
    </row>
    <row r="627" spans="4:11" ht="13" x14ac:dyDescent="0.15">
      <c r="D627" s="22"/>
      <c r="F627" s="23"/>
      <c r="J627" s="23"/>
      <c r="K627" s="23"/>
    </row>
    <row r="628" spans="4:11" ht="13" x14ac:dyDescent="0.15">
      <c r="D628" s="22"/>
      <c r="F628" s="23"/>
      <c r="J628" s="23"/>
      <c r="K628" s="23"/>
    </row>
    <row r="629" spans="4:11" ht="13" x14ac:dyDescent="0.15">
      <c r="D629" s="22"/>
      <c r="F629" s="23"/>
      <c r="J629" s="23"/>
      <c r="K629" s="23"/>
    </row>
    <row r="630" spans="4:11" ht="13" x14ac:dyDescent="0.15">
      <c r="D630" s="22"/>
      <c r="F630" s="23"/>
      <c r="J630" s="23"/>
      <c r="K630" s="23"/>
    </row>
    <row r="631" spans="4:11" ht="13" x14ac:dyDescent="0.15">
      <c r="D631" s="22"/>
      <c r="F631" s="23"/>
      <c r="J631" s="23"/>
      <c r="K631" s="23"/>
    </row>
    <row r="632" spans="4:11" ht="13" x14ac:dyDescent="0.15">
      <c r="D632" s="22"/>
      <c r="F632" s="23"/>
      <c r="J632" s="23"/>
      <c r="K632" s="23"/>
    </row>
    <row r="633" spans="4:11" ht="13" x14ac:dyDescent="0.15">
      <c r="D633" s="22"/>
      <c r="F633" s="23"/>
      <c r="J633" s="23"/>
      <c r="K633" s="23"/>
    </row>
    <row r="634" spans="4:11" ht="13" x14ac:dyDescent="0.15">
      <c r="D634" s="22"/>
      <c r="F634" s="23"/>
      <c r="J634" s="23"/>
      <c r="K634" s="23"/>
    </row>
    <row r="635" spans="4:11" ht="13" x14ac:dyDescent="0.15">
      <c r="D635" s="22"/>
      <c r="F635" s="23"/>
      <c r="J635" s="23"/>
      <c r="K635" s="23"/>
    </row>
    <row r="636" spans="4:11" ht="13" x14ac:dyDescent="0.15">
      <c r="D636" s="22"/>
      <c r="F636" s="23"/>
      <c r="J636" s="23"/>
      <c r="K636" s="23"/>
    </row>
    <row r="637" spans="4:11" ht="13" x14ac:dyDescent="0.15">
      <c r="D637" s="22"/>
      <c r="F637" s="23"/>
      <c r="J637" s="23"/>
      <c r="K637" s="23"/>
    </row>
    <row r="638" spans="4:11" ht="13" x14ac:dyDescent="0.15">
      <c r="D638" s="22"/>
      <c r="F638" s="23"/>
      <c r="J638" s="23"/>
      <c r="K638" s="23"/>
    </row>
    <row r="639" spans="4:11" ht="13" x14ac:dyDescent="0.15">
      <c r="D639" s="22"/>
      <c r="F639" s="23"/>
      <c r="J639" s="23"/>
      <c r="K639" s="23"/>
    </row>
    <row r="640" spans="4:11" ht="13" x14ac:dyDescent="0.15">
      <c r="D640" s="22"/>
      <c r="F640" s="23"/>
      <c r="J640" s="23"/>
      <c r="K640" s="23"/>
    </row>
    <row r="641" spans="4:11" ht="13" x14ac:dyDescent="0.15">
      <c r="D641" s="22"/>
      <c r="F641" s="23"/>
      <c r="J641" s="23"/>
      <c r="K641" s="23"/>
    </row>
    <row r="642" spans="4:11" ht="13" x14ac:dyDescent="0.15">
      <c r="D642" s="22"/>
      <c r="F642" s="23"/>
      <c r="J642" s="23"/>
      <c r="K642" s="23"/>
    </row>
    <row r="643" spans="4:11" ht="13" x14ac:dyDescent="0.15">
      <c r="D643" s="22"/>
      <c r="F643" s="23"/>
      <c r="J643" s="23"/>
      <c r="K643" s="23"/>
    </row>
    <row r="644" spans="4:11" ht="13" x14ac:dyDescent="0.15">
      <c r="D644" s="22"/>
      <c r="F644" s="23"/>
      <c r="J644" s="23"/>
      <c r="K644" s="23"/>
    </row>
    <row r="645" spans="4:11" ht="13" x14ac:dyDescent="0.15">
      <c r="D645" s="22"/>
      <c r="F645" s="23"/>
      <c r="J645" s="23"/>
      <c r="K645" s="23"/>
    </row>
    <row r="646" spans="4:11" ht="13" x14ac:dyDescent="0.15">
      <c r="D646" s="22"/>
      <c r="F646" s="23"/>
      <c r="J646" s="23"/>
      <c r="K646" s="23"/>
    </row>
    <row r="647" spans="4:11" ht="13" x14ac:dyDescent="0.15">
      <c r="D647" s="22"/>
      <c r="F647" s="23"/>
      <c r="J647" s="23"/>
      <c r="K647" s="23"/>
    </row>
    <row r="648" spans="4:11" ht="13" x14ac:dyDescent="0.15">
      <c r="D648" s="22"/>
      <c r="F648" s="23"/>
      <c r="J648" s="23"/>
      <c r="K648" s="23"/>
    </row>
    <row r="649" spans="4:11" ht="13" x14ac:dyDescent="0.15">
      <c r="D649" s="22"/>
      <c r="F649" s="23"/>
      <c r="J649" s="23"/>
      <c r="K649" s="23"/>
    </row>
    <row r="650" spans="4:11" ht="13" x14ac:dyDescent="0.15">
      <c r="D650" s="22"/>
      <c r="F650" s="23"/>
      <c r="J650" s="23"/>
      <c r="K650" s="23"/>
    </row>
    <row r="651" spans="4:11" ht="13" x14ac:dyDescent="0.15">
      <c r="D651" s="22"/>
      <c r="F651" s="23"/>
      <c r="J651" s="23"/>
      <c r="K651" s="23"/>
    </row>
    <row r="652" spans="4:11" ht="13" x14ac:dyDescent="0.15">
      <c r="D652" s="22"/>
      <c r="F652" s="23"/>
      <c r="J652" s="23"/>
      <c r="K652" s="23"/>
    </row>
    <row r="653" spans="4:11" ht="13" x14ac:dyDescent="0.15">
      <c r="D653" s="22"/>
      <c r="F653" s="23"/>
      <c r="J653" s="23"/>
      <c r="K653" s="23"/>
    </row>
    <row r="654" spans="4:11" ht="13" x14ac:dyDescent="0.15">
      <c r="D654" s="22"/>
      <c r="F654" s="23"/>
      <c r="J654" s="23"/>
      <c r="K654" s="23"/>
    </row>
    <row r="655" spans="4:11" ht="13" x14ac:dyDescent="0.15">
      <c r="D655" s="22"/>
      <c r="F655" s="23"/>
      <c r="J655" s="23"/>
      <c r="K655" s="23"/>
    </row>
    <row r="656" spans="4:11" ht="13" x14ac:dyDescent="0.15">
      <c r="D656" s="22"/>
      <c r="F656" s="23"/>
      <c r="J656" s="23"/>
      <c r="K656" s="23"/>
    </row>
    <row r="657" spans="4:11" ht="13" x14ac:dyDescent="0.15">
      <c r="D657" s="22"/>
      <c r="F657" s="23"/>
      <c r="J657" s="23"/>
      <c r="K657" s="23"/>
    </row>
    <row r="658" spans="4:11" ht="13" x14ac:dyDescent="0.15">
      <c r="D658" s="22"/>
      <c r="F658" s="23"/>
      <c r="J658" s="23"/>
      <c r="K658" s="23"/>
    </row>
    <row r="659" spans="4:11" ht="13" x14ac:dyDescent="0.15">
      <c r="D659" s="22"/>
      <c r="F659" s="23"/>
      <c r="J659" s="23"/>
      <c r="K659" s="23"/>
    </row>
    <row r="660" spans="4:11" ht="13" x14ac:dyDescent="0.15">
      <c r="D660" s="22"/>
      <c r="F660" s="23"/>
      <c r="J660" s="23"/>
      <c r="K660" s="23"/>
    </row>
    <row r="661" spans="4:11" ht="13" x14ac:dyDescent="0.15">
      <c r="D661" s="22"/>
      <c r="F661" s="23"/>
      <c r="J661" s="23"/>
      <c r="K661" s="23"/>
    </row>
    <row r="662" spans="4:11" ht="13" x14ac:dyDescent="0.15">
      <c r="D662" s="22"/>
      <c r="F662" s="23"/>
      <c r="J662" s="23"/>
      <c r="K662" s="23"/>
    </row>
    <row r="663" spans="4:11" ht="13" x14ac:dyDescent="0.15">
      <c r="D663" s="22"/>
      <c r="F663" s="23"/>
      <c r="J663" s="23"/>
      <c r="K663" s="23"/>
    </row>
    <row r="664" spans="4:11" ht="13" x14ac:dyDescent="0.15">
      <c r="D664" s="22"/>
      <c r="F664" s="23"/>
      <c r="J664" s="23"/>
      <c r="K664" s="23"/>
    </row>
    <row r="665" spans="4:11" ht="13" x14ac:dyDescent="0.15">
      <c r="D665" s="22"/>
      <c r="F665" s="23"/>
      <c r="J665" s="23"/>
      <c r="K665" s="23"/>
    </row>
    <row r="666" spans="4:11" ht="13" x14ac:dyDescent="0.15">
      <c r="D666" s="22"/>
      <c r="F666" s="23"/>
      <c r="J666" s="23"/>
      <c r="K666" s="23"/>
    </row>
    <row r="667" spans="4:11" ht="13" x14ac:dyDescent="0.15">
      <c r="D667" s="22"/>
      <c r="F667" s="23"/>
      <c r="J667" s="23"/>
      <c r="K667" s="23"/>
    </row>
    <row r="668" spans="4:11" ht="13" x14ac:dyDescent="0.15">
      <c r="D668" s="22"/>
      <c r="F668" s="23"/>
      <c r="J668" s="23"/>
      <c r="K668" s="23"/>
    </row>
    <row r="669" spans="4:11" ht="13" x14ac:dyDescent="0.15">
      <c r="D669" s="22"/>
      <c r="F669" s="23"/>
      <c r="J669" s="23"/>
      <c r="K669" s="23"/>
    </row>
    <row r="670" spans="4:11" ht="13" x14ac:dyDescent="0.15">
      <c r="D670" s="22"/>
      <c r="F670" s="23"/>
      <c r="J670" s="23"/>
      <c r="K670" s="23"/>
    </row>
    <row r="671" spans="4:11" ht="13" x14ac:dyDescent="0.15">
      <c r="D671" s="22"/>
      <c r="F671" s="23"/>
      <c r="J671" s="23"/>
      <c r="K671" s="23"/>
    </row>
    <row r="672" spans="4:11" ht="13" x14ac:dyDescent="0.15">
      <c r="D672" s="22"/>
      <c r="F672" s="23"/>
      <c r="J672" s="23"/>
      <c r="K672" s="23"/>
    </row>
    <row r="673" spans="4:11" ht="13" x14ac:dyDescent="0.15">
      <c r="D673" s="22"/>
      <c r="F673" s="23"/>
      <c r="J673" s="23"/>
      <c r="K673" s="23"/>
    </row>
    <row r="674" spans="4:11" ht="13" x14ac:dyDescent="0.15">
      <c r="D674" s="22"/>
      <c r="F674" s="23"/>
      <c r="J674" s="23"/>
      <c r="K674" s="23"/>
    </row>
    <row r="675" spans="4:11" ht="13" x14ac:dyDescent="0.15">
      <c r="D675" s="22"/>
      <c r="F675" s="23"/>
      <c r="J675" s="23"/>
      <c r="K675" s="23"/>
    </row>
    <row r="676" spans="4:11" ht="13" x14ac:dyDescent="0.15">
      <c r="D676" s="22"/>
      <c r="F676" s="23"/>
      <c r="J676" s="23"/>
      <c r="K676" s="23"/>
    </row>
    <row r="677" spans="4:11" ht="13" x14ac:dyDescent="0.15">
      <c r="D677" s="22"/>
      <c r="F677" s="23"/>
      <c r="J677" s="23"/>
      <c r="K677" s="23"/>
    </row>
    <row r="678" spans="4:11" ht="13" x14ac:dyDescent="0.15">
      <c r="D678" s="22"/>
      <c r="F678" s="23"/>
      <c r="J678" s="23"/>
      <c r="K678" s="23"/>
    </row>
    <row r="679" spans="4:11" ht="13" x14ac:dyDescent="0.15">
      <c r="D679" s="22"/>
      <c r="F679" s="23"/>
      <c r="J679" s="23"/>
      <c r="K679" s="23"/>
    </row>
    <row r="680" spans="4:11" ht="13" x14ac:dyDescent="0.15">
      <c r="D680" s="22"/>
      <c r="F680" s="23"/>
      <c r="J680" s="23"/>
      <c r="K680" s="23"/>
    </row>
    <row r="681" spans="4:11" ht="13" x14ac:dyDescent="0.15">
      <c r="D681" s="22"/>
      <c r="F681" s="23"/>
      <c r="J681" s="23"/>
      <c r="K681" s="23"/>
    </row>
    <row r="682" spans="4:11" ht="13" x14ac:dyDescent="0.15">
      <c r="D682" s="22"/>
      <c r="F682" s="23"/>
      <c r="J682" s="23"/>
      <c r="K682" s="23"/>
    </row>
    <row r="683" spans="4:11" ht="13" x14ac:dyDescent="0.15">
      <c r="D683" s="22"/>
      <c r="F683" s="23"/>
      <c r="J683" s="23"/>
      <c r="K683" s="23"/>
    </row>
    <row r="684" spans="4:11" ht="13" x14ac:dyDescent="0.15">
      <c r="D684" s="22"/>
      <c r="F684" s="23"/>
      <c r="J684" s="23"/>
      <c r="K684" s="23"/>
    </row>
    <row r="685" spans="4:11" ht="13" x14ac:dyDescent="0.15">
      <c r="D685" s="22"/>
      <c r="F685" s="23"/>
      <c r="J685" s="23"/>
      <c r="K685" s="23"/>
    </row>
    <row r="686" spans="4:11" ht="13" x14ac:dyDescent="0.15">
      <c r="D686" s="22"/>
      <c r="F686" s="23"/>
      <c r="J686" s="23"/>
      <c r="K686" s="23"/>
    </row>
    <row r="687" spans="4:11" ht="13" x14ac:dyDescent="0.15">
      <c r="D687" s="22"/>
      <c r="F687" s="23"/>
      <c r="J687" s="23"/>
      <c r="K687" s="23"/>
    </row>
    <row r="688" spans="4:11" ht="13" x14ac:dyDescent="0.15">
      <c r="D688" s="22"/>
      <c r="F688" s="23"/>
      <c r="J688" s="23"/>
      <c r="K688" s="23"/>
    </row>
    <row r="689" spans="4:11" ht="13" x14ac:dyDescent="0.15">
      <c r="D689" s="22"/>
      <c r="F689" s="23"/>
      <c r="J689" s="23"/>
      <c r="K689" s="23"/>
    </row>
    <row r="690" spans="4:11" ht="13" x14ac:dyDescent="0.15">
      <c r="D690" s="22"/>
      <c r="F690" s="23"/>
      <c r="J690" s="23"/>
      <c r="K690" s="23"/>
    </row>
    <row r="691" spans="4:11" ht="13" x14ac:dyDescent="0.15">
      <c r="D691" s="22"/>
      <c r="F691" s="23"/>
      <c r="J691" s="23"/>
      <c r="K691" s="23"/>
    </row>
    <row r="692" spans="4:11" ht="13" x14ac:dyDescent="0.15">
      <c r="D692" s="22"/>
      <c r="F692" s="23"/>
      <c r="J692" s="23"/>
      <c r="K692" s="23"/>
    </row>
    <row r="693" spans="4:11" ht="13" x14ac:dyDescent="0.15">
      <c r="D693" s="22"/>
      <c r="F693" s="23"/>
      <c r="J693" s="23"/>
      <c r="K693" s="23"/>
    </row>
    <row r="694" spans="4:11" ht="13" x14ac:dyDescent="0.15">
      <c r="D694" s="22"/>
      <c r="F694" s="23"/>
      <c r="J694" s="23"/>
      <c r="K694" s="23"/>
    </row>
    <row r="695" spans="4:11" ht="13" x14ac:dyDescent="0.15">
      <c r="D695" s="22"/>
      <c r="F695" s="23"/>
      <c r="J695" s="23"/>
      <c r="K695" s="23"/>
    </row>
    <row r="696" spans="4:11" ht="13" x14ac:dyDescent="0.15">
      <c r="D696" s="22"/>
      <c r="F696" s="23"/>
      <c r="J696" s="23"/>
      <c r="K696" s="23"/>
    </row>
    <row r="697" spans="4:11" ht="13" x14ac:dyDescent="0.15">
      <c r="D697" s="22"/>
      <c r="F697" s="23"/>
      <c r="J697" s="23"/>
      <c r="K697" s="23"/>
    </row>
    <row r="698" spans="4:11" ht="13" x14ac:dyDescent="0.15">
      <c r="D698" s="22"/>
      <c r="F698" s="23"/>
      <c r="J698" s="23"/>
      <c r="K698" s="23"/>
    </row>
    <row r="699" spans="4:11" ht="13" x14ac:dyDescent="0.15">
      <c r="D699" s="22"/>
      <c r="F699" s="23"/>
      <c r="J699" s="23"/>
      <c r="K699" s="23"/>
    </row>
    <row r="700" spans="4:11" ht="13" x14ac:dyDescent="0.15">
      <c r="D700" s="22"/>
      <c r="F700" s="23"/>
      <c r="J700" s="23"/>
      <c r="K700" s="23"/>
    </row>
    <row r="701" spans="4:11" ht="13" x14ac:dyDescent="0.15">
      <c r="D701" s="22"/>
      <c r="F701" s="23"/>
      <c r="J701" s="23"/>
      <c r="K701" s="23"/>
    </row>
    <row r="702" spans="4:11" ht="13" x14ac:dyDescent="0.15">
      <c r="D702" s="22"/>
      <c r="F702" s="23"/>
      <c r="J702" s="23"/>
      <c r="K702" s="23"/>
    </row>
    <row r="703" spans="4:11" ht="13" x14ac:dyDescent="0.15">
      <c r="D703" s="22"/>
      <c r="F703" s="23"/>
      <c r="J703" s="23"/>
      <c r="K703" s="23"/>
    </row>
    <row r="704" spans="4:11" ht="13" x14ac:dyDescent="0.15">
      <c r="D704" s="22"/>
      <c r="F704" s="23"/>
      <c r="J704" s="23"/>
      <c r="K704" s="23"/>
    </row>
    <row r="705" spans="4:11" ht="13" x14ac:dyDescent="0.15">
      <c r="D705" s="22"/>
      <c r="F705" s="23"/>
      <c r="J705" s="23"/>
      <c r="K705" s="23"/>
    </row>
    <row r="706" spans="4:11" ht="13" x14ac:dyDescent="0.15">
      <c r="D706" s="22"/>
      <c r="F706" s="23"/>
      <c r="J706" s="23"/>
      <c r="K706" s="23"/>
    </row>
    <row r="707" spans="4:11" ht="13" x14ac:dyDescent="0.15">
      <c r="D707" s="22"/>
      <c r="F707" s="23"/>
      <c r="J707" s="23"/>
      <c r="K707" s="23"/>
    </row>
    <row r="708" spans="4:11" ht="13" x14ac:dyDescent="0.15">
      <c r="D708" s="22"/>
      <c r="F708" s="23"/>
      <c r="J708" s="23"/>
      <c r="K708" s="23"/>
    </row>
    <row r="709" spans="4:11" ht="13" x14ac:dyDescent="0.15">
      <c r="D709" s="22"/>
      <c r="F709" s="23"/>
      <c r="J709" s="23"/>
      <c r="K709" s="23"/>
    </row>
    <row r="710" spans="4:11" ht="13" x14ac:dyDescent="0.15">
      <c r="D710" s="22"/>
      <c r="F710" s="23"/>
      <c r="J710" s="23"/>
      <c r="K710" s="23"/>
    </row>
    <row r="711" spans="4:11" ht="13" x14ac:dyDescent="0.15">
      <c r="D711" s="22"/>
      <c r="F711" s="23"/>
      <c r="J711" s="23"/>
      <c r="K711" s="23"/>
    </row>
    <row r="712" spans="4:11" ht="13" x14ac:dyDescent="0.15">
      <c r="D712" s="22"/>
      <c r="F712" s="23"/>
      <c r="J712" s="23"/>
      <c r="K712" s="23"/>
    </row>
    <row r="713" spans="4:11" ht="13" x14ac:dyDescent="0.15">
      <c r="D713" s="22"/>
      <c r="F713" s="23"/>
      <c r="J713" s="23"/>
      <c r="K713" s="23"/>
    </row>
    <row r="714" spans="4:11" ht="13" x14ac:dyDescent="0.15">
      <c r="D714" s="22"/>
      <c r="F714" s="23"/>
      <c r="J714" s="23"/>
      <c r="K714" s="23"/>
    </row>
    <row r="715" spans="4:11" ht="13" x14ac:dyDescent="0.15">
      <c r="D715" s="22"/>
      <c r="F715" s="23"/>
      <c r="J715" s="23"/>
      <c r="K715" s="23"/>
    </row>
    <row r="716" spans="4:11" ht="13" x14ac:dyDescent="0.15">
      <c r="D716" s="22"/>
      <c r="F716" s="23"/>
      <c r="J716" s="23"/>
      <c r="K716" s="23"/>
    </row>
    <row r="717" spans="4:11" ht="13" x14ac:dyDescent="0.15">
      <c r="D717" s="22"/>
      <c r="F717" s="23"/>
      <c r="J717" s="23"/>
      <c r="K717" s="23"/>
    </row>
    <row r="718" spans="4:11" ht="13" x14ac:dyDescent="0.15">
      <c r="D718" s="22"/>
      <c r="F718" s="23"/>
      <c r="J718" s="23"/>
      <c r="K718" s="23"/>
    </row>
    <row r="719" spans="4:11" ht="13" x14ac:dyDescent="0.15">
      <c r="D719" s="22"/>
      <c r="F719" s="23"/>
      <c r="J719" s="23"/>
      <c r="K719" s="23"/>
    </row>
    <row r="720" spans="4:11" ht="13" x14ac:dyDescent="0.15">
      <c r="D720" s="22"/>
      <c r="F720" s="23"/>
      <c r="J720" s="23"/>
      <c r="K720" s="23"/>
    </row>
    <row r="721" spans="4:11" ht="13" x14ac:dyDescent="0.15">
      <c r="D721" s="22"/>
      <c r="F721" s="23"/>
      <c r="J721" s="23"/>
      <c r="K721" s="23"/>
    </row>
    <row r="722" spans="4:11" ht="13" x14ac:dyDescent="0.15">
      <c r="D722" s="22"/>
      <c r="F722" s="23"/>
      <c r="J722" s="23"/>
      <c r="K722" s="23"/>
    </row>
    <row r="723" spans="4:11" ht="13" x14ac:dyDescent="0.15">
      <c r="D723" s="22"/>
      <c r="F723" s="23"/>
      <c r="J723" s="23"/>
      <c r="K723" s="23"/>
    </row>
    <row r="724" spans="4:11" ht="13" x14ac:dyDescent="0.15">
      <c r="D724" s="22"/>
      <c r="F724" s="23"/>
      <c r="J724" s="23"/>
      <c r="K724" s="23"/>
    </row>
    <row r="725" spans="4:11" ht="13" x14ac:dyDescent="0.15">
      <c r="D725" s="22"/>
      <c r="F725" s="23"/>
      <c r="J725" s="23"/>
      <c r="K725" s="23"/>
    </row>
    <row r="726" spans="4:11" ht="13" x14ac:dyDescent="0.15">
      <c r="D726" s="22"/>
      <c r="F726" s="23"/>
      <c r="J726" s="23"/>
      <c r="K726" s="23"/>
    </row>
    <row r="727" spans="4:11" ht="13" x14ac:dyDescent="0.15">
      <c r="D727" s="22"/>
      <c r="F727" s="23"/>
      <c r="J727" s="23"/>
      <c r="K727" s="23"/>
    </row>
    <row r="728" spans="4:11" ht="13" x14ac:dyDescent="0.15">
      <c r="D728" s="22"/>
      <c r="F728" s="23"/>
      <c r="J728" s="23"/>
      <c r="K728" s="23"/>
    </row>
    <row r="729" spans="4:11" ht="13" x14ac:dyDescent="0.15">
      <c r="D729" s="22"/>
      <c r="F729" s="23"/>
      <c r="J729" s="23"/>
      <c r="K729" s="23"/>
    </row>
    <row r="730" spans="4:11" ht="13" x14ac:dyDescent="0.15">
      <c r="D730" s="22"/>
      <c r="F730" s="23"/>
      <c r="J730" s="23"/>
      <c r="K730" s="23"/>
    </row>
    <row r="731" spans="4:11" ht="13" x14ac:dyDescent="0.15">
      <c r="D731" s="22"/>
      <c r="F731" s="23"/>
      <c r="J731" s="23"/>
      <c r="K731" s="23"/>
    </row>
    <row r="732" spans="4:11" ht="13" x14ac:dyDescent="0.15">
      <c r="D732" s="22"/>
      <c r="F732" s="23"/>
      <c r="J732" s="23"/>
      <c r="K732" s="23"/>
    </row>
    <row r="733" spans="4:11" ht="13" x14ac:dyDescent="0.15">
      <c r="D733" s="22"/>
      <c r="F733" s="23"/>
      <c r="J733" s="23"/>
      <c r="K733" s="23"/>
    </row>
    <row r="734" spans="4:11" ht="13" x14ac:dyDescent="0.15">
      <c r="D734" s="22"/>
      <c r="F734" s="23"/>
      <c r="J734" s="23"/>
      <c r="K734" s="23"/>
    </row>
    <row r="735" spans="4:11" ht="13" x14ac:dyDescent="0.15">
      <c r="D735" s="22"/>
      <c r="F735" s="23"/>
      <c r="J735" s="23"/>
      <c r="K735" s="23"/>
    </row>
    <row r="736" spans="4:11" ht="13" x14ac:dyDescent="0.15">
      <c r="D736" s="22"/>
      <c r="F736" s="23"/>
      <c r="J736" s="23"/>
      <c r="K736" s="23"/>
    </row>
    <row r="737" spans="4:11" ht="13" x14ac:dyDescent="0.15">
      <c r="D737" s="22"/>
      <c r="F737" s="23"/>
      <c r="J737" s="23"/>
      <c r="K737" s="23"/>
    </row>
    <row r="738" spans="4:11" ht="13" x14ac:dyDescent="0.15">
      <c r="D738" s="22"/>
      <c r="F738" s="23"/>
      <c r="J738" s="23"/>
      <c r="K738" s="23"/>
    </row>
    <row r="739" spans="4:11" ht="13" x14ac:dyDescent="0.15">
      <c r="D739" s="22"/>
      <c r="F739" s="23"/>
      <c r="J739" s="23"/>
      <c r="K739" s="23"/>
    </row>
    <row r="740" spans="4:11" ht="13" x14ac:dyDescent="0.15">
      <c r="D740" s="22"/>
      <c r="F740" s="23"/>
      <c r="J740" s="23"/>
      <c r="K740" s="23"/>
    </row>
    <row r="741" spans="4:11" ht="13" x14ac:dyDescent="0.15">
      <c r="D741" s="22"/>
      <c r="F741" s="23"/>
      <c r="J741" s="23"/>
      <c r="K741" s="23"/>
    </row>
    <row r="742" spans="4:11" ht="13" x14ac:dyDescent="0.15">
      <c r="D742" s="22"/>
      <c r="F742" s="23"/>
      <c r="J742" s="23"/>
      <c r="K742" s="23"/>
    </row>
    <row r="743" spans="4:11" ht="13" x14ac:dyDescent="0.15">
      <c r="D743" s="22"/>
      <c r="F743" s="23"/>
      <c r="J743" s="23"/>
      <c r="K743" s="23"/>
    </row>
    <row r="744" spans="4:11" ht="13" x14ac:dyDescent="0.15">
      <c r="D744" s="22"/>
      <c r="F744" s="23"/>
      <c r="J744" s="23"/>
      <c r="K744" s="23"/>
    </row>
    <row r="745" spans="4:11" ht="13" x14ac:dyDescent="0.15">
      <c r="D745" s="22"/>
      <c r="F745" s="23"/>
      <c r="J745" s="23"/>
      <c r="K745" s="23"/>
    </row>
    <row r="746" spans="4:11" ht="13" x14ac:dyDescent="0.15">
      <c r="D746" s="22"/>
      <c r="F746" s="23"/>
      <c r="J746" s="23"/>
      <c r="K746" s="23"/>
    </row>
    <row r="747" spans="4:11" ht="13" x14ac:dyDescent="0.15">
      <c r="D747" s="22"/>
      <c r="F747" s="23"/>
      <c r="J747" s="23"/>
      <c r="K747" s="23"/>
    </row>
    <row r="748" spans="4:11" ht="13" x14ac:dyDescent="0.15">
      <c r="D748" s="22"/>
      <c r="F748" s="23"/>
      <c r="J748" s="23"/>
      <c r="K748" s="23"/>
    </row>
    <row r="749" spans="4:11" ht="13" x14ac:dyDescent="0.15">
      <c r="D749" s="22"/>
      <c r="F749" s="23"/>
      <c r="J749" s="23"/>
      <c r="K749" s="23"/>
    </row>
    <row r="750" spans="4:11" ht="13" x14ac:dyDescent="0.15">
      <c r="D750" s="22"/>
      <c r="F750" s="23"/>
      <c r="J750" s="23"/>
      <c r="K750" s="23"/>
    </row>
    <row r="751" spans="4:11" ht="13" x14ac:dyDescent="0.15">
      <c r="D751" s="22"/>
      <c r="F751" s="23"/>
      <c r="J751" s="23"/>
      <c r="K751" s="23"/>
    </row>
    <row r="752" spans="4:11" ht="13" x14ac:dyDescent="0.15">
      <c r="D752" s="22"/>
      <c r="F752" s="23"/>
      <c r="J752" s="23"/>
      <c r="K752" s="23"/>
    </row>
    <row r="753" spans="4:11" ht="13" x14ac:dyDescent="0.15">
      <c r="D753" s="22"/>
      <c r="F753" s="23"/>
      <c r="J753" s="23"/>
      <c r="K753" s="23"/>
    </row>
    <row r="754" spans="4:11" ht="13" x14ac:dyDescent="0.15">
      <c r="D754" s="22"/>
      <c r="F754" s="23"/>
      <c r="J754" s="23"/>
      <c r="K754" s="23"/>
    </row>
    <row r="755" spans="4:11" ht="13" x14ac:dyDescent="0.15">
      <c r="D755" s="22"/>
      <c r="F755" s="23"/>
      <c r="J755" s="23"/>
      <c r="K755" s="23"/>
    </row>
    <row r="756" spans="4:11" ht="13" x14ac:dyDescent="0.15">
      <c r="D756" s="22"/>
      <c r="F756" s="23"/>
      <c r="J756" s="23"/>
      <c r="K756" s="23"/>
    </row>
    <row r="757" spans="4:11" ht="13" x14ac:dyDescent="0.15">
      <c r="D757" s="22"/>
      <c r="F757" s="23"/>
      <c r="J757" s="23"/>
      <c r="K757" s="23"/>
    </row>
    <row r="758" spans="4:11" ht="13" x14ac:dyDescent="0.15">
      <c r="D758" s="22"/>
      <c r="F758" s="23"/>
      <c r="J758" s="23"/>
      <c r="K758" s="23"/>
    </row>
    <row r="759" spans="4:11" ht="13" x14ac:dyDescent="0.15">
      <c r="D759" s="22"/>
      <c r="F759" s="23"/>
      <c r="J759" s="23"/>
      <c r="K759" s="23"/>
    </row>
    <row r="760" spans="4:11" ht="13" x14ac:dyDescent="0.15">
      <c r="D760" s="22"/>
      <c r="F760" s="23"/>
      <c r="J760" s="23"/>
      <c r="K760" s="23"/>
    </row>
    <row r="761" spans="4:11" ht="13" x14ac:dyDescent="0.15">
      <c r="D761" s="22"/>
      <c r="F761" s="23"/>
      <c r="J761" s="23"/>
      <c r="K761" s="23"/>
    </row>
    <row r="762" spans="4:11" ht="13" x14ac:dyDescent="0.15">
      <c r="D762" s="22"/>
      <c r="F762" s="23"/>
      <c r="J762" s="23"/>
      <c r="K762" s="23"/>
    </row>
    <row r="763" spans="4:11" ht="13" x14ac:dyDescent="0.15">
      <c r="D763" s="22"/>
      <c r="F763" s="23"/>
      <c r="J763" s="23"/>
      <c r="K763" s="23"/>
    </row>
    <row r="764" spans="4:11" ht="13" x14ac:dyDescent="0.15">
      <c r="D764" s="22"/>
      <c r="F764" s="23"/>
      <c r="J764" s="23"/>
      <c r="K764" s="23"/>
    </row>
    <row r="765" spans="4:11" ht="13" x14ac:dyDescent="0.15">
      <c r="D765" s="22"/>
      <c r="F765" s="23"/>
      <c r="J765" s="23"/>
      <c r="K765" s="23"/>
    </row>
    <row r="766" spans="4:11" ht="13" x14ac:dyDescent="0.15">
      <c r="D766" s="22"/>
      <c r="F766" s="23"/>
      <c r="J766" s="23"/>
      <c r="K766" s="23"/>
    </row>
    <row r="767" spans="4:11" ht="13" x14ac:dyDescent="0.15">
      <c r="D767" s="22"/>
      <c r="F767" s="23"/>
      <c r="J767" s="23"/>
      <c r="K767" s="23"/>
    </row>
    <row r="768" spans="4:11" ht="13" x14ac:dyDescent="0.15">
      <c r="D768" s="22"/>
      <c r="F768" s="23"/>
      <c r="J768" s="23"/>
      <c r="K768" s="23"/>
    </row>
    <row r="769" spans="4:11" ht="13" x14ac:dyDescent="0.15">
      <c r="D769" s="22"/>
      <c r="F769" s="23"/>
      <c r="J769" s="23"/>
      <c r="K769" s="23"/>
    </row>
    <row r="770" spans="4:11" ht="13" x14ac:dyDescent="0.15">
      <c r="D770" s="22"/>
      <c r="F770" s="23"/>
      <c r="J770" s="23"/>
      <c r="K770" s="23"/>
    </row>
    <row r="771" spans="4:11" ht="13" x14ac:dyDescent="0.15">
      <c r="D771" s="22"/>
      <c r="F771" s="23"/>
      <c r="J771" s="23"/>
      <c r="K771" s="23"/>
    </row>
    <row r="772" spans="4:11" ht="13" x14ac:dyDescent="0.15">
      <c r="D772" s="22"/>
      <c r="F772" s="23"/>
      <c r="J772" s="23"/>
      <c r="K772" s="23"/>
    </row>
    <row r="773" spans="4:11" ht="13" x14ac:dyDescent="0.15">
      <c r="D773" s="22"/>
      <c r="F773" s="23"/>
      <c r="J773" s="23"/>
      <c r="K773" s="23"/>
    </row>
    <row r="774" spans="4:11" ht="13" x14ac:dyDescent="0.15">
      <c r="D774" s="22"/>
      <c r="F774" s="23"/>
      <c r="J774" s="23"/>
      <c r="K774" s="23"/>
    </row>
    <row r="775" spans="4:11" ht="13" x14ac:dyDescent="0.15">
      <c r="D775" s="22"/>
      <c r="F775" s="23"/>
      <c r="J775" s="23"/>
      <c r="K775" s="23"/>
    </row>
    <row r="776" spans="4:11" ht="13" x14ac:dyDescent="0.15">
      <c r="D776" s="22"/>
      <c r="F776" s="23"/>
      <c r="J776" s="23"/>
      <c r="K776" s="23"/>
    </row>
    <row r="777" spans="4:11" ht="13" x14ac:dyDescent="0.15">
      <c r="D777" s="22"/>
      <c r="F777" s="23"/>
      <c r="J777" s="23"/>
      <c r="K777" s="23"/>
    </row>
    <row r="778" spans="4:11" ht="13" x14ac:dyDescent="0.15">
      <c r="D778" s="22"/>
      <c r="F778" s="23"/>
      <c r="J778" s="23"/>
      <c r="K778" s="23"/>
    </row>
    <row r="779" spans="4:11" ht="13" x14ac:dyDescent="0.15">
      <c r="D779" s="22"/>
      <c r="F779" s="23"/>
      <c r="J779" s="23"/>
      <c r="K779" s="23"/>
    </row>
    <row r="780" spans="4:11" ht="13" x14ac:dyDescent="0.15">
      <c r="D780" s="22"/>
      <c r="F780" s="23"/>
      <c r="J780" s="23"/>
      <c r="K780" s="23"/>
    </row>
    <row r="781" spans="4:11" ht="13" x14ac:dyDescent="0.15">
      <c r="D781" s="22"/>
      <c r="F781" s="23"/>
      <c r="J781" s="23"/>
      <c r="K781" s="23"/>
    </row>
    <row r="782" spans="4:11" ht="13" x14ac:dyDescent="0.15">
      <c r="D782" s="22"/>
      <c r="F782" s="23"/>
      <c r="J782" s="23"/>
      <c r="K782" s="23"/>
    </row>
    <row r="783" spans="4:11" ht="13" x14ac:dyDescent="0.15">
      <c r="D783" s="22"/>
      <c r="F783" s="23"/>
      <c r="J783" s="23"/>
      <c r="K783" s="23"/>
    </row>
    <row r="784" spans="4:11" ht="13" x14ac:dyDescent="0.15">
      <c r="D784" s="22"/>
      <c r="F784" s="23"/>
      <c r="J784" s="23"/>
      <c r="K784" s="23"/>
    </row>
    <row r="785" spans="4:11" ht="13" x14ac:dyDescent="0.15">
      <c r="D785" s="22"/>
      <c r="F785" s="23"/>
      <c r="J785" s="23"/>
      <c r="K785" s="23"/>
    </row>
    <row r="786" spans="4:11" ht="13" x14ac:dyDescent="0.15">
      <c r="D786" s="22"/>
      <c r="F786" s="23"/>
      <c r="J786" s="23"/>
      <c r="K786" s="23"/>
    </row>
    <row r="787" spans="4:11" ht="13" x14ac:dyDescent="0.15">
      <c r="D787" s="22"/>
      <c r="F787" s="23"/>
      <c r="J787" s="23"/>
      <c r="K787" s="23"/>
    </row>
    <row r="788" spans="4:11" ht="13" x14ac:dyDescent="0.15">
      <c r="D788" s="22"/>
      <c r="F788" s="23"/>
      <c r="J788" s="23"/>
      <c r="K788" s="23"/>
    </row>
    <row r="789" spans="4:11" ht="13" x14ac:dyDescent="0.15">
      <c r="D789" s="22"/>
      <c r="F789" s="23"/>
      <c r="J789" s="23"/>
      <c r="K789" s="23"/>
    </row>
    <row r="790" spans="4:11" ht="13" x14ac:dyDescent="0.15">
      <c r="D790" s="22"/>
      <c r="F790" s="23"/>
      <c r="J790" s="23"/>
      <c r="K790" s="23"/>
    </row>
    <row r="791" spans="4:11" ht="13" x14ac:dyDescent="0.15">
      <c r="D791" s="22"/>
      <c r="F791" s="23"/>
      <c r="J791" s="23"/>
      <c r="K791" s="23"/>
    </row>
    <row r="792" spans="4:11" ht="13" x14ac:dyDescent="0.15">
      <c r="D792" s="22"/>
      <c r="F792" s="23"/>
      <c r="J792" s="23"/>
      <c r="K792" s="23"/>
    </row>
    <row r="793" spans="4:11" ht="13" x14ac:dyDescent="0.15">
      <c r="D793" s="22"/>
      <c r="F793" s="23"/>
      <c r="J793" s="23"/>
      <c r="K793" s="23"/>
    </row>
    <row r="794" spans="4:11" ht="13" x14ac:dyDescent="0.15">
      <c r="D794" s="22"/>
      <c r="F794" s="23"/>
      <c r="J794" s="23"/>
      <c r="K794" s="23"/>
    </row>
    <row r="795" spans="4:11" ht="13" x14ac:dyDescent="0.15">
      <c r="D795" s="22"/>
      <c r="F795" s="23"/>
      <c r="J795" s="23"/>
      <c r="K795" s="23"/>
    </row>
    <row r="796" spans="4:11" ht="13" x14ac:dyDescent="0.15">
      <c r="D796" s="22"/>
      <c r="F796" s="23"/>
      <c r="J796" s="23"/>
      <c r="K796" s="23"/>
    </row>
    <row r="797" spans="4:11" ht="13" x14ac:dyDescent="0.15">
      <c r="D797" s="22"/>
      <c r="F797" s="23"/>
      <c r="J797" s="23"/>
      <c r="K797" s="23"/>
    </row>
    <row r="798" spans="4:11" ht="13" x14ac:dyDescent="0.15">
      <c r="D798" s="22"/>
      <c r="F798" s="23"/>
      <c r="J798" s="23"/>
      <c r="K798" s="23"/>
    </row>
    <row r="799" spans="4:11" ht="13" x14ac:dyDescent="0.15">
      <c r="D799" s="22"/>
      <c r="F799" s="23"/>
      <c r="J799" s="23"/>
      <c r="K799" s="23"/>
    </row>
    <row r="800" spans="4:11" ht="13" x14ac:dyDescent="0.15">
      <c r="D800" s="22"/>
      <c r="F800" s="23"/>
      <c r="J800" s="23"/>
      <c r="K800" s="23"/>
    </row>
    <row r="801" spans="4:11" ht="13" x14ac:dyDescent="0.15">
      <c r="D801" s="22"/>
      <c r="F801" s="23"/>
      <c r="J801" s="23"/>
      <c r="K801" s="23"/>
    </row>
    <row r="802" spans="4:11" ht="13" x14ac:dyDescent="0.15">
      <c r="D802" s="22"/>
      <c r="F802" s="23"/>
      <c r="J802" s="23"/>
      <c r="K802" s="23"/>
    </row>
    <row r="803" spans="4:11" ht="13" x14ac:dyDescent="0.15">
      <c r="D803" s="22"/>
      <c r="F803" s="23"/>
      <c r="J803" s="23"/>
      <c r="K803" s="23"/>
    </row>
    <row r="804" spans="4:11" ht="13" x14ac:dyDescent="0.15">
      <c r="D804" s="22"/>
      <c r="F804" s="23"/>
      <c r="J804" s="23"/>
      <c r="K804" s="23"/>
    </row>
    <row r="805" spans="4:11" ht="13" x14ac:dyDescent="0.15">
      <c r="D805" s="22"/>
      <c r="F805" s="23"/>
      <c r="J805" s="23"/>
      <c r="K805" s="23"/>
    </row>
    <row r="806" spans="4:11" ht="13" x14ac:dyDescent="0.15">
      <c r="D806" s="22"/>
      <c r="F806" s="23"/>
      <c r="J806" s="23"/>
      <c r="K806" s="23"/>
    </row>
    <row r="807" spans="4:11" ht="13" x14ac:dyDescent="0.15">
      <c r="D807" s="22"/>
      <c r="F807" s="23"/>
      <c r="J807" s="23"/>
      <c r="K807" s="23"/>
    </row>
    <row r="808" spans="4:11" ht="13" x14ac:dyDescent="0.15">
      <c r="D808" s="22"/>
      <c r="F808" s="23"/>
      <c r="J808" s="23"/>
      <c r="K808" s="23"/>
    </row>
    <row r="809" spans="4:11" ht="13" x14ac:dyDescent="0.15">
      <c r="D809" s="22"/>
      <c r="F809" s="23"/>
      <c r="J809" s="23"/>
      <c r="K809" s="23"/>
    </row>
    <row r="810" spans="4:11" ht="13" x14ac:dyDescent="0.15">
      <c r="D810" s="22"/>
      <c r="F810" s="23"/>
      <c r="J810" s="23"/>
      <c r="K810" s="23"/>
    </row>
    <row r="811" spans="4:11" ht="13" x14ac:dyDescent="0.15">
      <c r="D811" s="22"/>
      <c r="F811" s="23"/>
      <c r="J811" s="23"/>
      <c r="K811" s="23"/>
    </row>
    <row r="812" spans="4:11" ht="13" x14ac:dyDescent="0.15">
      <c r="D812" s="22"/>
      <c r="F812" s="23"/>
      <c r="J812" s="23"/>
      <c r="K812" s="23"/>
    </row>
    <row r="813" spans="4:11" ht="13" x14ac:dyDescent="0.15">
      <c r="D813" s="22"/>
      <c r="F813" s="23"/>
      <c r="J813" s="23"/>
      <c r="K813" s="23"/>
    </row>
    <row r="814" spans="4:11" ht="13" x14ac:dyDescent="0.15">
      <c r="D814" s="22"/>
      <c r="F814" s="23"/>
      <c r="J814" s="23"/>
      <c r="K814" s="23"/>
    </row>
    <row r="815" spans="4:11" ht="13" x14ac:dyDescent="0.15">
      <c r="D815" s="22"/>
      <c r="F815" s="23"/>
      <c r="J815" s="23"/>
      <c r="K815" s="23"/>
    </row>
    <row r="816" spans="4:11" ht="13" x14ac:dyDescent="0.15">
      <c r="D816" s="22"/>
      <c r="F816" s="23"/>
      <c r="J816" s="23"/>
      <c r="K816" s="23"/>
    </row>
    <row r="817" spans="4:11" ht="13" x14ac:dyDescent="0.15">
      <c r="D817" s="22"/>
      <c r="F817" s="23"/>
      <c r="J817" s="23"/>
      <c r="K817" s="23"/>
    </row>
    <row r="818" spans="4:11" ht="13" x14ac:dyDescent="0.15">
      <c r="D818" s="22"/>
      <c r="F818" s="23"/>
      <c r="J818" s="23"/>
      <c r="K818" s="23"/>
    </row>
    <row r="819" spans="4:11" ht="13" x14ac:dyDescent="0.15">
      <c r="D819" s="22"/>
      <c r="F819" s="23"/>
      <c r="J819" s="23"/>
      <c r="K819" s="23"/>
    </row>
    <row r="820" spans="4:11" ht="13" x14ac:dyDescent="0.15">
      <c r="D820" s="22"/>
      <c r="F820" s="23"/>
      <c r="J820" s="23"/>
      <c r="K820" s="23"/>
    </row>
    <row r="821" spans="4:11" ht="13" x14ac:dyDescent="0.15">
      <c r="D821" s="22"/>
      <c r="F821" s="23"/>
      <c r="J821" s="23"/>
      <c r="K821" s="23"/>
    </row>
    <row r="822" spans="4:11" ht="13" x14ac:dyDescent="0.15">
      <c r="D822" s="22"/>
      <c r="F822" s="23"/>
      <c r="J822" s="23"/>
      <c r="K822" s="23"/>
    </row>
    <row r="823" spans="4:11" ht="13" x14ac:dyDescent="0.15">
      <c r="D823" s="22"/>
      <c r="F823" s="23"/>
      <c r="J823" s="23"/>
      <c r="K823" s="23"/>
    </row>
    <row r="824" spans="4:11" ht="13" x14ac:dyDescent="0.15">
      <c r="D824" s="22"/>
      <c r="F824" s="23"/>
      <c r="J824" s="23"/>
      <c r="K824" s="23"/>
    </row>
    <row r="825" spans="4:11" ht="13" x14ac:dyDescent="0.15">
      <c r="D825" s="22"/>
      <c r="F825" s="23"/>
      <c r="J825" s="23"/>
      <c r="K825" s="23"/>
    </row>
    <row r="826" spans="4:11" ht="13" x14ac:dyDescent="0.15">
      <c r="D826" s="22"/>
      <c r="F826" s="23"/>
      <c r="J826" s="23"/>
      <c r="K826" s="23"/>
    </row>
    <row r="827" spans="4:11" ht="13" x14ac:dyDescent="0.15">
      <c r="D827" s="22"/>
      <c r="F827" s="23"/>
      <c r="J827" s="23"/>
      <c r="K827" s="23"/>
    </row>
    <row r="828" spans="4:11" ht="13" x14ac:dyDescent="0.15">
      <c r="D828" s="22"/>
      <c r="F828" s="23"/>
      <c r="J828" s="23"/>
      <c r="K828" s="23"/>
    </row>
    <row r="829" spans="4:11" ht="13" x14ac:dyDescent="0.15">
      <c r="D829" s="22"/>
      <c r="F829" s="23"/>
      <c r="J829" s="23"/>
      <c r="K829" s="23"/>
    </row>
    <row r="830" spans="4:11" ht="13" x14ac:dyDescent="0.15">
      <c r="D830" s="22"/>
      <c r="F830" s="23"/>
      <c r="J830" s="23"/>
      <c r="K830" s="23"/>
    </row>
    <row r="831" spans="4:11" ht="13" x14ac:dyDescent="0.15">
      <c r="D831" s="22"/>
      <c r="F831" s="23"/>
      <c r="J831" s="23"/>
      <c r="K831" s="23"/>
    </row>
    <row r="832" spans="4:11" ht="13" x14ac:dyDescent="0.15">
      <c r="D832" s="22"/>
      <c r="F832" s="23"/>
      <c r="J832" s="23"/>
      <c r="K832" s="23"/>
    </row>
    <row r="833" spans="4:11" ht="13" x14ac:dyDescent="0.15">
      <c r="D833" s="22"/>
      <c r="F833" s="23"/>
      <c r="J833" s="23"/>
      <c r="K833" s="23"/>
    </row>
    <row r="834" spans="4:11" ht="13" x14ac:dyDescent="0.15">
      <c r="D834" s="22"/>
      <c r="F834" s="23"/>
      <c r="J834" s="23"/>
      <c r="K834" s="23"/>
    </row>
    <row r="835" spans="4:11" ht="13" x14ac:dyDescent="0.15">
      <c r="D835" s="22"/>
      <c r="F835" s="23"/>
      <c r="J835" s="23"/>
      <c r="K835" s="23"/>
    </row>
    <row r="836" spans="4:11" ht="13" x14ac:dyDescent="0.15">
      <c r="D836" s="22"/>
      <c r="F836" s="23"/>
      <c r="J836" s="23"/>
      <c r="K836" s="23"/>
    </row>
    <row r="837" spans="4:11" ht="13" x14ac:dyDescent="0.15">
      <c r="D837" s="22"/>
      <c r="F837" s="23"/>
      <c r="J837" s="23"/>
      <c r="K837" s="23"/>
    </row>
    <row r="838" spans="4:11" ht="13" x14ac:dyDescent="0.15">
      <c r="D838" s="22"/>
      <c r="F838" s="23"/>
      <c r="J838" s="23"/>
      <c r="K838" s="23"/>
    </row>
    <row r="839" spans="4:11" ht="13" x14ac:dyDescent="0.15">
      <c r="D839" s="22"/>
      <c r="F839" s="23"/>
      <c r="J839" s="23"/>
      <c r="K839" s="23"/>
    </row>
    <row r="840" spans="4:11" ht="13" x14ac:dyDescent="0.15">
      <c r="D840" s="22"/>
      <c r="F840" s="23"/>
      <c r="J840" s="23"/>
      <c r="K840" s="23"/>
    </row>
    <row r="841" spans="4:11" ht="13" x14ac:dyDescent="0.15">
      <c r="D841" s="22"/>
      <c r="F841" s="23"/>
      <c r="J841" s="23"/>
      <c r="K841" s="23"/>
    </row>
    <row r="842" spans="4:11" ht="13" x14ac:dyDescent="0.15">
      <c r="D842" s="22"/>
      <c r="F842" s="23"/>
      <c r="J842" s="23"/>
      <c r="K842" s="23"/>
    </row>
    <row r="843" spans="4:11" ht="13" x14ac:dyDescent="0.15">
      <c r="D843" s="22"/>
      <c r="F843" s="23"/>
      <c r="J843" s="23"/>
      <c r="K843" s="23"/>
    </row>
    <row r="844" spans="4:11" ht="13" x14ac:dyDescent="0.15">
      <c r="D844" s="22"/>
      <c r="F844" s="23"/>
      <c r="J844" s="23"/>
      <c r="K844" s="23"/>
    </row>
    <row r="845" spans="4:11" ht="13" x14ac:dyDescent="0.15">
      <c r="D845" s="22"/>
      <c r="F845" s="23"/>
      <c r="J845" s="23"/>
      <c r="K845" s="23"/>
    </row>
    <row r="846" spans="4:11" ht="13" x14ac:dyDescent="0.15">
      <c r="D846" s="22"/>
      <c r="F846" s="23"/>
      <c r="J846" s="23"/>
      <c r="K846" s="23"/>
    </row>
    <row r="847" spans="4:11" ht="13" x14ac:dyDescent="0.15">
      <c r="D847" s="22"/>
      <c r="F847" s="23"/>
      <c r="J847" s="23"/>
      <c r="K847" s="23"/>
    </row>
    <row r="848" spans="4:11" ht="13" x14ac:dyDescent="0.15">
      <c r="D848" s="22"/>
      <c r="F848" s="23"/>
      <c r="J848" s="23"/>
      <c r="K848" s="23"/>
    </row>
    <row r="849" spans="4:11" ht="13" x14ac:dyDescent="0.15">
      <c r="D849" s="22"/>
      <c r="F849" s="23"/>
      <c r="J849" s="23"/>
      <c r="K849" s="23"/>
    </row>
    <row r="850" spans="4:11" ht="13" x14ac:dyDescent="0.15">
      <c r="D850" s="22"/>
      <c r="F850" s="23"/>
      <c r="J850" s="23"/>
      <c r="K850" s="23"/>
    </row>
    <row r="851" spans="4:11" ht="13" x14ac:dyDescent="0.15">
      <c r="D851" s="22"/>
      <c r="F851" s="23"/>
      <c r="J851" s="23"/>
      <c r="K851" s="23"/>
    </row>
    <row r="852" spans="4:11" ht="13" x14ac:dyDescent="0.15">
      <c r="D852" s="22"/>
      <c r="F852" s="23"/>
      <c r="J852" s="23"/>
      <c r="K852" s="23"/>
    </row>
    <row r="853" spans="4:11" ht="13" x14ac:dyDescent="0.15">
      <c r="D853" s="22"/>
      <c r="F853" s="23"/>
      <c r="J853" s="23"/>
      <c r="K853" s="23"/>
    </row>
    <row r="854" spans="4:11" ht="13" x14ac:dyDescent="0.15">
      <c r="D854" s="22"/>
      <c r="F854" s="23"/>
      <c r="J854" s="23"/>
      <c r="K854" s="23"/>
    </row>
    <row r="855" spans="4:11" ht="13" x14ac:dyDescent="0.15">
      <c r="D855" s="22"/>
      <c r="F855" s="23"/>
      <c r="J855" s="23"/>
      <c r="K855" s="23"/>
    </row>
    <row r="856" spans="4:11" ht="13" x14ac:dyDescent="0.15">
      <c r="D856" s="22"/>
      <c r="F856" s="23"/>
      <c r="J856" s="23"/>
      <c r="K856" s="23"/>
    </row>
    <row r="857" spans="4:11" ht="13" x14ac:dyDescent="0.15">
      <c r="D857" s="22"/>
      <c r="F857" s="23"/>
      <c r="J857" s="23"/>
      <c r="K857" s="23"/>
    </row>
    <row r="858" spans="4:11" ht="13" x14ac:dyDescent="0.15">
      <c r="D858" s="22"/>
      <c r="F858" s="23"/>
      <c r="J858" s="23"/>
      <c r="K858" s="23"/>
    </row>
    <row r="859" spans="4:11" ht="13" x14ac:dyDescent="0.15">
      <c r="D859" s="22"/>
      <c r="F859" s="23"/>
      <c r="J859" s="23"/>
      <c r="K859" s="23"/>
    </row>
    <row r="860" spans="4:11" ht="13" x14ac:dyDescent="0.15">
      <c r="D860" s="22"/>
      <c r="F860" s="23"/>
      <c r="J860" s="23"/>
      <c r="K860" s="23"/>
    </row>
    <row r="861" spans="4:11" ht="13" x14ac:dyDescent="0.15">
      <c r="D861" s="22"/>
      <c r="F861" s="23"/>
      <c r="J861" s="23"/>
      <c r="K861" s="23"/>
    </row>
    <row r="862" spans="4:11" ht="13" x14ac:dyDescent="0.15">
      <c r="D862" s="22"/>
      <c r="F862" s="23"/>
      <c r="J862" s="23"/>
      <c r="K862" s="23"/>
    </row>
    <row r="863" spans="4:11" ht="13" x14ac:dyDescent="0.15">
      <c r="D863" s="22"/>
      <c r="F863" s="23"/>
      <c r="J863" s="23"/>
      <c r="K863" s="23"/>
    </row>
    <row r="864" spans="4:11" ht="13" x14ac:dyDescent="0.15">
      <c r="D864" s="22"/>
      <c r="F864" s="23"/>
      <c r="J864" s="23"/>
      <c r="K864" s="23"/>
    </row>
    <row r="865" spans="4:11" ht="13" x14ac:dyDescent="0.15">
      <c r="D865" s="22"/>
      <c r="F865" s="23"/>
      <c r="J865" s="23"/>
      <c r="K865" s="23"/>
    </row>
    <row r="866" spans="4:11" ht="13" x14ac:dyDescent="0.15">
      <c r="D866" s="22"/>
      <c r="F866" s="23"/>
      <c r="J866" s="23"/>
      <c r="K866" s="23"/>
    </row>
    <row r="867" spans="4:11" ht="13" x14ac:dyDescent="0.15">
      <c r="D867" s="22"/>
      <c r="F867" s="23"/>
      <c r="J867" s="23"/>
      <c r="K867" s="23"/>
    </row>
    <row r="868" spans="4:11" ht="13" x14ac:dyDescent="0.15">
      <c r="D868" s="22"/>
      <c r="F868" s="23"/>
      <c r="J868" s="23"/>
      <c r="K868" s="23"/>
    </row>
    <row r="869" spans="4:11" ht="13" x14ac:dyDescent="0.15">
      <c r="D869" s="22"/>
      <c r="F869" s="23"/>
      <c r="J869" s="23"/>
      <c r="K869" s="23"/>
    </row>
    <row r="870" spans="4:11" ht="13" x14ac:dyDescent="0.15">
      <c r="D870" s="22"/>
      <c r="F870" s="23"/>
      <c r="J870" s="23"/>
      <c r="K870" s="23"/>
    </row>
    <row r="871" spans="4:11" ht="13" x14ac:dyDescent="0.15">
      <c r="D871" s="22"/>
      <c r="F871" s="23"/>
      <c r="J871" s="23"/>
      <c r="K871" s="23"/>
    </row>
    <row r="872" spans="4:11" ht="13" x14ac:dyDescent="0.15">
      <c r="D872" s="22"/>
      <c r="F872" s="23"/>
      <c r="J872" s="23"/>
      <c r="K872" s="23"/>
    </row>
    <row r="873" spans="4:11" ht="13" x14ac:dyDescent="0.15">
      <c r="D873" s="22"/>
      <c r="F873" s="23"/>
      <c r="J873" s="23"/>
      <c r="K873" s="23"/>
    </row>
    <row r="874" spans="4:11" ht="13" x14ac:dyDescent="0.15">
      <c r="D874" s="22"/>
      <c r="F874" s="23"/>
      <c r="J874" s="23"/>
      <c r="K874" s="23"/>
    </row>
    <row r="875" spans="4:11" ht="13" x14ac:dyDescent="0.15">
      <c r="D875" s="22"/>
      <c r="F875" s="23"/>
      <c r="J875" s="23"/>
      <c r="K875" s="23"/>
    </row>
    <row r="876" spans="4:11" ht="13" x14ac:dyDescent="0.15">
      <c r="D876" s="22"/>
      <c r="F876" s="23"/>
      <c r="J876" s="23"/>
      <c r="K876" s="23"/>
    </row>
    <row r="877" spans="4:11" ht="13" x14ac:dyDescent="0.15">
      <c r="D877" s="22"/>
      <c r="F877" s="23"/>
      <c r="J877" s="23"/>
      <c r="K877" s="23"/>
    </row>
    <row r="878" spans="4:11" ht="13" x14ac:dyDescent="0.15">
      <c r="D878" s="22"/>
      <c r="F878" s="23"/>
      <c r="J878" s="23"/>
      <c r="K878" s="23"/>
    </row>
    <row r="879" spans="4:11" ht="13" x14ac:dyDescent="0.15">
      <c r="D879" s="22"/>
      <c r="F879" s="23"/>
      <c r="J879" s="23"/>
      <c r="K879" s="23"/>
    </row>
    <row r="880" spans="4:11" ht="13" x14ac:dyDescent="0.15">
      <c r="D880" s="22"/>
      <c r="F880" s="23"/>
      <c r="J880" s="23"/>
      <c r="K880" s="23"/>
    </row>
    <row r="881" spans="4:11" ht="13" x14ac:dyDescent="0.15">
      <c r="D881" s="22"/>
      <c r="F881" s="23"/>
      <c r="J881" s="23"/>
      <c r="K881" s="23"/>
    </row>
    <row r="882" spans="4:11" ht="13" x14ac:dyDescent="0.15">
      <c r="D882" s="22"/>
      <c r="F882" s="23"/>
      <c r="J882" s="23"/>
      <c r="K882" s="23"/>
    </row>
    <row r="883" spans="4:11" ht="13" x14ac:dyDescent="0.15">
      <c r="D883" s="22"/>
      <c r="F883" s="23"/>
      <c r="J883" s="23"/>
      <c r="K883" s="23"/>
    </row>
    <row r="884" spans="4:11" ht="13" x14ac:dyDescent="0.15">
      <c r="D884" s="22"/>
      <c r="F884" s="23"/>
      <c r="J884" s="23"/>
      <c r="K884" s="23"/>
    </row>
    <row r="885" spans="4:11" ht="13" x14ac:dyDescent="0.15">
      <c r="D885" s="22"/>
      <c r="F885" s="23"/>
      <c r="J885" s="23"/>
      <c r="K885" s="23"/>
    </row>
    <row r="886" spans="4:11" ht="13" x14ac:dyDescent="0.15">
      <c r="D886" s="22"/>
      <c r="F886" s="23"/>
      <c r="J886" s="23"/>
      <c r="K886" s="23"/>
    </row>
    <row r="887" spans="4:11" ht="13" x14ac:dyDescent="0.15">
      <c r="D887" s="22"/>
      <c r="F887" s="23"/>
      <c r="J887" s="23"/>
      <c r="K887" s="23"/>
    </row>
    <row r="888" spans="4:11" ht="13" x14ac:dyDescent="0.15">
      <c r="D888" s="22"/>
      <c r="F888" s="23"/>
      <c r="J888" s="23"/>
      <c r="K888" s="23"/>
    </row>
    <row r="889" spans="4:11" ht="13" x14ac:dyDescent="0.15">
      <c r="D889" s="22"/>
      <c r="F889" s="23"/>
      <c r="J889" s="23"/>
      <c r="K889" s="23"/>
    </row>
    <row r="890" spans="4:11" ht="13" x14ac:dyDescent="0.15">
      <c r="D890" s="22"/>
      <c r="F890" s="23"/>
      <c r="J890" s="23"/>
      <c r="K890" s="23"/>
    </row>
    <row r="891" spans="4:11" ht="13" x14ac:dyDescent="0.15">
      <c r="D891" s="22"/>
      <c r="F891" s="23"/>
      <c r="J891" s="23"/>
      <c r="K891" s="23"/>
    </row>
    <row r="892" spans="4:11" ht="13" x14ac:dyDescent="0.15">
      <c r="D892" s="22"/>
      <c r="F892" s="23"/>
      <c r="J892" s="23"/>
      <c r="K892" s="23"/>
    </row>
    <row r="893" spans="4:11" ht="13" x14ac:dyDescent="0.15">
      <c r="D893" s="22"/>
      <c r="F893" s="23"/>
      <c r="J893" s="23"/>
      <c r="K893" s="23"/>
    </row>
    <row r="894" spans="4:11" ht="13" x14ac:dyDescent="0.15">
      <c r="D894" s="22"/>
      <c r="F894" s="23"/>
      <c r="J894" s="23"/>
      <c r="K894" s="23"/>
    </row>
    <row r="895" spans="4:11" ht="13" x14ac:dyDescent="0.15">
      <c r="D895" s="22"/>
      <c r="F895" s="23"/>
      <c r="J895" s="23"/>
      <c r="K895" s="23"/>
    </row>
    <row r="896" spans="4:11" ht="13" x14ac:dyDescent="0.15">
      <c r="D896" s="22"/>
      <c r="F896" s="23"/>
      <c r="J896" s="23"/>
      <c r="K896" s="23"/>
    </row>
    <row r="897" spans="4:11" ht="13" x14ac:dyDescent="0.15">
      <c r="D897" s="22"/>
      <c r="F897" s="23"/>
      <c r="J897" s="23"/>
      <c r="K897" s="23"/>
    </row>
    <row r="898" spans="4:11" ht="13" x14ac:dyDescent="0.15">
      <c r="D898" s="22"/>
      <c r="F898" s="23"/>
      <c r="J898" s="23"/>
      <c r="K898" s="23"/>
    </row>
    <row r="899" spans="4:11" ht="13" x14ac:dyDescent="0.15">
      <c r="D899" s="22"/>
      <c r="F899" s="23"/>
      <c r="J899" s="23"/>
      <c r="K899" s="23"/>
    </row>
    <row r="900" spans="4:11" ht="13" x14ac:dyDescent="0.15">
      <c r="D900" s="22"/>
      <c r="F900" s="23"/>
      <c r="J900" s="23"/>
      <c r="K900" s="23"/>
    </row>
    <row r="901" spans="4:11" ht="13" x14ac:dyDescent="0.15">
      <c r="D901" s="22"/>
      <c r="F901" s="23"/>
      <c r="J901" s="23"/>
      <c r="K901" s="23"/>
    </row>
    <row r="902" spans="4:11" ht="13" x14ac:dyDescent="0.15">
      <c r="D902" s="22"/>
      <c r="F902" s="23"/>
      <c r="J902" s="23"/>
      <c r="K902" s="23"/>
    </row>
    <row r="903" spans="4:11" ht="13" x14ac:dyDescent="0.15">
      <c r="D903" s="22"/>
      <c r="F903" s="23"/>
      <c r="J903" s="23"/>
      <c r="K903" s="23"/>
    </row>
    <row r="904" spans="4:11" ht="13" x14ac:dyDescent="0.15">
      <c r="D904" s="22"/>
      <c r="F904" s="23"/>
      <c r="J904" s="23"/>
      <c r="K904" s="23"/>
    </row>
    <row r="905" spans="4:11" ht="13" x14ac:dyDescent="0.15">
      <c r="D905" s="22"/>
      <c r="F905" s="23"/>
      <c r="J905" s="23"/>
      <c r="K905" s="23"/>
    </row>
    <row r="906" spans="4:11" ht="13" x14ac:dyDescent="0.15">
      <c r="D906" s="22"/>
      <c r="F906" s="23"/>
      <c r="J906" s="23"/>
      <c r="K906" s="23"/>
    </row>
    <row r="907" spans="4:11" ht="13" x14ac:dyDescent="0.15">
      <c r="D907" s="22"/>
      <c r="F907" s="23"/>
      <c r="J907" s="23"/>
      <c r="K907" s="23"/>
    </row>
    <row r="908" spans="4:11" ht="13" x14ac:dyDescent="0.15">
      <c r="D908" s="22"/>
      <c r="F908" s="23"/>
      <c r="J908" s="23"/>
      <c r="K908" s="23"/>
    </row>
    <row r="909" spans="4:11" ht="13" x14ac:dyDescent="0.15">
      <c r="D909" s="22"/>
      <c r="F909" s="23"/>
      <c r="J909" s="23"/>
      <c r="K909" s="23"/>
    </row>
    <row r="910" spans="4:11" ht="13" x14ac:dyDescent="0.15">
      <c r="D910" s="22"/>
      <c r="F910" s="23"/>
      <c r="J910" s="23"/>
      <c r="K910" s="23"/>
    </row>
    <row r="911" spans="4:11" ht="13" x14ac:dyDescent="0.15">
      <c r="D911" s="22"/>
      <c r="F911" s="23"/>
      <c r="J911" s="23"/>
      <c r="K911" s="23"/>
    </row>
    <row r="912" spans="4:11" ht="13" x14ac:dyDescent="0.15">
      <c r="D912" s="22"/>
      <c r="F912" s="23"/>
      <c r="J912" s="23"/>
      <c r="K912" s="23"/>
    </row>
    <row r="913" spans="4:11" ht="13" x14ac:dyDescent="0.15">
      <c r="D913" s="22"/>
      <c r="F913" s="23"/>
      <c r="J913" s="23"/>
      <c r="K913" s="23"/>
    </row>
    <row r="914" spans="4:11" ht="13" x14ac:dyDescent="0.15">
      <c r="D914" s="22"/>
      <c r="F914" s="23"/>
      <c r="J914" s="23"/>
      <c r="K914" s="23"/>
    </row>
    <row r="915" spans="4:11" ht="13" x14ac:dyDescent="0.15">
      <c r="D915" s="22"/>
      <c r="F915" s="23"/>
      <c r="J915" s="23"/>
      <c r="K915" s="23"/>
    </row>
    <row r="916" spans="4:11" ht="13" x14ac:dyDescent="0.15">
      <c r="D916" s="22"/>
      <c r="F916" s="23"/>
      <c r="J916" s="23"/>
      <c r="K916" s="23"/>
    </row>
    <row r="917" spans="4:11" ht="13" x14ac:dyDescent="0.15">
      <c r="D917" s="22"/>
      <c r="F917" s="23"/>
      <c r="J917" s="23"/>
      <c r="K917" s="23"/>
    </row>
    <row r="918" spans="4:11" ht="13" x14ac:dyDescent="0.15">
      <c r="D918" s="22"/>
      <c r="F918" s="23"/>
      <c r="J918" s="23"/>
      <c r="K918" s="23"/>
    </row>
    <row r="919" spans="4:11" ht="13" x14ac:dyDescent="0.15">
      <c r="D919" s="22"/>
      <c r="F919" s="23"/>
      <c r="J919" s="23"/>
      <c r="K919" s="23"/>
    </row>
    <row r="920" spans="4:11" ht="13" x14ac:dyDescent="0.15">
      <c r="D920" s="22"/>
      <c r="F920" s="23"/>
      <c r="J920" s="23"/>
      <c r="K920" s="23"/>
    </row>
    <row r="921" spans="4:11" ht="13" x14ac:dyDescent="0.15">
      <c r="D921" s="22"/>
      <c r="F921" s="23"/>
      <c r="J921" s="23"/>
      <c r="K921" s="23"/>
    </row>
    <row r="922" spans="4:11" ht="13" x14ac:dyDescent="0.15">
      <c r="D922" s="22"/>
      <c r="F922" s="23"/>
      <c r="J922" s="23"/>
      <c r="K922" s="23"/>
    </row>
    <row r="923" spans="4:11" ht="13" x14ac:dyDescent="0.15">
      <c r="D923" s="22"/>
      <c r="F923" s="23"/>
      <c r="J923" s="23"/>
      <c r="K923" s="23"/>
    </row>
    <row r="924" spans="4:11" ht="13" x14ac:dyDescent="0.15">
      <c r="D924" s="22"/>
      <c r="F924" s="23"/>
      <c r="J924" s="23"/>
      <c r="K924" s="23"/>
    </row>
    <row r="925" spans="4:11" ht="13" x14ac:dyDescent="0.15">
      <c r="D925" s="22"/>
      <c r="F925" s="23"/>
      <c r="J925" s="23"/>
      <c r="K925" s="23"/>
    </row>
    <row r="926" spans="4:11" ht="13" x14ac:dyDescent="0.15">
      <c r="D926" s="22"/>
      <c r="F926" s="23"/>
      <c r="J926" s="23"/>
      <c r="K926" s="23"/>
    </row>
    <row r="927" spans="4:11" ht="13" x14ac:dyDescent="0.15">
      <c r="D927" s="22"/>
      <c r="F927" s="23"/>
      <c r="J927" s="23"/>
      <c r="K927" s="23"/>
    </row>
    <row r="928" spans="4:11" ht="13" x14ac:dyDescent="0.15">
      <c r="D928" s="22"/>
      <c r="F928" s="23"/>
      <c r="J928" s="23"/>
      <c r="K928" s="23"/>
    </row>
    <row r="929" spans="4:11" ht="13" x14ac:dyDescent="0.15">
      <c r="D929" s="22"/>
      <c r="F929" s="23"/>
      <c r="J929" s="23"/>
      <c r="K929" s="23"/>
    </row>
    <row r="930" spans="4:11" ht="13" x14ac:dyDescent="0.15">
      <c r="D930" s="22"/>
      <c r="F930" s="23"/>
      <c r="J930" s="23"/>
      <c r="K930" s="23"/>
    </row>
    <row r="931" spans="4:11" ht="13" x14ac:dyDescent="0.15">
      <c r="D931" s="22"/>
      <c r="F931" s="23"/>
      <c r="J931" s="23"/>
      <c r="K931" s="23"/>
    </row>
    <row r="932" spans="4:11" ht="13" x14ac:dyDescent="0.15">
      <c r="D932" s="22"/>
      <c r="F932" s="23"/>
      <c r="J932" s="23"/>
      <c r="K932" s="23"/>
    </row>
    <row r="933" spans="4:11" ht="13" x14ac:dyDescent="0.15">
      <c r="D933" s="22"/>
      <c r="F933" s="23"/>
      <c r="J933" s="23"/>
      <c r="K933" s="23"/>
    </row>
    <row r="934" spans="4:11" ht="13" x14ac:dyDescent="0.15">
      <c r="D934" s="22"/>
      <c r="F934" s="23"/>
      <c r="J934" s="23"/>
      <c r="K934" s="23"/>
    </row>
    <row r="935" spans="4:11" ht="13" x14ac:dyDescent="0.15">
      <c r="D935" s="22"/>
      <c r="F935" s="23"/>
      <c r="J935" s="23"/>
      <c r="K935" s="23"/>
    </row>
    <row r="936" spans="4:11" ht="13" x14ac:dyDescent="0.15">
      <c r="D936" s="22"/>
      <c r="F936" s="23"/>
      <c r="J936" s="23"/>
      <c r="K936" s="23"/>
    </row>
    <row r="937" spans="4:11" ht="13" x14ac:dyDescent="0.15">
      <c r="D937" s="22"/>
      <c r="F937" s="23"/>
      <c r="J937" s="23"/>
      <c r="K937" s="23"/>
    </row>
    <row r="938" spans="4:11" ht="13" x14ac:dyDescent="0.15">
      <c r="D938" s="22"/>
      <c r="F938" s="23"/>
      <c r="J938" s="23"/>
      <c r="K938" s="23"/>
    </row>
    <row r="939" spans="4:11" ht="13" x14ac:dyDescent="0.15">
      <c r="D939" s="22"/>
      <c r="F939" s="23"/>
      <c r="J939" s="23"/>
      <c r="K939" s="23"/>
    </row>
    <row r="940" spans="4:11" ht="13" x14ac:dyDescent="0.15">
      <c r="D940" s="22"/>
      <c r="F940" s="23"/>
      <c r="J940" s="23"/>
      <c r="K940" s="23"/>
    </row>
    <row r="941" spans="4:11" ht="13" x14ac:dyDescent="0.15">
      <c r="D941" s="22"/>
      <c r="F941" s="23"/>
      <c r="J941" s="23"/>
      <c r="K941" s="23"/>
    </row>
    <row r="942" spans="4:11" ht="13" x14ac:dyDescent="0.15">
      <c r="D942" s="22"/>
      <c r="F942" s="23"/>
      <c r="J942" s="23"/>
      <c r="K942" s="23"/>
    </row>
    <row r="943" spans="4:11" ht="13" x14ac:dyDescent="0.15">
      <c r="D943" s="22"/>
      <c r="F943" s="23"/>
      <c r="J943" s="23"/>
      <c r="K943" s="23"/>
    </row>
    <row r="944" spans="4:11" ht="13" x14ac:dyDescent="0.15">
      <c r="D944" s="22"/>
      <c r="F944" s="23"/>
      <c r="J944" s="23"/>
      <c r="K944" s="23"/>
    </row>
    <row r="945" spans="4:11" ht="13" x14ac:dyDescent="0.15">
      <c r="D945" s="22"/>
      <c r="F945" s="23"/>
      <c r="J945" s="23"/>
      <c r="K945" s="23"/>
    </row>
    <row r="946" spans="4:11" ht="13" x14ac:dyDescent="0.15">
      <c r="D946" s="22"/>
      <c r="F946" s="23"/>
      <c r="J946" s="23"/>
      <c r="K946" s="23"/>
    </row>
    <row r="947" spans="4:11" ht="13" x14ac:dyDescent="0.15">
      <c r="D947" s="22"/>
      <c r="F947" s="23"/>
      <c r="J947" s="23"/>
      <c r="K947" s="23"/>
    </row>
    <row r="948" spans="4:11" ht="13" x14ac:dyDescent="0.15">
      <c r="D948" s="22"/>
      <c r="F948" s="23"/>
      <c r="J948" s="23"/>
      <c r="K948" s="23"/>
    </row>
    <row r="949" spans="4:11" ht="13" x14ac:dyDescent="0.15">
      <c r="D949" s="22"/>
      <c r="F949" s="23"/>
      <c r="J949" s="23"/>
      <c r="K949" s="23"/>
    </row>
    <row r="950" spans="4:11" ht="13" x14ac:dyDescent="0.15">
      <c r="D950" s="22"/>
      <c r="F950" s="23"/>
      <c r="J950" s="23"/>
      <c r="K950" s="23"/>
    </row>
    <row r="951" spans="4:11" ht="13" x14ac:dyDescent="0.15">
      <c r="D951" s="22"/>
      <c r="F951" s="23"/>
      <c r="J951" s="23"/>
      <c r="K951" s="23"/>
    </row>
    <row r="952" spans="4:11" ht="13" x14ac:dyDescent="0.15">
      <c r="D952" s="22"/>
      <c r="F952" s="23"/>
      <c r="J952" s="23"/>
      <c r="K952" s="23"/>
    </row>
    <row r="953" spans="4:11" ht="13" x14ac:dyDescent="0.15">
      <c r="D953" s="22"/>
      <c r="F953" s="23"/>
      <c r="J953" s="23"/>
      <c r="K953" s="23"/>
    </row>
    <row r="954" spans="4:11" ht="13" x14ac:dyDescent="0.15">
      <c r="D954" s="22"/>
      <c r="F954" s="23"/>
      <c r="J954" s="23"/>
      <c r="K954" s="23"/>
    </row>
    <row r="955" spans="4:11" ht="13" x14ac:dyDescent="0.15">
      <c r="D955" s="22"/>
      <c r="F955" s="23"/>
      <c r="J955" s="23"/>
      <c r="K955" s="23"/>
    </row>
    <row r="956" spans="4:11" ht="13" x14ac:dyDescent="0.15">
      <c r="D956" s="22"/>
      <c r="F956" s="23"/>
      <c r="J956" s="23"/>
      <c r="K956" s="23"/>
    </row>
    <row r="957" spans="4:11" ht="13" x14ac:dyDescent="0.15">
      <c r="D957" s="22"/>
      <c r="F957" s="23"/>
      <c r="J957" s="23"/>
      <c r="K957" s="23"/>
    </row>
    <row r="958" spans="4:11" ht="13" x14ac:dyDescent="0.15">
      <c r="D958" s="22"/>
      <c r="F958" s="23"/>
      <c r="J958" s="23"/>
      <c r="K958" s="23"/>
    </row>
    <row r="959" spans="4:11" ht="13" x14ac:dyDescent="0.15">
      <c r="D959" s="22"/>
      <c r="F959" s="23"/>
      <c r="J959" s="23"/>
      <c r="K959" s="23"/>
    </row>
    <row r="960" spans="4:11" ht="13" x14ac:dyDescent="0.15">
      <c r="D960" s="22"/>
      <c r="F960" s="23"/>
      <c r="J960" s="23"/>
      <c r="K960" s="23"/>
    </row>
    <row r="961" spans="4:11" ht="13" x14ac:dyDescent="0.15">
      <c r="D961" s="22"/>
      <c r="F961" s="23"/>
      <c r="J961" s="23"/>
      <c r="K961" s="23"/>
    </row>
    <row r="962" spans="4:11" ht="13" x14ac:dyDescent="0.15">
      <c r="D962" s="22"/>
      <c r="F962" s="23"/>
      <c r="J962" s="23"/>
      <c r="K962" s="23"/>
    </row>
    <row r="963" spans="4:11" ht="13" x14ac:dyDescent="0.15">
      <c r="D963" s="22"/>
      <c r="F963" s="23"/>
      <c r="J963" s="23"/>
      <c r="K963" s="23"/>
    </row>
    <row r="964" spans="4:11" ht="13" x14ac:dyDescent="0.15">
      <c r="D964" s="22"/>
      <c r="F964" s="23"/>
      <c r="J964" s="23"/>
      <c r="K964" s="23"/>
    </row>
    <row r="965" spans="4:11" ht="13" x14ac:dyDescent="0.15">
      <c r="D965" s="22"/>
      <c r="F965" s="23"/>
      <c r="J965" s="23"/>
      <c r="K965" s="23"/>
    </row>
    <row r="966" spans="4:11" ht="13" x14ac:dyDescent="0.15">
      <c r="D966" s="22"/>
      <c r="F966" s="23"/>
      <c r="J966" s="23"/>
      <c r="K966" s="23"/>
    </row>
    <row r="967" spans="4:11" ht="13" x14ac:dyDescent="0.15">
      <c r="D967" s="22"/>
      <c r="F967" s="23"/>
      <c r="J967" s="23"/>
      <c r="K967" s="23"/>
    </row>
    <row r="968" spans="4:11" ht="13" x14ac:dyDescent="0.15">
      <c r="D968" s="22"/>
      <c r="F968" s="23"/>
      <c r="J968" s="23"/>
      <c r="K968" s="23"/>
    </row>
    <row r="969" spans="4:11" ht="13" x14ac:dyDescent="0.15">
      <c r="D969" s="22"/>
      <c r="F969" s="23"/>
      <c r="J969" s="23"/>
      <c r="K969" s="23"/>
    </row>
    <row r="970" spans="4:11" ht="13" x14ac:dyDescent="0.15">
      <c r="D970" s="22"/>
      <c r="F970" s="23"/>
      <c r="J970" s="23"/>
      <c r="K970" s="23"/>
    </row>
    <row r="971" spans="4:11" ht="13" x14ac:dyDescent="0.15">
      <c r="D971" s="22"/>
      <c r="F971" s="23"/>
      <c r="J971" s="23"/>
      <c r="K971" s="23"/>
    </row>
    <row r="972" spans="4:11" ht="13" x14ac:dyDescent="0.15">
      <c r="D972" s="22"/>
      <c r="F972" s="23"/>
      <c r="J972" s="23"/>
      <c r="K972" s="23"/>
    </row>
    <row r="973" spans="4:11" ht="13" x14ac:dyDescent="0.15">
      <c r="D973" s="22"/>
      <c r="F973" s="23"/>
      <c r="J973" s="23"/>
      <c r="K973" s="23"/>
    </row>
    <row r="974" spans="4:11" ht="13" x14ac:dyDescent="0.15">
      <c r="D974" s="22"/>
      <c r="F974" s="23"/>
      <c r="J974" s="23"/>
      <c r="K974" s="23"/>
    </row>
    <row r="975" spans="4:11" ht="13" x14ac:dyDescent="0.15">
      <c r="D975" s="22"/>
      <c r="F975" s="23"/>
      <c r="J975" s="23"/>
      <c r="K975" s="23"/>
    </row>
    <row r="976" spans="4:11" ht="13" x14ac:dyDescent="0.15">
      <c r="D976" s="22"/>
      <c r="F976" s="23"/>
      <c r="J976" s="23"/>
      <c r="K976" s="23"/>
    </row>
    <row r="977" spans="4:11" ht="13" x14ac:dyDescent="0.15">
      <c r="D977" s="22"/>
      <c r="F977" s="23"/>
      <c r="J977" s="23"/>
      <c r="K977" s="23"/>
    </row>
    <row r="978" spans="4:11" ht="13" x14ac:dyDescent="0.15">
      <c r="D978" s="22"/>
      <c r="F978" s="23"/>
      <c r="J978" s="23"/>
      <c r="K978" s="23"/>
    </row>
    <row r="979" spans="4:11" ht="13" x14ac:dyDescent="0.15">
      <c r="D979" s="22"/>
      <c r="F979" s="23"/>
      <c r="J979" s="23"/>
      <c r="K979" s="23"/>
    </row>
    <row r="980" spans="4:11" ht="13" x14ac:dyDescent="0.15">
      <c r="D980" s="22"/>
      <c r="F980" s="23"/>
      <c r="J980" s="23"/>
      <c r="K980" s="23"/>
    </row>
    <row r="981" spans="4:11" ht="13" x14ac:dyDescent="0.15">
      <c r="D981" s="22"/>
      <c r="F981" s="23"/>
      <c r="J981" s="23"/>
      <c r="K981" s="23"/>
    </row>
    <row r="982" spans="4:11" ht="13" x14ac:dyDescent="0.15">
      <c r="D982" s="22"/>
      <c r="F982" s="23"/>
      <c r="J982" s="23"/>
      <c r="K982" s="23"/>
    </row>
    <row r="983" spans="4:11" ht="13" x14ac:dyDescent="0.15">
      <c r="D983" s="22"/>
      <c r="F983" s="23"/>
      <c r="J983" s="23"/>
      <c r="K983" s="23"/>
    </row>
    <row r="984" spans="4:11" ht="13" x14ac:dyDescent="0.15">
      <c r="D984" s="22"/>
      <c r="F984" s="23"/>
      <c r="J984" s="23"/>
      <c r="K984" s="23"/>
    </row>
    <row r="985" spans="4:11" ht="13" x14ac:dyDescent="0.15">
      <c r="D985" s="22"/>
      <c r="F985" s="23"/>
      <c r="J985" s="23"/>
      <c r="K985" s="23"/>
    </row>
    <row r="986" spans="4:11" ht="13" x14ac:dyDescent="0.15">
      <c r="D986" s="22"/>
      <c r="F986" s="23"/>
      <c r="J986" s="23"/>
      <c r="K986" s="23"/>
    </row>
    <row r="987" spans="4:11" ht="13" x14ac:dyDescent="0.15">
      <c r="D987" s="22"/>
      <c r="F987" s="23"/>
      <c r="J987" s="23"/>
      <c r="K987" s="23"/>
    </row>
    <row r="988" spans="4:11" ht="13" x14ac:dyDescent="0.15">
      <c r="D988" s="22"/>
      <c r="F988" s="23"/>
      <c r="J988" s="23"/>
      <c r="K988" s="23"/>
    </row>
    <row r="989" spans="4:11" ht="13" x14ac:dyDescent="0.15">
      <c r="D989" s="22"/>
      <c r="F989" s="23"/>
      <c r="J989" s="23"/>
      <c r="K989" s="23"/>
    </row>
    <row r="990" spans="4:11" ht="13" x14ac:dyDescent="0.15">
      <c r="D990" s="22"/>
      <c r="F990" s="23"/>
      <c r="J990" s="23"/>
      <c r="K990" s="23"/>
    </row>
    <row r="991" spans="4:11" ht="13" x14ac:dyDescent="0.15">
      <c r="D991" s="22"/>
      <c r="F991" s="23"/>
      <c r="J991" s="23"/>
      <c r="K991" s="23"/>
    </row>
    <row r="992" spans="4:11" ht="13" x14ac:dyDescent="0.15">
      <c r="D992" s="22"/>
      <c r="F992" s="23"/>
      <c r="J992" s="23"/>
      <c r="K992" s="23"/>
    </row>
    <row r="993" spans="4:11" ht="13" x14ac:dyDescent="0.15">
      <c r="D993" s="22"/>
      <c r="F993" s="23"/>
      <c r="J993" s="23"/>
      <c r="K993" s="23"/>
    </row>
    <row r="994" spans="4:11" ht="13" x14ac:dyDescent="0.15">
      <c r="D994" s="22"/>
      <c r="F994" s="23"/>
      <c r="J994" s="23"/>
      <c r="K994" s="23"/>
    </row>
    <row r="995" spans="4:11" ht="13" x14ac:dyDescent="0.15">
      <c r="D995" s="22"/>
      <c r="F995" s="23"/>
      <c r="J995" s="23"/>
      <c r="K995" s="23"/>
    </row>
    <row r="996" spans="4:11" ht="13" x14ac:dyDescent="0.15">
      <c r="D996" s="22"/>
      <c r="F996" s="23"/>
      <c r="J996" s="23"/>
      <c r="K996" s="23"/>
    </row>
    <row r="997" spans="4:11" ht="13" x14ac:dyDescent="0.15">
      <c r="D997" s="22"/>
      <c r="F997" s="23"/>
      <c r="J997" s="23"/>
      <c r="K997" s="23"/>
    </row>
    <row r="998" spans="4:11" ht="13" x14ac:dyDescent="0.15">
      <c r="D998" s="22"/>
      <c r="F998" s="23"/>
      <c r="J998" s="23"/>
      <c r="K998" s="2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99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7.5" customWidth="1"/>
    <col min="2" max="2" width="34.83203125" customWidth="1"/>
    <col min="4" max="4" width="26.1640625" customWidth="1"/>
    <col min="5" max="5" width="22.5" customWidth="1"/>
    <col min="7" max="7" width="22.33203125" customWidth="1"/>
    <col min="14" max="14" width="17.83203125" customWidth="1"/>
    <col min="17" max="17" width="19.5" customWidth="1"/>
  </cols>
  <sheetData>
    <row r="1" spans="1:39" ht="15.75" customHeight="1" x14ac:dyDescent="0.15">
      <c r="A1" s="1" t="s">
        <v>0</v>
      </c>
      <c r="B1" s="1" t="s">
        <v>1</v>
      </c>
      <c r="C1" s="1" t="s">
        <v>2</v>
      </c>
      <c r="D1" s="2" t="s">
        <v>3</v>
      </c>
      <c r="E1" s="3" t="s">
        <v>4</v>
      </c>
      <c r="F1" s="1" t="s">
        <v>5</v>
      </c>
      <c r="G1" s="1" t="s">
        <v>6</v>
      </c>
      <c r="H1" s="5" t="s">
        <v>7</v>
      </c>
      <c r="I1" s="1" t="s">
        <v>8</v>
      </c>
      <c r="J1" s="1" t="s">
        <v>168</v>
      </c>
      <c r="K1" s="1" t="s">
        <v>168</v>
      </c>
      <c r="L1" s="1" t="s">
        <v>169</v>
      </c>
      <c r="M1" s="1" t="s">
        <v>12</v>
      </c>
      <c r="N1" s="1" t="s">
        <v>13</v>
      </c>
      <c r="O1" s="1" t="s">
        <v>14</v>
      </c>
      <c r="P1" s="1" t="s">
        <v>15</v>
      </c>
      <c r="Q1" s="1" t="s">
        <v>16</v>
      </c>
      <c r="R1" s="1" t="s">
        <v>17</v>
      </c>
      <c r="S1" s="1" t="s">
        <v>18</v>
      </c>
      <c r="T1" s="1" t="s">
        <v>19</v>
      </c>
      <c r="U1" s="1" t="s">
        <v>20</v>
      </c>
      <c r="V1" s="9"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ht="15.75" customHeight="1" x14ac:dyDescent="0.15">
      <c r="A2" s="11" t="s">
        <v>39</v>
      </c>
      <c r="B2" s="11" t="s">
        <v>40</v>
      </c>
      <c r="C2" s="11" t="s">
        <v>41</v>
      </c>
      <c r="D2" s="12" t="s">
        <v>42</v>
      </c>
      <c r="E2" s="32" t="s">
        <v>43</v>
      </c>
      <c r="F2" s="48" t="s">
        <v>170</v>
      </c>
      <c r="G2" s="33" t="s">
        <v>171</v>
      </c>
      <c r="H2" s="11" t="s">
        <v>172</v>
      </c>
      <c r="I2" s="11" t="s">
        <v>45</v>
      </c>
      <c r="J2" s="11" t="s">
        <v>45</v>
      </c>
      <c r="K2" s="11" t="s">
        <v>173</v>
      </c>
      <c r="L2" s="11" t="s">
        <v>173</v>
      </c>
      <c r="M2" s="11" t="s">
        <v>174</v>
      </c>
      <c r="N2" s="11" t="s">
        <v>175</v>
      </c>
      <c r="O2" s="11" t="s">
        <v>175</v>
      </c>
      <c r="P2" s="11" t="s">
        <v>172</v>
      </c>
      <c r="Q2" s="11" t="s">
        <v>176</v>
      </c>
      <c r="R2" s="11"/>
      <c r="S2" s="11"/>
      <c r="T2" s="11" t="s">
        <v>177</v>
      </c>
      <c r="U2" s="11" t="s">
        <v>178</v>
      </c>
      <c r="V2" s="15" t="s">
        <v>179</v>
      </c>
      <c r="W2" s="11" t="s">
        <v>174</v>
      </c>
      <c r="X2" s="11" t="s">
        <v>175</v>
      </c>
      <c r="Y2" s="11" t="s">
        <v>175</v>
      </c>
      <c r="Z2" s="11" t="s">
        <v>175</v>
      </c>
      <c r="AA2" s="11" t="s">
        <v>175</v>
      </c>
      <c r="AB2" s="11" t="s">
        <v>172</v>
      </c>
      <c r="AC2" s="11" t="s">
        <v>179</v>
      </c>
      <c r="AD2" s="11" t="s">
        <v>180</v>
      </c>
      <c r="AE2" s="11" t="s">
        <v>179</v>
      </c>
      <c r="AF2" s="11" t="s">
        <v>172</v>
      </c>
      <c r="AG2" s="11" t="s">
        <v>180</v>
      </c>
      <c r="AI2" s="11" t="s">
        <v>179</v>
      </c>
      <c r="AJ2" s="11" t="s">
        <v>172</v>
      </c>
      <c r="AK2" s="11" t="s">
        <v>179</v>
      </c>
      <c r="AL2" s="11" t="s">
        <v>181</v>
      </c>
      <c r="AM2" s="11" t="s">
        <v>179</v>
      </c>
    </row>
    <row r="3" spans="1:39" ht="15.75" customHeight="1" x14ac:dyDescent="0.15">
      <c r="A3" s="11" t="s">
        <v>47</v>
      </c>
      <c r="B3" s="11" t="s">
        <v>48</v>
      </c>
      <c r="C3" s="11" t="s">
        <v>41</v>
      </c>
      <c r="D3" s="12" t="s">
        <v>42</v>
      </c>
      <c r="E3" s="32" t="s">
        <v>43</v>
      </c>
      <c r="F3" s="49"/>
      <c r="G3" s="34" t="s">
        <v>182</v>
      </c>
      <c r="H3" s="11" t="s">
        <v>172</v>
      </c>
      <c r="I3" s="11" t="s">
        <v>45</v>
      </c>
      <c r="J3" s="11" t="s">
        <v>45</v>
      </c>
      <c r="K3" s="11" t="s">
        <v>183</v>
      </c>
      <c r="L3" s="11" t="s">
        <v>173</v>
      </c>
      <c r="O3" s="11"/>
      <c r="P3" s="11" t="s">
        <v>172</v>
      </c>
      <c r="Q3" s="11" t="s">
        <v>176</v>
      </c>
      <c r="R3" s="11" t="s">
        <v>184</v>
      </c>
      <c r="T3" s="11" t="s">
        <v>177</v>
      </c>
      <c r="U3" s="11" t="s">
        <v>178</v>
      </c>
      <c r="V3" s="15" t="s">
        <v>179</v>
      </c>
      <c r="Y3" s="11"/>
      <c r="AA3" s="11"/>
      <c r="AB3" s="11" t="s">
        <v>172</v>
      </c>
      <c r="AC3" s="11" t="s">
        <v>179</v>
      </c>
      <c r="AD3" s="11" t="s">
        <v>180</v>
      </c>
      <c r="AE3" s="11" t="s">
        <v>179</v>
      </c>
      <c r="AF3" s="11" t="s">
        <v>172</v>
      </c>
      <c r="AG3" s="11" t="s">
        <v>180</v>
      </c>
      <c r="AH3" s="11" t="s">
        <v>176</v>
      </c>
      <c r="AI3" s="11" t="s">
        <v>179</v>
      </c>
      <c r="AJ3" s="11" t="s">
        <v>172</v>
      </c>
      <c r="AK3" s="11" t="s">
        <v>179</v>
      </c>
      <c r="AL3" s="11" t="s">
        <v>181</v>
      </c>
      <c r="AM3" s="11" t="s">
        <v>179</v>
      </c>
    </row>
    <row r="4" spans="1:39" ht="15.75" customHeight="1" x14ac:dyDescent="0.15">
      <c r="A4" s="11" t="s">
        <v>51</v>
      </c>
      <c r="B4" s="11" t="s">
        <v>52</v>
      </c>
      <c r="C4" s="11" t="s">
        <v>53</v>
      </c>
      <c r="D4" s="12" t="s">
        <v>54</v>
      </c>
      <c r="E4" s="32" t="s">
        <v>55</v>
      </c>
      <c r="F4" s="49"/>
      <c r="G4" s="33" t="s">
        <v>45</v>
      </c>
      <c r="H4" s="11" t="s">
        <v>172</v>
      </c>
      <c r="I4" s="33" t="s">
        <v>185</v>
      </c>
      <c r="J4" s="11" t="s">
        <v>186</v>
      </c>
      <c r="K4" s="11" t="s">
        <v>187</v>
      </c>
      <c r="L4" s="11" t="s">
        <v>173</v>
      </c>
      <c r="N4" s="11" t="s">
        <v>175</v>
      </c>
      <c r="O4" s="11" t="s">
        <v>175</v>
      </c>
      <c r="P4" s="11" t="s">
        <v>172</v>
      </c>
      <c r="Q4" s="11" t="s">
        <v>176</v>
      </c>
      <c r="T4" s="11" t="s">
        <v>177</v>
      </c>
      <c r="U4" s="11" t="s">
        <v>178</v>
      </c>
      <c r="V4" s="15" t="s">
        <v>179</v>
      </c>
      <c r="X4" s="11" t="s">
        <v>175</v>
      </c>
      <c r="Y4" s="11" t="s">
        <v>175</v>
      </c>
      <c r="Z4" s="11" t="s">
        <v>175</v>
      </c>
      <c r="AA4" s="11" t="s">
        <v>175</v>
      </c>
      <c r="AB4" s="11" t="s">
        <v>172</v>
      </c>
      <c r="AC4" s="11" t="s">
        <v>179</v>
      </c>
      <c r="AD4" s="11" t="s">
        <v>180</v>
      </c>
      <c r="AE4" s="11" t="s">
        <v>179</v>
      </c>
      <c r="AF4" s="11" t="s">
        <v>172</v>
      </c>
      <c r="AG4" s="11" t="s">
        <v>180</v>
      </c>
      <c r="AH4" s="11" t="s">
        <v>176</v>
      </c>
      <c r="AI4" s="11" t="s">
        <v>179</v>
      </c>
      <c r="AJ4" s="11" t="s">
        <v>172</v>
      </c>
      <c r="AK4" s="11" t="s">
        <v>179</v>
      </c>
      <c r="AL4" s="11" t="s">
        <v>181</v>
      </c>
      <c r="AM4" s="11" t="s">
        <v>179</v>
      </c>
    </row>
    <row r="5" spans="1:39" ht="15.75" customHeight="1" x14ac:dyDescent="0.15">
      <c r="A5" s="11" t="s">
        <v>57</v>
      </c>
      <c r="B5" s="11" t="s">
        <v>58</v>
      </c>
      <c r="C5" s="11" t="s">
        <v>59</v>
      </c>
      <c r="D5" s="12" t="s">
        <v>188</v>
      </c>
      <c r="E5" s="32" t="s">
        <v>55</v>
      </c>
      <c r="F5" s="49"/>
      <c r="G5" s="33" t="s">
        <v>45</v>
      </c>
      <c r="H5" s="11" t="s">
        <v>45</v>
      </c>
      <c r="I5" s="11" t="s">
        <v>45</v>
      </c>
      <c r="J5" s="11" t="s">
        <v>45</v>
      </c>
      <c r="K5" s="11" t="s">
        <v>189</v>
      </c>
      <c r="L5" s="11" t="s">
        <v>173</v>
      </c>
      <c r="U5" s="11" t="s">
        <v>178</v>
      </c>
      <c r="AB5" s="11" t="s">
        <v>172</v>
      </c>
      <c r="AD5" s="11" t="s">
        <v>180</v>
      </c>
      <c r="AF5" s="11" t="s">
        <v>172</v>
      </c>
      <c r="AG5" s="11" t="s">
        <v>180</v>
      </c>
      <c r="AJ5" s="11" t="s">
        <v>172</v>
      </c>
      <c r="AL5" s="11" t="s">
        <v>181</v>
      </c>
    </row>
    <row r="6" spans="1:39" ht="15.75" customHeight="1" x14ac:dyDescent="0.15">
      <c r="A6" s="11" t="s">
        <v>60</v>
      </c>
      <c r="B6" s="11" t="s">
        <v>61</v>
      </c>
      <c r="C6" s="11" t="s">
        <v>53</v>
      </c>
      <c r="D6" s="12" t="s">
        <v>54</v>
      </c>
      <c r="E6" s="32" t="s">
        <v>55</v>
      </c>
      <c r="G6" s="35" t="s">
        <v>190</v>
      </c>
      <c r="H6" s="11" t="s">
        <v>172</v>
      </c>
      <c r="I6" s="33" t="s">
        <v>191</v>
      </c>
      <c r="J6" s="11" t="s">
        <v>186</v>
      </c>
      <c r="K6" s="11" t="s">
        <v>192</v>
      </c>
      <c r="L6" s="11" t="s">
        <v>173</v>
      </c>
      <c r="N6" s="11" t="s">
        <v>175</v>
      </c>
      <c r="P6" s="11" t="s">
        <v>172</v>
      </c>
      <c r="Q6" s="11" t="s">
        <v>176</v>
      </c>
      <c r="R6" s="11" t="s">
        <v>184</v>
      </c>
      <c r="S6" s="11" t="s">
        <v>193</v>
      </c>
      <c r="T6" s="11" t="s">
        <v>177</v>
      </c>
      <c r="U6" s="11" t="s">
        <v>178</v>
      </c>
      <c r="V6" s="15" t="s">
        <v>179</v>
      </c>
      <c r="X6" s="11" t="s">
        <v>175</v>
      </c>
      <c r="Z6" s="11" t="s">
        <v>175</v>
      </c>
      <c r="AB6" s="11" t="s">
        <v>172</v>
      </c>
      <c r="AC6" s="11" t="s">
        <v>179</v>
      </c>
      <c r="AD6" s="11" t="s">
        <v>180</v>
      </c>
      <c r="AE6" s="11" t="s">
        <v>179</v>
      </c>
      <c r="AF6" s="11" t="s">
        <v>172</v>
      </c>
      <c r="AG6" s="11" t="s">
        <v>180</v>
      </c>
      <c r="AI6" s="11" t="s">
        <v>179</v>
      </c>
      <c r="AJ6" s="11" t="s">
        <v>172</v>
      </c>
      <c r="AK6" s="11" t="s">
        <v>179</v>
      </c>
      <c r="AL6" s="11" t="s">
        <v>181</v>
      </c>
      <c r="AM6" s="11" t="s">
        <v>179</v>
      </c>
    </row>
    <row r="7" spans="1:39" ht="15.75" customHeight="1" x14ac:dyDescent="0.15">
      <c r="A7" s="11" t="s">
        <v>63</v>
      </c>
      <c r="B7" s="11" t="s">
        <v>64</v>
      </c>
      <c r="C7" s="11" t="s">
        <v>65</v>
      </c>
      <c r="D7" s="12" t="s">
        <v>66</v>
      </c>
      <c r="E7" s="36" t="s">
        <v>194</v>
      </c>
      <c r="G7" s="33" t="s">
        <v>195</v>
      </c>
      <c r="H7" s="11" t="s">
        <v>172</v>
      </c>
      <c r="I7" s="33" t="s">
        <v>196</v>
      </c>
      <c r="J7" s="11" t="s">
        <v>186</v>
      </c>
      <c r="K7" s="11" t="s">
        <v>197</v>
      </c>
      <c r="L7" s="11" t="s">
        <v>173</v>
      </c>
      <c r="N7" s="11" t="s">
        <v>175</v>
      </c>
      <c r="O7" s="11" t="s">
        <v>175</v>
      </c>
      <c r="P7" s="11" t="s">
        <v>172</v>
      </c>
      <c r="Q7" s="11" t="s">
        <v>176</v>
      </c>
      <c r="R7" s="11" t="s">
        <v>184</v>
      </c>
      <c r="S7" s="11" t="s">
        <v>193</v>
      </c>
      <c r="T7" s="11" t="s">
        <v>177</v>
      </c>
      <c r="U7" s="11" t="s">
        <v>178</v>
      </c>
      <c r="V7" s="15" t="s">
        <v>179</v>
      </c>
      <c r="X7" s="11" t="s">
        <v>175</v>
      </c>
      <c r="Y7" s="11" t="s">
        <v>175</v>
      </c>
      <c r="Z7" s="11" t="s">
        <v>175</v>
      </c>
      <c r="AA7" s="11" t="s">
        <v>175</v>
      </c>
      <c r="AB7" s="11" t="s">
        <v>172</v>
      </c>
      <c r="AC7" s="11" t="s">
        <v>179</v>
      </c>
      <c r="AD7" s="11" t="s">
        <v>180</v>
      </c>
      <c r="AE7" s="11" t="s">
        <v>179</v>
      </c>
      <c r="AF7" s="11" t="s">
        <v>172</v>
      </c>
      <c r="AG7" s="11" t="s">
        <v>180</v>
      </c>
      <c r="AH7" s="11" t="s">
        <v>176</v>
      </c>
      <c r="AI7" s="11" t="s">
        <v>179</v>
      </c>
      <c r="AJ7" s="11" t="s">
        <v>172</v>
      </c>
      <c r="AK7" s="11" t="s">
        <v>179</v>
      </c>
      <c r="AL7" s="11" t="s">
        <v>181</v>
      </c>
      <c r="AM7" s="11" t="s">
        <v>179</v>
      </c>
    </row>
    <row r="8" spans="1:39" ht="15.75" customHeight="1" x14ac:dyDescent="0.15">
      <c r="A8" s="11" t="s">
        <v>69</v>
      </c>
      <c r="B8" s="11" t="s">
        <v>70</v>
      </c>
      <c r="C8" s="11" t="s">
        <v>65</v>
      </c>
      <c r="D8" s="12" t="s">
        <v>66</v>
      </c>
      <c r="E8" s="36" t="s">
        <v>198</v>
      </c>
      <c r="G8" s="33" t="s">
        <v>199</v>
      </c>
      <c r="H8" s="11" t="s">
        <v>172</v>
      </c>
      <c r="I8" s="11" t="s">
        <v>45</v>
      </c>
      <c r="J8" s="11" t="s">
        <v>186</v>
      </c>
      <c r="K8" s="11" t="s">
        <v>200</v>
      </c>
      <c r="L8" s="11" t="s">
        <v>173</v>
      </c>
      <c r="M8" s="11" t="s">
        <v>174</v>
      </c>
      <c r="O8" s="11"/>
      <c r="P8" s="11" t="s">
        <v>172</v>
      </c>
      <c r="Q8" s="11" t="s">
        <v>176</v>
      </c>
      <c r="R8" s="11"/>
      <c r="S8" s="11"/>
      <c r="T8" s="11" t="s">
        <v>177</v>
      </c>
      <c r="U8" s="11" t="s">
        <v>178</v>
      </c>
      <c r="V8" s="15" t="s">
        <v>179</v>
      </c>
      <c r="W8" s="11" t="s">
        <v>174</v>
      </c>
      <c r="Y8" s="11"/>
      <c r="AA8" s="11"/>
      <c r="AB8" s="11" t="s">
        <v>172</v>
      </c>
      <c r="AC8" s="11" t="s">
        <v>179</v>
      </c>
      <c r="AD8" s="11" t="s">
        <v>180</v>
      </c>
      <c r="AE8" s="11" t="s">
        <v>179</v>
      </c>
      <c r="AF8" s="11" t="s">
        <v>172</v>
      </c>
      <c r="AG8" s="11" t="s">
        <v>180</v>
      </c>
      <c r="AH8" s="11" t="s">
        <v>176</v>
      </c>
      <c r="AI8" s="11" t="s">
        <v>179</v>
      </c>
      <c r="AJ8" s="11" t="s">
        <v>172</v>
      </c>
      <c r="AK8" s="11" t="s">
        <v>179</v>
      </c>
      <c r="AL8" s="11" t="s">
        <v>181</v>
      </c>
      <c r="AM8" s="11" t="s">
        <v>179</v>
      </c>
    </row>
    <row r="9" spans="1:39" ht="15.75" customHeight="1" x14ac:dyDescent="0.15">
      <c r="A9" s="11" t="s">
        <v>71</v>
      </c>
      <c r="B9" s="11" t="s">
        <v>72</v>
      </c>
      <c r="C9" s="11" t="s">
        <v>65</v>
      </c>
      <c r="D9" s="12" t="s">
        <v>66</v>
      </c>
      <c r="E9" s="32" t="s">
        <v>67</v>
      </c>
      <c r="G9" s="33" t="s">
        <v>201</v>
      </c>
      <c r="H9" s="11" t="s">
        <v>172</v>
      </c>
      <c r="I9" s="33" t="s">
        <v>202</v>
      </c>
      <c r="J9" s="11" t="s">
        <v>186</v>
      </c>
      <c r="K9" s="11" t="s">
        <v>203</v>
      </c>
      <c r="L9" s="11" t="s">
        <v>173</v>
      </c>
      <c r="O9" s="11"/>
      <c r="P9" s="11" t="s">
        <v>172</v>
      </c>
      <c r="Q9" s="11" t="s">
        <v>176</v>
      </c>
      <c r="T9" s="11" t="s">
        <v>177</v>
      </c>
      <c r="U9" s="11" t="s">
        <v>178</v>
      </c>
      <c r="Y9" s="11"/>
      <c r="AA9" s="11"/>
      <c r="AB9" s="11" t="s">
        <v>172</v>
      </c>
      <c r="AD9" s="11" t="s">
        <v>180</v>
      </c>
      <c r="AF9" s="11" t="s">
        <v>172</v>
      </c>
      <c r="AG9" s="11" t="s">
        <v>180</v>
      </c>
      <c r="AH9" s="11" t="s">
        <v>176</v>
      </c>
      <c r="AJ9" s="11" t="s">
        <v>172</v>
      </c>
      <c r="AL9" s="11" t="s">
        <v>181</v>
      </c>
    </row>
    <row r="10" spans="1:39" ht="15.75" customHeight="1" x14ac:dyDescent="0.15">
      <c r="A10" s="11" t="s">
        <v>73</v>
      </c>
      <c r="B10" s="11" t="s">
        <v>74</v>
      </c>
      <c r="C10" s="11" t="s">
        <v>75</v>
      </c>
      <c r="D10" s="12" t="s">
        <v>76</v>
      </c>
      <c r="E10" s="37" t="s">
        <v>204</v>
      </c>
      <c r="G10" s="35" t="s">
        <v>190</v>
      </c>
      <c r="H10" s="11" t="s">
        <v>172</v>
      </c>
      <c r="I10" s="33" t="s">
        <v>205</v>
      </c>
      <c r="J10" s="11" t="s">
        <v>186</v>
      </c>
      <c r="K10" s="11" t="s">
        <v>206</v>
      </c>
      <c r="L10" s="11" t="s">
        <v>173</v>
      </c>
      <c r="M10" s="11" t="s">
        <v>174</v>
      </c>
      <c r="N10" s="11" t="s">
        <v>175</v>
      </c>
      <c r="O10" s="11" t="s">
        <v>175</v>
      </c>
      <c r="P10" s="11" t="s">
        <v>172</v>
      </c>
      <c r="Q10" s="11" t="s">
        <v>176</v>
      </c>
      <c r="R10" s="11" t="s">
        <v>184</v>
      </c>
      <c r="S10" s="11" t="s">
        <v>193</v>
      </c>
      <c r="T10" s="11" t="s">
        <v>177</v>
      </c>
      <c r="U10" s="11" t="s">
        <v>178</v>
      </c>
      <c r="V10" s="15" t="s">
        <v>179</v>
      </c>
      <c r="W10" s="11" t="s">
        <v>174</v>
      </c>
      <c r="Y10" s="11" t="s">
        <v>175</v>
      </c>
      <c r="AA10" s="11" t="s">
        <v>175</v>
      </c>
      <c r="AB10" s="11" t="s">
        <v>172</v>
      </c>
      <c r="AC10" s="11" t="s">
        <v>179</v>
      </c>
      <c r="AD10" s="11" t="s">
        <v>180</v>
      </c>
      <c r="AE10" s="11" t="s">
        <v>179</v>
      </c>
      <c r="AF10" s="11" t="s">
        <v>172</v>
      </c>
      <c r="AG10" s="11" t="s">
        <v>180</v>
      </c>
      <c r="AH10" s="11" t="s">
        <v>176</v>
      </c>
      <c r="AI10" s="11" t="s">
        <v>179</v>
      </c>
      <c r="AJ10" s="11" t="s">
        <v>172</v>
      </c>
      <c r="AK10" s="11" t="s">
        <v>179</v>
      </c>
      <c r="AL10" s="11" t="s">
        <v>181</v>
      </c>
      <c r="AM10" s="11" t="s">
        <v>179</v>
      </c>
    </row>
    <row r="11" spans="1:39" ht="15.75" customHeight="1" x14ac:dyDescent="0.15">
      <c r="A11" s="11" t="s">
        <v>77</v>
      </c>
      <c r="B11" s="11" t="s">
        <v>78</v>
      </c>
      <c r="C11" s="11" t="s">
        <v>75</v>
      </c>
      <c r="D11" s="12" t="s">
        <v>76</v>
      </c>
      <c r="E11" s="32" t="s">
        <v>67</v>
      </c>
      <c r="G11" s="35" t="s">
        <v>190</v>
      </c>
      <c r="H11" s="11" t="s">
        <v>172</v>
      </c>
      <c r="I11" s="11" t="s">
        <v>45</v>
      </c>
      <c r="J11" s="11" t="s">
        <v>186</v>
      </c>
      <c r="K11" s="11" t="s">
        <v>207</v>
      </c>
      <c r="L11" s="11" t="s">
        <v>173</v>
      </c>
      <c r="M11" s="11" t="s">
        <v>174</v>
      </c>
      <c r="N11" s="11" t="s">
        <v>175</v>
      </c>
      <c r="P11" s="11" t="s">
        <v>172</v>
      </c>
      <c r="Q11" s="11" t="s">
        <v>176</v>
      </c>
      <c r="R11" s="11"/>
      <c r="S11" s="11"/>
      <c r="T11" s="11" t="s">
        <v>177</v>
      </c>
      <c r="U11" s="11" t="s">
        <v>178</v>
      </c>
      <c r="V11" s="15" t="s">
        <v>179</v>
      </c>
      <c r="W11" s="11" t="s">
        <v>174</v>
      </c>
      <c r="X11" s="11" t="s">
        <v>175</v>
      </c>
      <c r="Z11" s="11" t="s">
        <v>175</v>
      </c>
      <c r="AB11" s="11" t="s">
        <v>172</v>
      </c>
      <c r="AC11" s="11" t="s">
        <v>179</v>
      </c>
      <c r="AD11" s="11" t="s">
        <v>180</v>
      </c>
      <c r="AE11" s="11" t="s">
        <v>179</v>
      </c>
      <c r="AF11" s="11" t="s">
        <v>172</v>
      </c>
      <c r="AG11" s="11" t="s">
        <v>180</v>
      </c>
      <c r="AH11" s="11" t="s">
        <v>176</v>
      </c>
      <c r="AI11" s="11" t="s">
        <v>179</v>
      </c>
      <c r="AJ11" s="11" t="s">
        <v>172</v>
      </c>
      <c r="AK11" s="11" t="s">
        <v>179</v>
      </c>
      <c r="AL11" s="11" t="s">
        <v>181</v>
      </c>
      <c r="AM11" s="11" t="s">
        <v>179</v>
      </c>
    </row>
    <row r="12" spans="1:39" ht="15.75" customHeight="1" x14ac:dyDescent="0.15">
      <c r="A12" s="11" t="s">
        <v>79</v>
      </c>
      <c r="B12" s="11" t="s">
        <v>80</v>
      </c>
      <c r="C12" s="11" t="s">
        <v>75</v>
      </c>
      <c r="D12" s="12" t="s">
        <v>76</v>
      </c>
      <c r="E12" s="37" t="s">
        <v>208</v>
      </c>
      <c r="G12" s="35" t="s">
        <v>190</v>
      </c>
      <c r="H12" s="11" t="s">
        <v>172</v>
      </c>
      <c r="I12" s="11" t="s">
        <v>45</v>
      </c>
      <c r="J12" s="11" t="s">
        <v>186</v>
      </c>
      <c r="K12" s="11" t="s">
        <v>209</v>
      </c>
      <c r="L12" s="11" t="s">
        <v>173</v>
      </c>
      <c r="M12" s="11" t="s">
        <v>174</v>
      </c>
      <c r="O12" s="11"/>
      <c r="P12" s="11" t="s">
        <v>172</v>
      </c>
      <c r="Q12" s="11" t="s">
        <v>176</v>
      </c>
      <c r="R12" s="11" t="s">
        <v>184</v>
      </c>
      <c r="S12" s="11" t="s">
        <v>193</v>
      </c>
      <c r="T12" s="11" t="s">
        <v>177</v>
      </c>
      <c r="U12" s="11" t="s">
        <v>178</v>
      </c>
      <c r="V12" s="15" t="s">
        <v>179</v>
      </c>
      <c r="W12" s="11" t="s">
        <v>174</v>
      </c>
      <c r="X12" s="11" t="s">
        <v>175</v>
      </c>
      <c r="Y12" s="11"/>
      <c r="Z12" s="11" t="s">
        <v>175</v>
      </c>
      <c r="AA12" s="11"/>
      <c r="AB12" s="11" t="s">
        <v>172</v>
      </c>
      <c r="AC12" s="11" t="s">
        <v>179</v>
      </c>
      <c r="AD12" s="11" t="s">
        <v>180</v>
      </c>
      <c r="AE12" s="11" t="s">
        <v>179</v>
      </c>
      <c r="AF12" s="11" t="s">
        <v>172</v>
      </c>
      <c r="AG12" s="11" t="s">
        <v>180</v>
      </c>
      <c r="AH12" s="11" t="s">
        <v>176</v>
      </c>
      <c r="AI12" s="11" t="s">
        <v>179</v>
      </c>
      <c r="AJ12" s="11" t="s">
        <v>172</v>
      </c>
      <c r="AK12" s="11" t="s">
        <v>179</v>
      </c>
      <c r="AL12" s="11" t="s">
        <v>181</v>
      </c>
      <c r="AM12" s="11" t="s">
        <v>179</v>
      </c>
    </row>
    <row r="13" spans="1:39" ht="15.75" customHeight="1" x14ac:dyDescent="0.15">
      <c r="A13" s="11" t="s">
        <v>81</v>
      </c>
      <c r="B13" s="11" t="s">
        <v>82</v>
      </c>
      <c r="C13" s="11" t="s">
        <v>75</v>
      </c>
      <c r="D13" s="12" t="s">
        <v>76</v>
      </c>
      <c r="E13" s="32" t="s">
        <v>67</v>
      </c>
      <c r="G13" s="33" t="s">
        <v>45</v>
      </c>
      <c r="H13" s="11" t="s">
        <v>45</v>
      </c>
      <c r="I13" s="11" t="s">
        <v>45</v>
      </c>
      <c r="J13" s="11" t="s">
        <v>186</v>
      </c>
      <c r="K13" s="11" t="s">
        <v>210</v>
      </c>
      <c r="L13" s="11" t="s">
        <v>173</v>
      </c>
      <c r="M13" s="11" t="s">
        <v>174</v>
      </c>
      <c r="Q13" s="11"/>
      <c r="R13" s="11"/>
      <c r="S13" s="11"/>
      <c r="T13" s="11" t="s">
        <v>177</v>
      </c>
      <c r="U13" s="11" t="s">
        <v>178</v>
      </c>
      <c r="V13" s="15"/>
      <c r="W13" s="11" t="s">
        <v>174</v>
      </c>
      <c r="AB13" s="11" t="s">
        <v>172</v>
      </c>
      <c r="AD13" s="11" t="s">
        <v>180</v>
      </c>
      <c r="AG13" s="11" t="s">
        <v>180</v>
      </c>
      <c r="AL13" s="11" t="s">
        <v>181</v>
      </c>
    </row>
    <row r="14" spans="1:39" ht="15.75" customHeight="1" x14ac:dyDescent="0.15">
      <c r="A14" s="11" t="s">
        <v>83</v>
      </c>
      <c r="B14" s="11" t="s">
        <v>84</v>
      </c>
      <c r="C14" s="11" t="s">
        <v>85</v>
      </c>
      <c r="D14" s="12" t="s">
        <v>76</v>
      </c>
      <c r="E14" s="32" t="s">
        <v>67</v>
      </c>
      <c r="G14" s="33" t="s">
        <v>45</v>
      </c>
      <c r="H14" s="11" t="s">
        <v>172</v>
      </c>
      <c r="I14" s="11" t="s">
        <v>45</v>
      </c>
      <c r="J14" s="11" t="s">
        <v>186</v>
      </c>
      <c r="K14" s="11" t="s">
        <v>211</v>
      </c>
      <c r="L14" s="11" t="s">
        <v>173</v>
      </c>
      <c r="M14" s="11" t="s">
        <v>174</v>
      </c>
      <c r="O14" s="11"/>
      <c r="P14" s="11" t="s">
        <v>172</v>
      </c>
      <c r="Q14" s="11" t="s">
        <v>176</v>
      </c>
      <c r="T14" s="11" t="s">
        <v>177</v>
      </c>
      <c r="U14" s="11" t="s">
        <v>178</v>
      </c>
      <c r="W14" s="11" t="s">
        <v>174</v>
      </c>
      <c r="Y14" s="11"/>
      <c r="AA14" s="11"/>
      <c r="AB14" s="11" t="s">
        <v>172</v>
      </c>
      <c r="AD14" s="11" t="s">
        <v>180</v>
      </c>
      <c r="AF14" s="11" t="s">
        <v>172</v>
      </c>
      <c r="AG14" s="11" t="s">
        <v>180</v>
      </c>
      <c r="AH14" s="11" t="s">
        <v>176</v>
      </c>
      <c r="AJ14" s="11" t="s">
        <v>172</v>
      </c>
      <c r="AL14" s="11" t="s">
        <v>181</v>
      </c>
    </row>
    <row r="15" spans="1:39" ht="15.75" customHeight="1" x14ac:dyDescent="0.15">
      <c r="A15" s="11" t="s">
        <v>86</v>
      </c>
      <c r="B15" s="11" t="s">
        <v>87</v>
      </c>
      <c r="C15" s="11" t="s">
        <v>85</v>
      </c>
      <c r="D15" s="12" t="s">
        <v>76</v>
      </c>
      <c r="E15" s="32" t="s">
        <v>67</v>
      </c>
      <c r="G15" s="38" t="s">
        <v>45</v>
      </c>
      <c r="H15" s="15" t="s">
        <v>172</v>
      </c>
      <c r="I15" s="11" t="s">
        <v>45</v>
      </c>
      <c r="J15" s="11" t="s">
        <v>186</v>
      </c>
      <c r="K15" s="11" t="s">
        <v>212</v>
      </c>
      <c r="L15" s="11" t="s">
        <v>173</v>
      </c>
      <c r="O15" s="11"/>
      <c r="P15" s="11" t="s">
        <v>172</v>
      </c>
      <c r="T15" s="11" t="s">
        <v>177</v>
      </c>
      <c r="U15" s="11" t="s">
        <v>178</v>
      </c>
      <c r="Y15" s="11"/>
      <c r="AA15" s="11"/>
      <c r="AB15" s="11" t="s">
        <v>172</v>
      </c>
      <c r="AD15" s="11" t="s">
        <v>180</v>
      </c>
      <c r="AF15" s="11" t="s">
        <v>172</v>
      </c>
      <c r="AG15" s="11" t="s">
        <v>180</v>
      </c>
      <c r="AJ15" s="11" t="s">
        <v>172</v>
      </c>
      <c r="AL15" s="11" t="s">
        <v>181</v>
      </c>
    </row>
    <row r="16" spans="1:39" ht="15.75" customHeight="1" x14ac:dyDescent="0.15">
      <c r="A16" s="11" t="s">
        <v>88</v>
      </c>
      <c r="B16" s="11" t="s">
        <v>89</v>
      </c>
      <c r="C16" s="11" t="s">
        <v>65</v>
      </c>
      <c r="D16" s="12" t="s">
        <v>66</v>
      </c>
      <c r="E16" s="32" t="s">
        <v>67</v>
      </c>
      <c r="G16" s="33" t="s">
        <v>45</v>
      </c>
      <c r="H16" s="11" t="s">
        <v>45</v>
      </c>
      <c r="I16" s="11" t="s">
        <v>45</v>
      </c>
      <c r="J16" s="11" t="s">
        <v>45</v>
      </c>
      <c r="K16" s="11" t="s">
        <v>213</v>
      </c>
      <c r="L16" s="11" t="s">
        <v>173</v>
      </c>
      <c r="O16" s="11"/>
      <c r="P16" s="11" t="s">
        <v>172</v>
      </c>
      <c r="Q16" s="11" t="s">
        <v>176</v>
      </c>
      <c r="U16" s="11" t="s">
        <v>178</v>
      </c>
      <c r="Y16" s="11"/>
      <c r="AA16" s="11"/>
      <c r="AB16" s="11" t="s">
        <v>172</v>
      </c>
      <c r="AF16" s="11" t="s">
        <v>172</v>
      </c>
      <c r="AG16" s="11" t="s">
        <v>180</v>
      </c>
      <c r="AH16" s="11" t="s">
        <v>176</v>
      </c>
      <c r="AL16" s="11" t="s">
        <v>181</v>
      </c>
    </row>
    <row r="17" spans="1:39" ht="15.75" customHeight="1" x14ac:dyDescent="0.15">
      <c r="A17" s="11" t="s">
        <v>91</v>
      </c>
      <c r="B17" s="11" t="s">
        <v>92</v>
      </c>
      <c r="C17" s="11" t="s">
        <v>65</v>
      </c>
      <c r="D17" s="12" t="s">
        <v>66</v>
      </c>
      <c r="E17" s="32" t="s">
        <v>67</v>
      </c>
      <c r="G17" s="33" t="s">
        <v>214</v>
      </c>
      <c r="H17" s="15" t="s">
        <v>215</v>
      </c>
      <c r="I17" s="11" t="s">
        <v>45</v>
      </c>
      <c r="J17" s="11" t="s">
        <v>45</v>
      </c>
      <c r="K17" s="11" t="s">
        <v>216</v>
      </c>
      <c r="L17" s="11" t="s">
        <v>173</v>
      </c>
      <c r="N17" s="11" t="s">
        <v>175</v>
      </c>
      <c r="U17" s="11" t="s">
        <v>178</v>
      </c>
      <c r="X17" s="11" t="s">
        <v>175</v>
      </c>
      <c r="Z17" s="11" t="s">
        <v>175</v>
      </c>
      <c r="AB17" s="11" t="s">
        <v>172</v>
      </c>
      <c r="AD17" s="11" t="s">
        <v>180</v>
      </c>
      <c r="AG17" s="11" t="s">
        <v>180</v>
      </c>
      <c r="AL17" s="11" t="s">
        <v>181</v>
      </c>
    </row>
    <row r="18" spans="1:39" ht="15.75" customHeight="1" x14ac:dyDescent="0.15">
      <c r="A18" s="11" t="s">
        <v>93</v>
      </c>
      <c r="B18" s="21" t="s">
        <v>94</v>
      </c>
      <c r="C18" s="11" t="s">
        <v>53</v>
      </c>
      <c r="D18" s="12" t="s">
        <v>54</v>
      </c>
      <c r="E18" s="32" t="s">
        <v>55</v>
      </c>
      <c r="G18" s="33" t="s">
        <v>217</v>
      </c>
      <c r="H18" s="11" t="s">
        <v>172</v>
      </c>
      <c r="I18" s="11" t="s">
        <v>45</v>
      </c>
      <c r="J18" s="11" t="s">
        <v>186</v>
      </c>
      <c r="K18" s="11" t="s">
        <v>218</v>
      </c>
      <c r="L18" s="11" t="s">
        <v>173</v>
      </c>
      <c r="N18" s="11" t="s">
        <v>175</v>
      </c>
      <c r="O18" s="11" t="s">
        <v>175</v>
      </c>
      <c r="P18" s="11" t="s">
        <v>172</v>
      </c>
      <c r="Q18" s="11" t="s">
        <v>176</v>
      </c>
      <c r="S18" s="11" t="s">
        <v>193</v>
      </c>
      <c r="T18" s="11" t="s">
        <v>177</v>
      </c>
      <c r="U18" s="11" t="s">
        <v>178</v>
      </c>
      <c r="X18" s="11" t="s">
        <v>175</v>
      </c>
      <c r="Y18" s="11" t="s">
        <v>175</v>
      </c>
      <c r="Z18" s="11" t="s">
        <v>175</v>
      </c>
      <c r="AA18" s="11" t="s">
        <v>175</v>
      </c>
      <c r="AB18" s="11" t="s">
        <v>172</v>
      </c>
      <c r="AD18" s="11" t="s">
        <v>180</v>
      </c>
      <c r="AF18" s="11" t="s">
        <v>172</v>
      </c>
      <c r="AG18" s="11" t="s">
        <v>180</v>
      </c>
      <c r="AH18" s="11" t="s">
        <v>176</v>
      </c>
      <c r="AJ18" s="11" t="s">
        <v>172</v>
      </c>
      <c r="AL18" s="11" t="s">
        <v>181</v>
      </c>
    </row>
    <row r="19" spans="1:39" ht="15.75" customHeight="1" x14ac:dyDescent="0.15">
      <c r="A19" s="11" t="s">
        <v>95</v>
      </c>
      <c r="B19" s="11" t="s">
        <v>96</v>
      </c>
      <c r="C19" s="11" t="s">
        <v>41</v>
      </c>
      <c r="D19" s="12" t="s">
        <v>42</v>
      </c>
      <c r="E19" s="32" t="s">
        <v>43</v>
      </c>
      <c r="G19" s="35" t="s">
        <v>190</v>
      </c>
      <c r="H19" s="11" t="s">
        <v>172</v>
      </c>
      <c r="I19" s="33" t="s">
        <v>219</v>
      </c>
      <c r="J19" s="11" t="s">
        <v>186</v>
      </c>
      <c r="K19" s="11" t="s">
        <v>220</v>
      </c>
      <c r="L19" s="11" t="s">
        <v>173</v>
      </c>
      <c r="M19" s="11" t="s">
        <v>174</v>
      </c>
      <c r="N19" s="11" t="s">
        <v>175</v>
      </c>
      <c r="P19" s="11" t="s">
        <v>172</v>
      </c>
      <c r="Q19" s="11" t="s">
        <v>176</v>
      </c>
      <c r="R19" s="11" t="s">
        <v>184</v>
      </c>
      <c r="T19" s="11" t="s">
        <v>177</v>
      </c>
      <c r="U19" s="11" t="s">
        <v>178</v>
      </c>
      <c r="V19" s="15" t="s">
        <v>179</v>
      </c>
      <c r="W19" s="11" t="s">
        <v>174</v>
      </c>
      <c r="X19" s="11" t="s">
        <v>175</v>
      </c>
      <c r="Z19" s="11" t="s">
        <v>175</v>
      </c>
      <c r="AB19" s="11" t="s">
        <v>172</v>
      </c>
      <c r="AC19" s="11" t="s">
        <v>179</v>
      </c>
      <c r="AD19" s="11" t="s">
        <v>180</v>
      </c>
      <c r="AE19" s="11" t="s">
        <v>179</v>
      </c>
      <c r="AF19" s="11" t="s">
        <v>172</v>
      </c>
      <c r="AG19" s="11" t="s">
        <v>180</v>
      </c>
      <c r="AH19" s="11" t="s">
        <v>176</v>
      </c>
      <c r="AI19" s="11" t="s">
        <v>179</v>
      </c>
      <c r="AJ19" s="11" t="s">
        <v>172</v>
      </c>
      <c r="AK19" s="11" t="s">
        <v>179</v>
      </c>
      <c r="AL19" s="11" t="s">
        <v>181</v>
      </c>
      <c r="AM19" s="11" t="s">
        <v>179</v>
      </c>
    </row>
    <row r="20" spans="1:39" ht="15.75" customHeight="1" x14ac:dyDescent="0.15">
      <c r="A20" s="11" t="s">
        <v>97</v>
      </c>
      <c r="B20" s="11" t="s">
        <v>98</v>
      </c>
      <c r="C20" s="11" t="s">
        <v>41</v>
      </c>
      <c r="D20" s="12" t="s">
        <v>42</v>
      </c>
      <c r="E20" s="32" t="s">
        <v>55</v>
      </c>
      <c r="G20" s="33" t="s">
        <v>221</v>
      </c>
      <c r="H20" s="11" t="s">
        <v>172</v>
      </c>
      <c r="I20" s="11" t="s">
        <v>45</v>
      </c>
      <c r="J20" s="11" t="s">
        <v>186</v>
      </c>
      <c r="K20" s="11" t="s">
        <v>222</v>
      </c>
      <c r="L20" s="11" t="s">
        <v>173</v>
      </c>
      <c r="O20" s="11"/>
      <c r="P20" s="11" t="s">
        <v>172</v>
      </c>
      <c r="Q20" s="11" t="s">
        <v>176</v>
      </c>
      <c r="T20" s="11" t="s">
        <v>177</v>
      </c>
      <c r="U20" s="11" t="s">
        <v>178</v>
      </c>
      <c r="V20" s="15" t="s">
        <v>179</v>
      </c>
      <c r="Y20" s="11"/>
      <c r="AA20" s="11"/>
      <c r="AB20" s="11" t="s">
        <v>172</v>
      </c>
      <c r="AC20" s="11" t="s">
        <v>179</v>
      </c>
      <c r="AD20" s="11" t="s">
        <v>180</v>
      </c>
      <c r="AE20" s="11" t="s">
        <v>179</v>
      </c>
      <c r="AF20" s="11" t="s">
        <v>172</v>
      </c>
      <c r="AG20" s="11" t="s">
        <v>180</v>
      </c>
      <c r="AH20" s="11" t="s">
        <v>176</v>
      </c>
      <c r="AI20" s="11" t="s">
        <v>179</v>
      </c>
      <c r="AJ20" s="11" t="s">
        <v>172</v>
      </c>
      <c r="AK20" s="11" t="s">
        <v>179</v>
      </c>
      <c r="AL20" s="11" t="s">
        <v>181</v>
      </c>
      <c r="AM20" s="11" t="s">
        <v>179</v>
      </c>
    </row>
    <row r="21" spans="1:39" ht="15.75" customHeight="1" x14ac:dyDescent="0.15">
      <c r="A21" s="11" t="s">
        <v>99</v>
      </c>
      <c r="B21" s="11" t="s">
        <v>100</v>
      </c>
      <c r="C21" s="11" t="s">
        <v>65</v>
      </c>
      <c r="D21" s="12" t="s">
        <v>66</v>
      </c>
      <c r="E21" s="32" t="s">
        <v>67</v>
      </c>
      <c r="G21" s="33" t="s">
        <v>45</v>
      </c>
      <c r="H21" s="15" t="s">
        <v>223</v>
      </c>
      <c r="I21" s="33" t="s">
        <v>224</v>
      </c>
      <c r="J21" s="11" t="s">
        <v>45</v>
      </c>
      <c r="K21" s="11" t="s">
        <v>225</v>
      </c>
      <c r="L21" s="11" t="s">
        <v>173</v>
      </c>
      <c r="U21" s="11" t="s">
        <v>178</v>
      </c>
      <c r="AD21" s="11" t="s">
        <v>180</v>
      </c>
      <c r="AG21" s="11" t="s">
        <v>180</v>
      </c>
      <c r="AL21" s="11" t="s">
        <v>181</v>
      </c>
    </row>
    <row r="22" spans="1:39" ht="15.75" customHeight="1" x14ac:dyDescent="0.15">
      <c r="A22" s="11" t="s">
        <v>101</v>
      </c>
      <c r="B22" s="11" t="s">
        <v>102</v>
      </c>
      <c r="C22" s="11" t="s">
        <v>85</v>
      </c>
      <c r="D22" s="12" t="s">
        <v>76</v>
      </c>
      <c r="E22" s="32" t="s">
        <v>67</v>
      </c>
      <c r="G22" s="33" t="s">
        <v>45</v>
      </c>
      <c r="H22" s="15" t="s">
        <v>226</v>
      </c>
      <c r="I22" s="11" t="s">
        <v>45</v>
      </c>
      <c r="J22" s="11" t="s">
        <v>45</v>
      </c>
      <c r="K22" s="11" t="s">
        <v>227</v>
      </c>
      <c r="L22" s="11" t="s">
        <v>173</v>
      </c>
      <c r="O22" s="11"/>
      <c r="P22" s="11" t="s">
        <v>172</v>
      </c>
      <c r="U22" s="11" t="s">
        <v>178</v>
      </c>
      <c r="Y22" s="11"/>
      <c r="AA22" s="11"/>
      <c r="AB22" s="11" t="s">
        <v>172</v>
      </c>
      <c r="AD22" s="11" t="s">
        <v>180</v>
      </c>
      <c r="AG22" s="11" t="s">
        <v>180</v>
      </c>
      <c r="AL22" s="11" t="s">
        <v>181</v>
      </c>
    </row>
    <row r="23" spans="1:39" ht="15.75" customHeight="1" x14ac:dyDescent="0.15">
      <c r="A23" s="11" t="s">
        <v>103</v>
      </c>
      <c r="B23" s="11" t="s">
        <v>104</v>
      </c>
      <c r="C23" s="11" t="s">
        <v>65</v>
      </c>
      <c r="D23" s="12" t="s">
        <v>66</v>
      </c>
      <c r="E23" s="32" t="s">
        <v>67</v>
      </c>
      <c r="G23" s="33" t="s">
        <v>228</v>
      </c>
      <c r="H23" s="11" t="s">
        <v>172</v>
      </c>
      <c r="I23" s="11" t="s">
        <v>45</v>
      </c>
      <c r="J23" s="11" t="s">
        <v>186</v>
      </c>
      <c r="K23" s="11" t="s">
        <v>229</v>
      </c>
      <c r="L23" s="11" t="s">
        <v>173</v>
      </c>
      <c r="M23" s="11" t="s">
        <v>174</v>
      </c>
      <c r="O23" s="11"/>
      <c r="P23" s="11" t="s">
        <v>172</v>
      </c>
      <c r="Q23" s="11" t="s">
        <v>176</v>
      </c>
      <c r="R23" s="11"/>
      <c r="S23" s="11"/>
      <c r="T23" s="11" t="s">
        <v>177</v>
      </c>
      <c r="U23" s="11" t="s">
        <v>178</v>
      </c>
      <c r="V23" s="15"/>
      <c r="W23" s="11" t="s">
        <v>174</v>
      </c>
      <c r="Y23" s="11"/>
      <c r="AA23" s="11"/>
      <c r="AB23" s="11" t="s">
        <v>172</v>
      </c>
      <c r="AD23" s="11" t="s">
        <v>180</v>
      </c>
      <c r="AF23" s="11" t="s">
        <v>172</v>
      </c>
      <c r="AG23" s="11" t="s">
        <v>180</v>
      </c>
      <c r="AH23" s="11" t="s">
        <v>176</v>
      </c>
      <c r="AJ23" s="11" t="s">
        <v>172</v>
      </c>
      <c r="AL23" s="11" t="s">
        <v>181</v>
      </c>
    </row>
    <row r="24" spans="1:39" ht="15.75" customHeight="1" x14ac:dyDescent="0.15">
      <c r="A24" s="11" t="s">
        <v>105</v>
      </c>
      <c r="B24" s="11" t="s">
        <v>106</v>
      </c>
      <c r="C24" s="11" t="s">
        <v>65</v>
      </c>
      <c r="D24" s="12" t="s">
        <v>66</v>
      </c>
      <c r="E24" s="32" t="s">
        <v>67</v>
      </c>
      <c r="G24" s="33" t="s">
        <v>45</v>
      </c>
      <c r="H24" s="15" t="s">
        <v>230</v>
      </c>
      <c r="I24" s="11" t="s">
        <v>45</v>
      </c>
      <c r="J24" s="11" t="s">
        <v>45</v>
      </c>
      <c r="K24" s="11" t="s">
        <v>231</v>
      </c>
      <c r="L24" s="11" t="s">
        <v>173</v>
      </c>
      <c r="O24" s="11"/>
      <c r="P24" s="11" t="s">
        <v>172</v>
      </c>
      <c r="T24" s="11" t="s">
        <v>177</v>
      </c>
      <c r="U24" s="11" t="s">
        <v>178</v>
      </c>
      <c r="Y24" s="11"/>
      <c r="AA24" s="11"/>
      <c r="AB24" s="11" t="s">
        <v>172</v>
      </c>
      <c r="AD24" s="11" t="s">
        <v>180</v>
      </c>
      <c r="AL24" s="11" t="s">
        <v>181</v>
      </c>
    </row>
    <row r="25" spans="1:39" ht="15.75" customHeight="1" x14ac:dyDescent="0.15">
      <c r="A25" s="11" t="s">
        <v>107</v>
      </c>
      <c r="B25" s="11" t="s">
        <v>108</v>
      </c>
      <c r="C25" s="11" t="s">
        <v>41</v>
      </c>
      <c r="D25" s="12" t="s">
        <v>42</v>
      </c>
      <c r="E25" s="32" t="s">
        <v>55</v>
      </c>
      <c r="G25" s="33" t="s">
        <v>45</v>
      </c>
      <c r="H25" s="11" t="s">
        <v>172</v>
      </c>
      <c r="I25" s="11" t="s">
        <v>45</v>
      </c>
      <c r="J25" s="11" t="s">
        <v>45</v>
      </c>
      <c r="K25" s="11" t="s">
        <v>232</v>
      </c>
      <c r="L25" s="11" t="s">
        <v>173</v>
      </c>
      <c r="O25" s="11"/>
      <c r="P25" s="11" t="s">
        <v>172</v>
      </c>
      <c r="Q25" s="11" t="s">
        <v>176</v>
      </c>
      <c r="U25" s="11" t="s">
        <v>178</v>
      </c>
      <c r="V25" s="15" t="s">
        <v>179</v>
      </c>
      <c r="Y25" s="11"/>
      <c r="AA25" s="11"/>
      <c r="AB25" s="11" t="s">
        <v>172</v>
      </c>
      <c r="AC25" s="11" t="s">
        <v>179</v>
      </c>
      <c r="AD25" s="11" t="s">
        <v>180</v>
      </c>
      <c r="AE25" s="11" t="s">
        <v>179</v>
      </c>
      <c r="AG25" s="11" t="s">
        <v>180</v>
      </c>
      <c r="AL25" s="11" t="s">
        <v>181</v>
      </c>
    </row>
    <row r="26" spans="1:39" ht="15.75" customHeight="1" x14ac:dyDescent="0.15">
      <c r="A26" s="15" t="s">
        <v>109</v>
      </c>
      <c r="B26" s="11" t="s">
        <v>110</v>
      </c>
      <c r="C26" s="11" t="s">
        <v>41</v>
      </c>
      <c r="D26" s="12" t="s">
        <v>42</v>
      </c>
      <c r="E26" s="32" t="s">
        <v>55</v>
      </c>
      <c r="G26" s="33" t="s">
        <v>45</v>
      </c>
      <c r="H26" s="15" t="s">
        <v>233</v>
      </c>
      <c r="I26" s="11" t="s">
        <v>45</v>
      </c>
      <c r="J26" s="11" t="s">
        <v>45</v>
      </c>
      <c r="K26" s="11" t="s">
        <v>45</v>
      </c>
      <c r="L26" s="11" t="s">
        <v>173</v>
      </c>
      <c r="U26" s="11" t="s">
        <v>178</v>
      </c>
      <c r="AD26" s="11" t="s">
        <v>180</v>
      </c>
      <c r="AG26" s="11" t="s">
        <v>180</v>
      </c>
      <c r="AL26" s="11" t="s">
        <v>181</v>
      </c>
    </row>
    <row r="27" spans="1:39" ht="15.75" customHeight="1" x14ac:dyDescent="0.15">
      <c r="A27" s="11" t="s">
        <v>111</v>
      </c>
      <c r="B27" s="11" t="s">
        <v>112</v>
      </c>
      <c r="C27" s="11" t="s">
        <v>41</v>
      </c>
      <c r="D27" s="12" t="s">
        <v>42</v>
      </c>
      <c r="E27" s="32" t="s">
        <v>43</v>
      </c>
      <c r="G27" s="33" t="s">
        <v>182</v>
      </c>
      <c r="H27" s="11" t="s">
        <v>172</v>
      </c>
      <c r="I27" s="11" t="s">
        <v>45</v>
      </c>
      <c r="J27" s="11" t="s">
        <v>186</v>
      </c>
      <c r="K27" s="11" t="s">
        <v>234</v>
      </c>
      <c r="L27" s="11" t="s">
        <v>173</v>
      </c>
      <c r="O27" s="11"/>
      <c r="P27" s="11" t="s">
        <v>172</v>
      </c>
      <c r="Q27" s="11" t="s">
        <v>176</v>
      </c>
      <c r="T27" s="11" t="s">
        <v>177</v>
      </c>
      <c r="U27" s="11" t="s">
        <v>178</v>
      </c>
      <c r="Y27" s="11"/>
      <c r="AA27" s="11"/>
      <c r="AB27" s="11" t="s">
        <v>172</v>
      </c>
      <c r="AD27" s="11" t="s">
        <v>180</v>
      </c>
      <c r="AF27" s="11" t="s">
        <v>172</v>
      </c>
      <c r="AG27" s="11" t="s">
        <v>180</v>
      </c>
      <c r="AH27" s="11" t="s">
        <v>176</v>
      </c>
      <c r="AJ27" s="11" t="s">
        <v>172</v>
      </c>
      <c r="AL27" s="11" t="s">
        <v>181</v>
      </c>
    </row>
    <row r="28" spans="1:39" ht="15.75" customHeight="1" x14ac:dyDescent="0.15">
      <c r="A28" s="11" t="s">
        <v>113</v>
      </c>
      <c r="B28" s="11" t="s">
        <v>114</v>
      </c>
      <c r="C28" s="11" t="s">
        <v>41</v>
      </c>
      <c r="D28" s="12" t="s">
        <v>42</v>
      </c>
      <c r="E28" s="32" t="s">
        <v>43</v>
      </c>
      <c r="G28" s="33" t="s">
        <v>235</v>
      </c>
      <c r="H28" s="11" t="s">
        <v>172</v>
      </c>
      <c r="I28" s="33" t="s">
        <v>236</v>
      </c>
      <c r="J28" s="11" t="s">
        <v>186</v>
      </c>
      <c r="K28" s="11" t="s">
        <v>237</v>
      </c>
      <c r="L28" s="11" t="s">
        <v>173</v>
      </c>
      <c r="O28" s="11"/>
      <c r="P28" s="11" t="s">
        <v>172</v>
      </c>
      <c r="Q28" s="11" t="s">
        <v>176</v>
      </c>
      <c r="T28" s="11" t="s">
        <v>177</v>
      </c>
      <c r="U28" s="11" t="s">
        <v>178</v>
      </c>
      <c r="V28" s="15" t="s">
        <v>179</v>
      </c>
      <c r="Y28" s="11"/>
      <c r="AA28" s="11"/>
      <c r="AB28" s="11" t="s">
        <v>172</v>
      </c>
      <c r="AC28" s="11" t="s">
        <v>179</v>
      </c>
      <c r="AD28" s="11" t="s">
        <v>180</v>
      </c>
      <c r="AE28" s="11" t="s">
        <v>179</v>
      </c>
      <c r="AF28" s="11" t="s">
        <v>172</v>
      </c>
      <c r="AG28" s="11" t="s">
        <v>180</v>
      </c>
      <c r="AH28" s="11" t="s">
        <v>176</v>
      </c>
      <c r="AI28" s="11" t="s">
        <v>179</v>
      </c>
      <c r="AJ28" s="11" t="s">
        <v>172</v>
      </c>
      <c r="AK28" s="11" t="s">
        <v>179</v>
      </c>
      <c r="AL28" s="11" t="s">
        <v>181</v>
      </c>
      <c r="AM28" s="11" t="s">
        <v>179</v>
      </c>
    </row>
    <row r="29" spans="1:39" ht="15.75" customHeight="1" x14ac:dyDescent="0.15">
      <c r="A29" s="11" t="s">
        <v>115</v>
      </c>
      <c r="B29" s="11" t="s">
        <v>116</v>
      </c>
      <c r="C29" s="11" t="s">
        <v>65</v>
      </c>
      <c r="D29" s="12" t="s">
        <v>66</v>
      </c>
      <c r="E29" s="32" t="s">
        <v>67</v>
      </c>
      <c r="G29" s="33" t="s">
        <v>238</v>
      </c>
      <c r="H29" s="11" t="s">
        <v>172</v>
      </c>
      <c r="I29" s="11" t="s">
        <v>45</v>
      </c>
      <c r="J29" s="11" t="s">
        <v>186</v>
      </c>
      <c r="K29" s="11" t="s">
        <v>239</v>
      </c>
      <c r="L29" s="11" t="s">
        <v>173</v>
      </c>
      <c r="O29" s="11"/>
      <c r="P29" s="11" t="s">
        <v>172</v>
      </c>
      <c r="Q29" s="11" t="s">
        <v>176</v>
      </c>
      <c r="T29" s="11" t="s">
        <v>177</v>
      </c>
      <c r="U29" s="11" t="s">
        <v>178</v>
      </c>
      <c r="Y29" s="11"/>
      <c r="AA29" s="11"/>
      <c r="AB29" s="11" t="s">
        <v>172</v>
      </c>
      <c r="AD29" s="11" t="s">
        <v>180</v>
      </c>
      <c r="AF29" s="11" t="s">
        <v>172</v>
      </c>
      <c r="AG29" s="11" t="s">
        <v>180</v>
      </c>
      <c r="AJ29" s="11" t="s">
        <v>172</v>
      </c>
      <c r="AL29" s="11" t="s">
        <v>181</v>
      </c>
    </row>
    <row r="30" spans="1:39" ht="15.75" customHeight="1" x14ac:dyDescent="0.15">
      <c r="A30" s="11" t="s">
        <v>117</v>
      </c>
      <c r="B30" s="11" t="s">
        <v>118</v>
      </c>
      <c r="C30" s="11" t="s">
        <v>75</v>
      </c>
      <c r="D30" s="12" t="s">
        <v>76</v>
      </c>
      <c r="E30" s="32" t="s">
        <v>67</v>
      </c>
      <c r="G30" s="35" t="s">
        <v>190</v>
      </c>
      <c r="H30" s="11" t="s">
        <v>172</v>
      </c>
      <c r="I30" s="11" t="s">
        <v>45</v>
      </c>
      <c r="J30" s="11" t="s">
        <v>186</v>
      </c>
      <c r="K30" s="11" t="s">
        <v>240</v>
      </c>
      <c r="L30" s="11" t="s">
        <v>173</v>
      </c>
      <c r="M30" s="11" t="s">
        <v>174</v>
      </c>
      <c r="O30" s="11"/>
      <c r="P30" s="11" t="s">
        <v>172</v>
      </c>
      <c r="Q30" s="11" t="s">
        <v>176</v>
      </c>
      <c r="R30" s="11"/>
      <c r="S30" s="11"/>
      <c r="T30" s="11" t="s">
        <v>177</v>
      </c>
      <c r="U30" s="11" t="s">
        <v>178</v>
      </c>
      <c r="V30" s="15" t="s">
        <v>179</v>
      </c>
      <c r="W30" s="11" t="s">
        <v>174</v>
      </c>
      <c r="Y30" s="11"/>
      <c r="AA30" s="11"/>
      <c r="AB30" s="11" t="s">
        <v>172</v>
      </c>
      <c r="AC30" s="11" t="s">
        <v>179</v>
      </c>
      <c r="AD30" s="11" t="s">
        <v>180</v>
      </c>
      <c r="AE30" s="11" t="s">
        <v>179</v>
      </c>
      <c r="AF30" s="11" t="s">
        <v>172</v>
      </c>
      <c r="AG30" s="11" t="s">
        <v>180</v>
      </c>
      <c r="AH30" s="11" t="s">
        <v>176</v>
      </c>
      <c r="AI30" s="11" t="s">
        <v>179</v>
      </c>
      <c r="AJ30" s="11" t="s">
        <v>172</v>
      </c>
      <c r="AK30" s="11" t="s">
        <v>179</v>
      </c>
      <c r="AL30" s="11" t="s">
        <v>181</v>
      </c>
      <c r="AM30" s="11" t="s">
        <v>179</v>
      </c>
    </row>
    <row r="31" spans="1:39" ht="15.75" customHeight="1" x14ac:dyDescent="0.15">
      <c r="A31" s="11" t="s">
        <v>119</v>
      </c>
      <c r="B31" s="11" t="s">
        <v>120</v>
      </c>
      <c r="C31" s="11" t="s">
        <v>85</v>
      </c>
      <c r="D31" s="12" t="s">
        <v>76</v>
      </c>
      <c r="E31" s="32" t="s">
        <v>67</v>
      </c>
      <c r="G31" s="33" t="s">
        <v>45</v>
      </c>
      <c r="H31" s="11" t="s">
        <v>172</v>
      </c>
      <c r="I31" s="11" t="s">
        <v>45</v>
      </c>
      <c r="J31" s="11" t="s">
        <v>186</v>
      </c>
      <c r="K31" s="11" t="s">
        <v>241</v>
      </c>
      <c r="L31" s="11" t="s">
        <v>173</v>
      </c>
      <c r="O31" s="11"/>
      <c r="P31" s="11" t="s">
        <v>172</v>
      </c>
      <c r="T31" s="11" t="s">
        <v>177</v>
      </c>
      <c r="U31" s="11" t="s">
        <v>178</v>
      </c>
      <c r="Y31" s="11"/>
      <c r="AA31" s="11"/>
      <c r="AB31" s="11" t="s">
        <v>172</v>
      </c>
      <c r="AD31" s="11" t="s">
        <v>180</v>
      </c>
      <c r="AF31" s="11" t="s">
        <v>172</v>
      </c>
      <c r="AG31" s="11" t="s">
        <v>180</v>
      </c>
      <c r="AJ31" s="11" t="s">
        <v>172</v>
      </c>
      <c r="AL31" s="11" t="s">
        <v>181</v>
      </c>
    </row>
    <row r="32" spans="1:39" ht="15.75" customHeight="1" x14ac:dyDescent="0.15">
      <c r="A32" s="11" t="s">
        <v>121</v>
      </c>
      <c r="B32" s="11" t="s">
        <v>122</v>
      </c>
      <c r="C32" s="11" t="s">
        <v>85</v>
      </c>
      <c r="D32" s="12" t="s">
        <v>76</v>
      </c>
      <c r="E32" s="32" t="s">
        <v>67</v>
      </c>
      <c r="G32" s="33" t="s">
        <v>45</v>
      </c>
      <c r="H32" s="11" t="s">
        <v>172</v>
      </c>
      <c r="I32" s="11" t="s">
        <v>45</v>
      </c>
      <c r="J32" s="11" t="s">
        <v>186</v>
      </c>
      <c r="K32" s="11" t="s">
        <v>242</v>
      </c>
      <c r="L32" s="11" t="s">
        <v>173</v>
      </c>
      <c r="M32" s="11" t="s">
        <v>174</v>
      </c>
      <c r="O32" s="11"/>
      <c r="P32" s="11" t="s">
        <v>172</v>
      </c>
      <c r="Q32" s="11"/>
      <c r="R32" s="11"/>
      <c r="S32" s="11"/>
      <c r="T32" s="11" t="s">
        <v>177</v>
      </c>
      <c r="U32" s="15" t="s">
        <v>178</v>
      </c>
      <c r="V32" s="15"/>
      <c r="W32" s="11" t="s">
        <v>174</v>
      </c>
      <c r="Y32" s="11"/>
      <c r="AA32" s="11"/>
      <c r="AB32" s="11" t="s">
        <v>172</v>
      </c>
      <c r="AD32" s="11" t="s">
        <v>180</v>
      </c>
      <c r="AF32" s="11" t="s">
        <v>172</v>
      </c>
      <c r="AG32" s="11" t="s">
        <v>180</v>
      </c>
      <c r="AJ32" s="11" t="s">
        <v>172</v>
      </c>
      <c r="AL32" s="11" t="s">
        <v>181</v>
      </c>
    </row>
    <row r="33" spans="1:39" ht="15.75" customHeight="1" x14ac:dyDescent="0.15">
      <c r="A33" s="11" t="s">
        <v>123</v>
      </c>
      <c r="B33" s="11" t="s">
        <v>124</v>
      </c>
      <c r="C33" s="11" t="s">
        <v>125</v>
      </c>
      <c r="D33" s="12" t="s">
        <v>54</v>
      </c>
      <c r="E33" s="32" t="s">
        <v>55</v>
      </c>
      <c r="G33" s="35" t="s">
        <v>190</v>
      </c>
      <c r="H33" s="11" t="s">
        <v>172</v>
      </c>
      <c r="I33" s="33" t="s">
        <v>243</v>
      </c>
      <c r="J33" s="11" t="s">
        <v>186</v>
      </c>
      <c r="K33" s="11" t="s">
        <v>244</v>
      </c>
      <c r="L33" s="11" t="s">
        <v>173</v>
      </c>
      <c r="O33" s="11"/>
      <c r="P33" s="11" t="s">
        <v>172</v>
      </c>
      <c r="Q33" s="11" t="s">
        <v>176</v>
      </c>
      <c r="R33" s="11" t="s">
        <v>184</v>
      </c>
      <c r="S33" s="11" t="s">
        <v>193</v>
      </c>
      <c r="T33" s="11" t="s">
        <v>177</v>
      </c>
      <c r="U33" s="15" t="s">
        <v>178</v>
      </c>
      <c r="V33" s="15" t="s">
        <v>179</v>
      </c>
      <c r="Y33" s="11"/>
      <c r="AA33" s="11"/>
      <c r="AB33" s="11" t="s">
        <v>172</v>
      </c>
      <c r="AC33" s="11" t="s">
        <v>179</v>
      </c>
      <c r="AD33" s="11" t="s">
        <v>180</v>
      </c>
      <c r="AE33" s="11" t="s">
        <v>179</v>
      </c>
      <c r="AF33" s="11" t="s">
        <v>172</v>
      </c>
      <c r="AG33" s="11" t="s">
        <v>180</v>
      </c>
      <c r="AH33" s="11" t="s">
        <v>176</v>
      </c>
      <c r="AI33" s="11" t="s">
        <v>179</v>
      </c>
      <c r="AJ33" s="11" t="s">
        <v>172</v>
      </c>
      <c r="AK33" s="11" t="s">
        <v>179</v>
      </c>
      <c r="AL33" s="11" t="s">
        <v>181</v>
      </c>
      <c r="AM33" s="11" t="s">
        <v>179</v>
      </c>
    </row>
    <row r="34" spans="1:39" ht="15.75" customHeight="1" x14ac:dyDescent="0.15">
      <c r="A34" s="11" t="s">
        <v>127</v>
      </c>
      <c r="B34" s="11" t="s">
        <v>128</v>
      </c>
      <c r="C34" s="11" t="s">
        <v>65</v>
      </c>
      <c r="D34" s="12" t="s">
        <v>66</v>
      </c>
      <c r="E34" s="36" t="s">
        <v>245</v>
      </c>
      <c r="G34" s="33" t="s">
        <v>45</v>
      </c>
      <c r="H34" s="11" t="s">
        <v>45</v>
      </c>
      <c r="I34" s="11" t="s">
        <v>45</v>
      </c>
      <c r="J34" s="11" t="s">
        <v>186</v>
      </c>
      <c r="K34" s="11" t="s">
        <v>246</v>
      </c>
      <c r="L34" s="11" t="s">
        <v>173</v>
      </c>
      <c r="M34" s="11" t="s">
        <v>174</v>
      </c>
      <c r="N34" s="11" t="s">
        <v>175</v>
      </c>
      <c r="P34" s="11" t="s">
        <v>172</v>
      </c>
      <c r="Q34" s="11" t="s">
        <v>176</v>
      </c>
      <c r="S34" s="11"/>
      <c r="T34" s="11" t="s">
        <v>177</v>
      </c>
      <c r="U34" s="15" t="s">
        <v>178</v>
      </c>
      <c r="V34" s="15"/>
      <c r="W34" s="11" t="s">
        <v>174</v>
      </c>
      <c r="X34" s="11" t="s">
        <v>175</v>
      </c>
      <c r="Z34" s="11" t="s">
        <v>175</v>
      </c>
      <c r="AB34" s="11" t="s">
        <v>172</v>
      </c>
      <c r="AD34" s="11" t="s">
        <v>180</v>
      </c>
      <c r="AF34" s="11" t="s">
        <v>172</v>
      </c>
      <c r="AG34" s="11" t="s">
        <v>180</v>
      </c>
      <c r="AH34" s="11" t="s">
        <v>176</v>
      </c>
      <c r="AJ34" s="11" t="s">
        <v>172</v>
      </c>
      <c r="AL34" s="11" t="s">
        <v>181</v>
      </c>
    </row>
    <row r="35" spans="1:39" ht="15.75" customHeight="1" x14ac:dyDescent="0.15">
      <c r="A35" s="11" t="s">
        <v>129</v>
      </c>
      <c r="B35" s="11" t="s">
        <v>130</v>
      </c>
      <c r="C35" s="11" t="s">
        <v>65</v>
      </c>
      <c r="D35" s="12" t="s">
        <v>66</v>
      </c>
      <c r="E35" s="32" t="s">
        <v>67</v>
      </c>
      <c r="G35" s="33" t="s">
        <v>45</v>
      </c>
      <c r="H35" s="15" t="s">
        <v>230</v>
      </c>
      <c r="I35" s="11" t="s">
        <v>45</v>
      </c>
      <c r="J35" s="11" t="s">
        <v>45</v>
      </c>
      <c r="K35" s="11" t="s">
        <v>247</v>
      </c>
      <c r="L35" s="11" t="s">
        <v>173</v>
      </c>
      <c r="T35" s="11" t="s">
        <v>177</v>
      </c>
      <c r="AD35" s="11" t="s">
        <v>180</v>
      </c>
      <c r="AL35" s="11" t="s">
        <v>45</v>
      </c>
    </row>
    <row r="36" spans="1:39" ht="15.75" customHeight="1" x14ac:dyDescent="0.15">
      <c r="A36" s="11" t="s">
        <v>131</v>
      </c>
      <c r="B36" s="11" t="s">
        <v>132</v>
      </c>
      <c r="C36" s="11" t="s">
        <v>125</v>
      </c>
      <c r="D36" s="12" t="s">
        <v>54</v>
      </c>
      <c r="E36" s="32" t="s">
        <v>55</v>
      </c>
      <c r="G36" s="33" t="s">
        <v>248</v>
      </c>
      <c r="H36" s="15" t="s">
        <v>249</v>
      </c>
      <c r="I36" s="11" t="s">
        <v>45</v>
      </c>
      <c r="J36" s="11" t="s">
        <v>186</v>
      </c>
      <c r="K36" s="11" t="s">
        <v>250</v>
      </c>
      <c r="L36" s="11" t="s">
        <v>173</v>
      </c>
      <c r="O36" s="11"/>
      <c r="P36" s="11" t="s">
        <v>172</v>
      </c>
      <c r="Q36" s="11" t="s">
        <v>176</v>
      </c>
      <c r="T36" s="11" t="s">
        <v>177</v>
      </c>
      <c r="U36" s="15" t="s">
        <v>178</v>
      </c>
      <c r="Y36" s="11"/>
      <c r="AA36" s="11"/>
      <c r="AB36" s="11" t="s">
        <v>172</v>
      </c>
      <c r="AD36" s="11" t="s">
        <v>180</v>
      </c>
      <c r="AF36" s="11" t="s">
        <v>172</v>
      </c>
      <c r="AG36" s="11" t="s">
        <v>180</v>
      </c>
      <c r="AJ36" s="11" t="s">
        <v>172</v>
      </c>
      <c r="AL36" s="11" t="s">
        <v>181</v>
      </c>
    </row>
    <row r="37" spans="1:39" ht="15.75" customHeight="1" x14ac:dyDescent="0.15">
      <c r="A37" s="11" t="s">
        <v>133</v>
      </c>
      <c r="B37" s="21" t="s">
        <v>134</v>
      </c>
      <c r="C37" s="11" t="s">
        <v>65</v>
      </c>
      <c r="D37" s="12" t="s">
        <v>66</v>
      </c>
      <c r="E37" s="32" t="s">
        <v>67</v>
      </c>
      <c r="G37" s="35" t="s">
        <v>190</v>
      </c>
      <c r="H37" s="11" t="s">
        <v>172</v>
      </c>
      <c r="I37" s="33" t="s">
        <v>251</v>
      </c>
      <c r="J37" s="11" t="s">
        <v>186</v>
      </c>
      <c r="K37" s="11" t="s">
        <v>252</v>
      </c>
      <c r="L37" s="11" t="s">
        <v>173</v>
      </c>
      <c r="M37" s="11" t="s">
        <v>174</v>
      </c>
      <c r="O37" s="11"/>
      <c r="P37" s="11" t="s">
        <v>172</v>
      </c>
      <c r="Q37" s="11" t="s">
        <v>176</v>
      </c>
      <c r="R37" s="11" t="s">
        <v>184</v>
      </c>
      <c r="S37" s="11" t="s">
        <v>193</v>
      </c>
      <c r="T37" s="11" t="s">
        <v>177</v>
      </c>
      <c r="U37" s="15" t="s">
        <v>178</v>
      </c>
      <c r="V37" s="15" t="s">
        <v>179</v>
      </c>
      <c r="W37" s="11" t="s">
        <v>174</v>
      </c>
      <c r="Y37" s="11"/>
      <c r="AA37" s="11"/>
      <c r="AB37" s="11" t="s">
        <v>172</v>
      </c>
      <c r="AC37" s="11" t="s">
        <v>179</v>
      </c>
      <c r="AD37" s="11" t="s">
        <v>180</v>
      </c>
      <c r="AE37" s="11" t="s">
        <v>179</v>
      </c>
      <c r="AF37" s="11" t="s">
        <v>172</v>
      </c>
      <c r="AG37" s="11" t="s">
        <v>180</v>
      </c>
      <c r="AH37" s="11" t="s">
        <v>176</v>
      </c>
      <c r="AI37" s="11" t="s">
        <v>179</v>
      </c>
      <c r="AK37" s="11" t="s">
        <v>179</v>
      </c>
      <c r="AL37" s="11" t="s">
        <v>181</v>
      </c>
      <c r="AM37" s="11" t="s">
        <v>179</v>
      </c>
    </row>
    <row r="38" spans="1:39" ht="15.75" customHeight="1" x14ac:dyDescent="0.15">
      <c r="A38" s="11" t="s">
        <v>135</v>
      </c>
      <c r="B38" s="11" t="s">
        <v>136</v>
      </c>
      <c r="C38" s="11" t="s">
        <v>125</v>
      </c>
      <c r="D38" s="12" t="s">
        <v>54</v>
      </c>
      <c r="E38" s="32" t="s">
        <v>55</v>
      </c>
      <c r="G38" s="33" t="s">
        <v>45</v>
      </c>
      <c r="H38" s="15" t="s">
        <v>253</v>
      </c>
      <c r="I38" s="11" t="s">
        <v>45</v>
      </c>
      <c r="J38" s="11" t="s">
        <v>45</v>
      </c>
      <c r="K38" s="11" t="s">
        <v>254</v>
      </c>
      <c r="L38" s="11" t="s">
        <v>173</v>
      </c>
      <c r="O38" s="11"/>
      <c r="P38" s="11" t="s">
        <v>172</v>
      </c>
      <c r="Q38" s="11" t="s">
        <v>176</v>
      </c>
      <c r="T38" s="11" t="s">
        <v>177</v>
      </c>
      <c r="U38" s="15" t="s">
        <v>178</v>
      </c>
      <c r="Y38" s="11"/>
      <c r="AA38" s="11"/>
      <c r="AB38" s="11" t="s">
        <v>172</v>
      </c>
      <c r="AD38" s="11" t="s">
        <v>180</v>
      </c>
      <c r="AF38" s="11" t="s">
        <v>172</v>
      </c>
      <c r="AG38" s="11" t="s">
        <v>180</v>
      </c>
      <c r="AJ38" s="11" t="s">
        <v>172</v>
      </c>
      <c r="AL38" s="11" t="s">
        <v>181</v>
      </c>
    </row>
    <row r="39" spans="1:39" ht="15.75" customHeight="1" x14ac:dyDescent="0.15">
      <c r="A39" s="11" t="s">
        <v>137</v>
      </c>
      <c r="B39" s="11" t="s">
        <v>138</v>
      </c>
      <c r="C39" s="11" t="s">
        <v>125</v>
      </c>
      <c r="D39" s="12" t="s">
        <v>54</v>
      </c>
      <c r="E39" s="32" t="s">
        <v>55</v>
      </c>
      <c r="G39" s="33" t="s">
        <v>45</v>
      </c>
      <c r="H39" s="11" t="s">
        <v>172</v>
      </c>
      <c r="I39" s="11" t="s">
        <v>45</v>
      </c>
      <c r="J39" s="11" t="s">
        <v>186</v>
      </c>
      <c r="K39" s="11" t="s">
        <v>255</v>
      </c>
      <c r="L39" s="11" t="s">
        <v>173</v>
      </c>
      <c r="O39" s="11"/>
      <c r="P39" s="11" t="s">
        <v>172</v>
      </c>
      <c r="T39" s="11" t="s">
        <v>177</v>
      </c>
      <c r="U39" s="15" t="s">
        <v>178</v>
      </c>
      <c r="Y39" s="11"/>
      <c r="AA39" s="11"/>
      <c r="AB39" s="11" t="s">
        <v>172</v>
      </c>
      <c r="AD39" s="11" t="s">
        <v>180</v>
      </c>
      <c r="AF39" s="11" t="s">
        <v>172</v>
      </c>
      <c r="AG39" s="11" t="s">
        <v>180</v>
      </c>
      <c r="AJ39" s="11" t="s">
        <v>172</v>
      </c>
      <c r="AL39" s="11" t="s">
        <v>181</v>
      </c>
    </row>
    <row r="40" spans="1:39" ht="15.75" customHeight="1" x14ac:dyDescent="0.15">
      <c r="A40" s="11" t="s">
        <v>139</v>
      </c>
      <c r="B40" s="11" t="s">
        <v>140</v>
      </c>
      <c r="C40" s="11" t="s">
        <v>85</v>
      </c>
      <c r="D40" s="12" t="s">
        <v>76</v>
      </c>
      <c r="E40" s="32" t="s">
        <v>67</v>
      </c>
      <c r="G40" s="33" t="s">
        <v>45</v>
      </c>
      <c r="H40" s="11" t="s">
        <v>172</v>
      </c>
      <c r="I40" s="11" t="s">
        <v>45</v>
      </c>
      <c r="J40" s="11" t="s">
        <v>186</v>
      </c>
      <c r="K40" s="11" t="s">
        <v>256</v>
      </c>
      <c r="L40" s="11" t="s">
        <v>173</v>
      </c>
      <c r="M40" s="11" t="s">
        <v>174</v>
      </c>
      <c r="O40" s="11"/>
      <c r="P40" s="11" t="s">
        <v>172</v>
      </c>
      <c r="Q40" s="11" t="s">
        <v>176</v>
      </c>
      <c r="R40" s="11" t="s">
        <v>184</v>
      </c>
      <c r="S40" s="11" t="s">
        <v>193</v>
      </c>
      <c r="T40" s="11" t="s">
        <v>177</v>
      </c>
      <c r="U40" s="15" t="s">
        <v>178</v>
      </c>
      <c r="W40" s="11" t="s">
        <v>174</v>
      </c>
      <c r="Y40" s="11"/>
      <c r="AA40" s="11"/>
      <c r="AB40" s="11" t="s">
        <v>172</v>
      </c>
      <c r="AD40" s="11" t="s">
        <v>180</v>
      </c>
      <c r="AF40" s="11" t="s">
        <v>172</v>
      </c>
      <c r="AG40" s="11" t="s">
        <v>180</v>
      </c>
      <c r="AH40" s="11" t="s">
        <v>176</v>
      </c>
      <c r="AJ40" s="11" t="s">
        <v>172</v>
      </c>
      <c r="AL40" s="11" t="s">
        <v>181</v>
      </c>
    </row>
    <row r="41" spans="1:39" ht="15.75" customHeight="1" x14ac:dyDescent="0.15">
      <c r="A41" s="11" t="s">
        <v>141</v>
      </c>
      <c r="B41" s="11" t="s">
        <v>142</v>
      </c>
      <c r="C41" s="11" t="s">
        <v>125</v>
      </c>
      <c r="D41" s="12" t="s">
        <v>54</v>
      </c>
      <c r="E41" s="32" t="s">
        <v>55</v>
      </c>
      <c r="G41" s="35" t="s">
        <v>190</v>
      </c>
      <c r="H41" s="11" t="s">
        <v>172</v>
      </c>
      <c r="I41" s="33" t="s">
        <v>257</v>
      </c>
      <c r="J41" s="11" t="s">
        <v>45</v>
      </c>
      <c r="K41" s="11" t="s">
        <v>45</v>
      </c>
      <c r="L41" s="11" t="s">
        <v>173</v>
      </c>
      <c r="O41" s="11"/>
      <c r="P41" s="11" t="s">
        <v>172</v>
      </c>
      <c r="Q41" s="11" t="s">
        <v>176</v>
      </c>
      <c r="R41" s="11" t="s">
        <v>184</v>
      </c>
      <c r="S41" s="11" t="s">
        <v>193</v>
      </c>
      <c r="T41" s="11" t="s">
        <v>177</v>
      </c>
      <c r="U41" s="15" t="s">
        <v>178</v>
      </c>
      <c r="Y41" s="11"/>
      <c r="AA41" s="11"/>
      <c r="AB41" s="11" t="s">
        <v>172</v>
      </c>
      <c r="AD41" s="11" t="s">
        <v>180</v>
      </c>
      <c r="AF41" s="11" t="s">
        <v>172</v>
      </c>
      <c r="AG41" s="11" t="s">
        <v>180</v>
      </c>
      <c r="AJ41" s="11" t="s">
        <v>172</v>
      </c>
      <c r="AL41" s="11" t="s">
        <v>181</v>
      </c>
    </row>
    <row r="42" spans="1:39" ht="15.75" customHeight="1" x14ac:dyDescent="0.15">
      <c r="A42" s="11" t="s">
        <v>143</v>
      </c>
      <c r="B42" s="11" t="s">
        <v>144</v>
      </c>
      <c r="C42" s="11" t="s">
        <v>41</v>
      </c>
      <c r="D42" s="12" t="s">
        <v>42</v>
      </c>
      <c r="E42" s="32" t="s">
        <v>55</v>
      </c>
      <c r="G42" s="33" t="s">
        <v>45</v>
      </c>
      <c r="H42" s="15" t="s">
        <v>258</v>
      </c>
      <c r="I42" s="11" t="s">
        <v>45</v>
      </c>
      <c r="J42" s="11" t="s">
        <v>45</v>
      </c>
      <c r="K42" s="11" t="s">
        <v>259</v>
      </c>
      <c r="L42" s="11" t="s">
        <v>173</v>
      </c>
      <c r="Q42" s="11" t="s">
        <v>176</v>
      </c>
      <c r="U42" s="15" t="s">
        <v>178</v>
      </c>
      <c r="AB42" s="11" t="s">
        <v>172</v>
      </c>
      <c r="AD42" s="11" t="s">
        <v>180</v>
      </c>
      <c r="AG42" s="11" t="s">
        <v>180</v>
      </c>
      <c r="AL42" s="11" t="s">
        <v>181</v>
      </c>
    </row>
    <row r="43" spans="1:39" ht="15.75" customHeight="1" x14ac:dyDescent="0.15">
      <c r="A43" s="15" t="s">
        <v>145</v>
      </c>
      <c r="B43" s="11" t="s">
        <v>146</v>
      </c>
      <c r="C43" s="11" t="s">
        <v>59</v>
      </c>
      <c r="D43" s="12" t="s">
        <v>54</v>
      </c>
      <c r="E43" s="32" t="s">
        <v>55</v>
      </c>
      <c r="G43" s="35" t="s">
        <v>190</v>
      </c>
      <c r="H43" s="11" t="s">
        <v>172</v>
      </c>
      <c r="I43" s="11" t="s">
        <v>45</v>
      </c>
      <c r="J43" s="11" t="s">
        <v>186</v>
      </c>
      <c r="K43" s="11" t="s">
        <v>260</v>
      </c>
      <c r="L43" s="11" t="s">
        <v>173</v>
      </c>
      <c r="O43" s="11"/>
      <c r="P43" s="11" t="s">
        <v>172</v>
      </c>
      <c r="Q43" s="11" t="s">
        <v>176</v>
      </c>
      <c r="S43" s="11" t="s">
        <v>193</v>
      </c>
      <c r="T43" s="11" t="s">
        <v>177</v>
      </c>
      <c r="U43" s="15" t="s">
        <v>178</v>
      </c>
      <c r="Y43" s="11"/>
      <c r="AA43" s="11"/>
      <c r="AB43" s="11" t="s">
        <v>172</v>
      </c>
      <c r="AD43" s="11" t="s">
        <v>180</v>
      </c>
      <c r="AF43" s="11" t="s">
        <v>172</v>
      </c>
      <c r="AG43" s="11" t="s">
        <v>180</v>
      </c>
      <c r="AH43" s="11" t="s">
        <v>176</v>
      </c>
      <c r="AJ43" s="11" t="s">
        <v>172</v>
      </c>
      <c r="AL43" s="11" t="s">
        <v>181</v>
      </c>
    </row>
    <row r="44" spans="1:39" ht="15.75" customHeight="1" x14ac:dyDescent="0.15">
      <c r="A44" s="11" t="s">
        <v>147</v>
      </c>
      <c r="B44" s="11" t="s">
        <v>148</v>
      </c>
      <c r="C44" s="11" t="s">
        <v>149</v>
      </c>
      <c r="D44" s="12" t="s">
        <v>54</v>
      </c>
      <c r="E44" s="32" t="s">
        <v>55</v>
      </c>
      <c r="G44" s="33" t="s">
        <v>45</v>
      </c>
      <c r="H44" s="11" t="s">
        <v>45</v>
      </c>
      <c r="I44" s="11" t="s">
        <v>45</v>
      </c>
      <c r="J44" s="11" t="s">
        <v>45</v>
      </c>
      <c r="K44" s="11" t="s">
        <v>261</v>
      </c>
      <c r="L44" s="11" t="s">
        <v>262</v>
      </c>
      <c r="AD44" s="11" t="s">
        <v>180</v>
      </c>
      <c r="AG44" s="11" t="s">
        <v>180</v>
      </c>
      <c r="AL44" s="11" t="s">
        <v>181</v>
      </c>
    </row>
    <row r="45" spans="1:39" ht="15.75" customHeight="1" x14ac:dyDescent="0.15">
      <c r="A45" s="11" t="s">
        <v>150</v>
      </c>
      <c r="B45" s="11" t="s">
        <v>151</v>
      </c>
      <c r="C45" s="11" t="s">
        <v>65</v>
      </c>
      <c r="D45" s="12" t="s">
        <v>66</v>
      </c>
      <c r="E45" s="32" t="s">
        <v>67</v>
      </c>
      <c r="G45" s="33" t="s">
        <v>45</v>
      </c>
      <c r="H45" s="11" t="s">
        <v>45</v>
      </c>
      <c r="I45" s="11" t="s">
        <v>45</v>
      </c>
      <c r="J45" s="11" t="s">
        <v>45</v>
      </c>
      <c r="K45" s="11" t="s">
        <v>263</v>
      </c>
      <c r="L45" s="11" t="s">
        <v>173</v>
      </c>
      <c r="M45" s="11" t="s">
        <v>174</v>
      </c>
      <c r="W45" s="11" t="s">
        <v>174</v>
      </c>
      <c r="AB45" s="11" t="s">
        <v>172</v>
      </c>
      <c r="AD45" s="11" t="s">
        <v>180</v>
      </c>
      <c r="AG45" s="11" t="s">
        <v>180</v>
      </c>
      <c r="AJ45" s="11" t="s">
        <v>172</v>
      </c>
      <c r="AL45" s="11" t="s">
        <v>45</v>
      </c>
    </row>
    <row r="46" spans="1:39" ht="15.75" customHeight="1" x14ac:dyDescent="0.15">
      <c r="A46" s="11" t="s">
        <v>152</v>
      </c>
      <c r="B46" s="11" t="s">
        <v>153</v>
      </c>
      <c r="C46" s="11" t="s">
        <v>65</v>
      </c>
      <c r="D46" s="12" t="s">
        <v>66</v>
      </c>
      <c r="E46" s="32" t="s">
        <v>67</v>
      </c>
      <c r="G46" s="33" t="s">
        <v>264</v>
      </c>
      <c r="H46" s="11" t="s">
        <v>172</v>
      </c>
      <c r="I46" s="11" t="s">
        <v>45</v>
      </c>
      <c r="J46" s="11" t="s">
        <v>45</v>
      </c>
      <c r="K46" s="11" t="s">
        <v>265</v>
      </c>
      <c r="L46" s="11" t="s">
        <v>173</v>
      </c>
      <c r="O46" s="11"/>
      <c r="P46" s="11" t="s">
        <v>172</v>
      </c>
      <c r="T46" s="11" t="s">
        <v>177</v>
      </c>
      <c r="U46" s="15" t="s">
        <v>178</v>
      </c>
      <c r="V46" s="15" t="s">
        <v>179</v>
      </c>
      <c r="Y46" s="11"/>
      <c r="AA46" s="11"/>
      <c r="AB46" s="11" t="s">
        <v>172</v>
      </c>
      <c r="AC46" s="11" t="s">
        <v>179</v>
      </c>
      <c r="AD46" s="11" t="s">
        <v>180</v>
      </c>
      <c r="AE46" s="11" t="s">
        <v>179</v>
      </c>
      <c r="AF46" s="11" t="s">
        <v>172</v>
      </c>
      <c r="AG46" s="11" t="s">
        <v>180</v>
      </c>
      <c r="AI46" s="11" t="s">
        <v>179</v>
      </c>
      <c r="AJ46" s="11" t="s">
        <v>172</v>
      </c>
      <c r="AK46" s="11" t="s">
        <v>179</v>
      </c>
      <c r="AL46" s="11" t="s">
        <v>181</v>
      </c>
      <c r="AM46" s="11" t="s">
        <v>179</v>
      </c>
    </row>
    <row r="47" spans="1:39" ht="15.75" customHeight="1" x14ac:dyDescent="0.15">
      <c r="D47" s="22"/>
    </row>
    <row r="48" spans="1:39" ht="15.75" customHeight="1" x14ac:dyDescent="0.15">
      <c r="A48" s="24" t="s">
        <v>154</v>
      </c>
      <c r="D48" s="22"/>
    </row>
    <row r="49" spans="1:41" ht="15.75" customHeight="1" x14ac:dyDescent="0.15">
      <c r="D49" s="22"/>
    </row>
    <row r="50" spans="1:41" ht="15.75" customHeight="1" x14ac:dyDescent="0.15">
      <c r="D50" s="22"/>
    </row>
    <row r="51" spans="1:41" ht="15.75" customHeight="1" x14ac:dyDescent="0.15">
      <c r="D51" s="22"/>
    </row>
    <row r="52" spans="1:41" ht="15.75" customHeight="1" x14ac:dyDescent="0.15">
      <c r="A52" s="25"/>
      <c r="D52" s="22"/>
    </row>
    <row r="53" spans="1:41" ht="15.75" customHeight="1" x14ac:dyDescent="0.15">
      <c r="A53" s="25"/>
      <c r="D53" s="22"/>
    </row>
    <row r="54" spans="1:41" ht="13" x14ac:dyDescent="0.15">
      <c r="A54" s="25"/>
      <c r="D54" s="22"/>
      <c r="R54" s="28"/>
      <c r="S54" s="28"/>
      <c r="T54" s="28"/>
      <c r="U54" s="28"/>
      <c r="V54" s="28"/>
      <c r="AD54" s="28"/>
      <c r="AG54" s="28"/>
    </row>
    <row r="55" spans="1:41" ht="13" x14ac:dyDescent="0.15">
      <c r="A55" s="11" t="s">
        <v>155</v>
      </c>
      <c r="D55" s="22"/>
      <c r="R55" s="28"/>
      <c r="S55" s="28"/>
      <c r="T55" s="28"/>
      <c r="U55" s="28"/>
      <c r="V55" s="28"/>
      <c r="AD55" s="28"/>
      <c r="AG55" s="28"/>
    </row>
    <row r="56" spans="1:41" ht="13" x14ac:dyDescent="0.15">
      <c r="A56" s="25" t="s">
        <v>166</v>
      </c>
      <c r="B56" s="31" t="s">
        <v>167</v>
      </c>
      <c r="C56" s="25" t="s">
        <v>65</v>
      </c>
      <c r="D56" s="26" t="s">
        <v>66</v>
      </c>
      <c r="E56" s="39" t="s">
        <v>67</v>
      </c>
      <c r="F56" s="28"/>
      <c r="G56" s="40" t="s">
        <v>45</v>
      </c>
      <c r="H56" s="25" t="s">
        <v>45</v>
      </c>
      <c r="I56" s="25" t="s">
        <v>45</v>
      </c>
      <c r="J56" s="25" t="s">
        <v>45</v>
      </c>
      <c r="K56" s="25"/>
      <c r="L56" s="25" t="s">
        <v>45</v>
      </c>
      <c r="M56" s="28"/>
      <c r="N56" s="28"/>
      <c r="O56" s="28"/>
      <c r="P56" s="28"/>
      <c r="Q56" s="28"/>
      <c r="R56" s="28"/>
      <c r="S56" s="28"/>
      <c r="T56" s="28"/>
      <c r="U56" s="28"/>
      <c r="V56" s="41"/>
      <c r="W56" s="28"/>
      <c r="X56" s="28"/>
      <c r="Y56" s="28"/>
      <c r="Z56" s="28"/>
      <c r="AA56" s="28"/>
      <c r="AB56" s="28"/>
      <c r="AC56" s="28"/>
      <c r="AD56" s="28"/>
      <c r="AE56" s="28"/>
      <c r="AF56" s="28"/>
      <c r="AG56" s="28"/>
      <c r="AH56" s="28"/>
      <c r="AI56" s="28"/>
      <c r="AJ56" s="28"/>
      <c r="AK56" s="28"/>
      <c r="AL56" s="28"/>
      <c r="AM56" s="28"/>
      <c r="AN56" s="28"/>
      <c r="AO56" s="28"/>
    </row>
    <row r="57" spans="1:41" ht="13" x14ac:dyDescent="0.15">
      <c r="A57" s="25" t="s">
        <v>164</v>
      </c>
      <c r="B57" s="25" t="s">
        <v>165</v>
      </c>
      <c r="C57" s="25" t="s">
        <v>65</v>
      </c>
      <c r="D57" s="26" t="s">
        <v>66</v>
      </c>
      <c r="E57" s="42" t="s">
        <v>266</v>
      </c>
      <c r="F57" s="28"/>
      <c r="G57" s="40" t="s">
        <v>45</v>
      </c>
      <c r="H57" s="25" t="s">
        <v>172</v>
      </c>
      <c r="I57" s="25" t="s">
        <v>45</v>
      </c>
      <c r="J57" s="25" t="s">
        <v>186</v>
      </c>
      <c r="K57" s="25"/>
      <c r="L57" s="25" t="s">
        <v>173</v>
      </c>
      <c r="M57" s="28"/>
      <c r="N57" s="28"/>
      <c r="O57" s="25"/>
      <c r="P57" s="25" t="s">
        <v>172</v>
      </c>
      <c r="Q57" s="25" t="s">
        <v>176</v>
      </c>
      <c r="R57" s="28"/>
      <c r="S57" s="28"/>
      <c r="T57" s="28"/>
      <c r="U57" s="28"/>
      <c r="V57" s="41"/>
      <c r="W57" s="28"/>
      <c r="X57" s="28"/>
      <c r="Y57" s="25"/>
      <c r="Z57" s="28"/>
      <c r="AA57" s="25"/>
      <c r="AB57" s="25" t="s">
        <v>172</v>
      </c>
      <c r="AC57" s="28"/>
      <c r="AD57" s="28"/>
      <c r="AE57" s="28"/>
      <c r="AF57" s="25" t="s">
        <v>172</v>
      </c>
      <c r="AG57" s="28"/>
      <c r="AH57" s="28"/>
      <c r="AI57" s="28"/>
      <c r="AJ57" s="25" t="s">
        <v>172</v>
      </c>
      <c r="AK57" s="28"/>
      <c r="AL57" s="28"/>
      <c r="AM57" s="28"/>
      <c r="AN57" s="28"/>
      <c r="AO57" s="28"/>
    </row>
    <row r="58" spans="1:41" ht="13" x14ac:dyDescent="0.15">
      <c r="A58" s="25" t="s">
        <v>156</v>
      </c>
      <c r="B58" s="25" t="s">
        <v>157</v>
      </c>
      <c r="C58" s="25" t="s">
        <v>125</v>
      </c>
      <c r="D58" s="26" t="s">
        <v>54</v>
      </c>
      <c r="E58" s="39" t="s">
        <v>55</v>
      </c>
      <c r="F58" s="28"/>
      <c r="G58" s="40" t="s">
        <v>45</v>
      </c>
      <c r="H58" s="25" t="s">
        <v>45</v>
      </c>
      <c r="I58" s="25" t="s">
        <v>45</v>
      </c>
      <c r="J58" s="25" t="s">
        <v>186</v>
      </c>
      <c r="K58" s="25"/>
      <c r="L58" s="25" t="s">
        <v>173</v>
      </c>
      <c r="M58" s="28"/>
      <c r="N58" s="28"/>
      <c r="O58" s="28"/>
      <c r="P58" s="28"/>
      <c r="Q58" s="25" t="s">
        <v>176</v>
      </c>
      <c r="R58" s="28"/>
      <c r="S58" s="28"/>
      <c r="T58" s="28"/>
      <c r="U58" s="28"/>
      <c r="V58" s="41"/>
      <c r="W58" s="28"/>
      <c r="X58" s="28"/>
      <c r="Y58" s="28"/>
      <c r="Z58" s="28"/>
      <c r="AA58" s="28"/>
      <c r="AB58" s="25" t="s">
        <v>172</v>
      </c>
      <c r="AC58" s="28"/>
      <c r="AD58" s="28"/>
      <c r="AE58" s="28"/>
      <c r="AF58" s="28"/>
      <c r="AG58" s="28"/>
      <c r="AH58" s="28"/>
      <c r="AI58" s="28"/>
      <c r="AJ58" s="28"/>
      <c r="AK58" s="28"/>
      <c r="AL58" s="28"/>
      <c r="AM58" s="28"/>
      <c r="AN58" s="28"/>
      <c r="AO58" s="28"/>
    </row>
    <row r="59" spans="1:41" ht="13" x14ac:dyDescent="0.15">
      <c r="A59" s="25" t="s">
        <v>158</v>
      </c>
      <c r="B59" s="25" t="s">
        <v>159</v>
      </c>
      <c r="C59" s="25" t="s">
        <v>160</v>
      </c>
      <c r="D59" s="26" t="s">
        <v>54</v>
      </c>
      <c r="E59" s="39" t="s">
        <v>161</v>
      </c>
      <c r="F59" s="28"/>
      <c r="G59" s="40" t="s">
        <v>45</v>
      </c>
      <c r="H59" s="25" t="s">
        <v>45</v>
      </c>
      <c r="I59" s="25" t="s">
        <v>45</v>
      </c>
      <c r="J59" s="25" t="s">
        <v>45</v>
      </c>
      <c r="K59" s="25"/>
      <c r="L59" s="25" t="s">
        <v>173</v>
      </c>
      <c r="M59" s="28"/>
      <c r="N59" s="28"/>
      <c r="O59" s="25"/>
      <c r="P59" s="25" t="s">
        <v>172</v>
      </c>
      <c r="Q59" s="25" t="s">
        <v>176</v>
      </c>
      <c r="W59" s="28"/>
      <c r="X59" s="28"/>
      <c r="Y59" s="25"/>
      <c r="Z59" s="28"/>
      <c r="AA59" s="25"/>
      <c r="AB59" s="25" t="s">
        <v>172</v>
      </c>
      <c r="AC59" s="28"/>
      <c r="AE59" s="28"/>
      <c r="AF59" s="28"/>
      <c r="AH59" s="28"/>
      <c r="AI59" s="28"/>
      <c r="AJ59" s="25" t="s">
        <v>172</v>
      </c>
      <c r="AK59" s="28"/>
      <c r="AL59" s="28"/>
      <c r="AM59" s="28"/>
      <c r="AN59" s="28"/>
      <c r="AO59" s="28"/>
    </row>
    <row r="60" spans="1:41" ht="13" x14ac:dyDescent="0.15">
      <c r="A60" s="25" t="s">
        <v>162</v>
      </c>
      <c r="B60" s="25" t="s">
        <v>163</v>
      </c>
      <c r="C60" s="25" t="s">
        <v>65</v>
      </c>
      <c r="D60" s="26" t="s">
        <v>66</v>
      </c>
      <c r="E60" s="39" t="s">
        <v>67</v>
      </c>
      <c r="F60" s="28"/>
      <c r="G60" s="40" t="s">
        <v>45</v>
      </c>
      <c r="H60" s="25" t="s">
        <v>172</v>
      </c>
      <c r="I60" s="25" t="s">
        <v>45</v>
      </c>
      <c r="J60" s="25" t="s">
        <v>186</v>
      </c>
      <c r="K60" s="25"/>
      <c r="L60" s="25" t="s">
        <v>173</v>
      </c>
      <c r="M60" s="28"/>
      <c r="N60" s="28"/>
      <c r="O60" s="25"/>
      <c r="P60" s="25" t="s">
        <v>172</v>
      </c>
      <c r="Q60" s="28"/>
      <c r="W60" s="28"/>
      <c r="X60" s="28"/>
      <c r="Y60" s="25"/>
      <c r="Z60" s="28"/>
      <c r="AA60" s="25"/>
      <c r="AB60" s="25" t="s">
        <v>172</v>
      </c>
      <c r="AC60" s="28"/>
      <c r="AE60" s="28"/>
      <c r="AF60" s="28"/>
      <c r="AH60" s="28"/>
      <c r="AI60" s="28"/>
      <c r="AJ60" s="25" t="s">
        <v>172</v>
      </c>
      <c r="AK60" s="28"/>
      <c r="AL60" s="28"/>
      <c r="AM60" s="28"/>
      <c r="AN60" s="28"/>
      <c r="AO60" s="28"/>
    </row>
    <row r="61" spans="1:41" ht="13" x14ac:dyDescent="0.15">
      <c r="D61" s="22"/>
    </row>
    <row r="62" spans="1:41" ht="13" x14ac:dyDescent="0.15">
      <c r="D62" s="22"/>
    </row>
    <row r="63" spans="1:41" ht="13" x14ac:dyDescent="0.15">
      <c r="D63" s="22"/>
    </row>
    <row r="64" spans="1:41" ht="13" x14ac:dyDescent="0.15">
      <c r="D64" s="22"/>
    </row>
    <row r="65" spans="4:4" ht="13" x14ac:dyDescent="0.15">
      <c r="D65" s="22"/>
    </row>
    <row r="66" spans="4:4" ht="13" x14ac:dyDescent="0.15">
      <c r="D66" s="22"/>
    </row>
    <row r="67" spans="4:4" ht="13" x14ac:dyDescent="0.15">
      <c r="D67" s="22"/>
    </row>
    <row r="68" spans="4:4" ht="13" x14ac:dyDescent="0.15">
      <c r="D68" s="22"/>
    </row>
    <row r="69" spans="4:4" ht="13" x14ac:dyDescent="0.15">
      <c r="D69" s="22"/>
    </row>
    <row r="70" spans="4:4" ht="13" x14ac:dyDescent="0.15">
      <c r="D70" s="22"/>
    </row>
    <row r="71" spans="4:4" ht="13" x14ac:dyDescent="0.15">
      <c r="D71" s="22"/>
    </row>
    <row r="72" spans="4:4" ht="13" x14ac:dyDescent="0.15">
      <c r="D72" s="22"/>
    </row>
    <row r="73" spans="4:4" ht="13" x14ac:dyDescent="0.15">
      <c r="D73" s="22"/>
    </row>
    <row r="74" spans="4:4" ht="13" x14ac:dyDescent="0.15">
      <c r="D74" s="22"/>
    </row>
    <row r="75" spans="4:4" ht="13" x14ac:dyDescent="0.15">
      <c r="D75" s="22"/>
    </row>
    <row r="76" spans="4:4" ht="13" x14ac:dyDescent="0.15">
      <c r="D76" s="22"/>
    </row>
    <row r="77" spans="4:4" ht="13" x14ac:dyDescent="0.15">
      <c r="D77" s="22"/>
    </row>
    <row r="78" spans="4:4" ht="13" x14ac:dyDescent="0.15">
      <c r="D78" s="22"/>
    </row>
    <row r="79" spans="4:4" ht="13" x14ac:dyDescent="0.15">
      <c r="D79" s="22"/>
    </row>
    <row r="80" spans="4:4" ht="13" x14ac:dyDescent="0.15">
      <c r="D80" s="22"/>
    </row>
    <row r="81" spans="4:4" ht="13" x14ac:dyDescent="0.15">
      <c r="D81" s="22"/>
    </row>
    <row r="82" spans="4:4" ht="13" x14ac:dyDescent="0.15">
      <c r="D82" s="22"/>
    </row>
    <row r="83" spans="4:4" ht="13" x14ac:dyDescent="0.15">
      <c r="D83" s="22"/>
    </row>
    <row r="84" spans="4:4" ht="13" x14ac:dyDescent="0.15">
      <c r="D84" s="22"/>
    </row>
    <row r="85" spans="4:4" ht="13" x14ac:dyDescent="0.15">
      <c r="D85" s="22"/>
    </row>
    <row r="86" spans="4:4" ht="13" x14ac:dyDescent="0.15">
      <c r="D86" s="22"/>
    </row>
    <row r="87" spans="4:4" ht="13" x14ac:dyDescent="0.15">
      <c r="D87" s="22"/>
    </row>
    <row r="88" spans="4:4" ht="13" x14ac:dyDescent="0.15">
      <c r="D88" s="22"/>
    </row>
    <row r="89" spans="4:4" ht="13" x14ac:dyDescent="0.15">
      <c r="D89" s="22"/>
    </row>
    <row r="90" spans="4:4" ht="13" x14ac:dyDescent="0.15">
      <c r="D90" s="22"/>
    </row>
    <row r="91" spans="4:4" ht="13" x14ac:dyDescent="0.15">
      <c r="D91" s="22"/>
    </row>
    <row r="92" spans="4:4" ht="13" x14ac:dyDescent="0.15">
      <c r="D92" s="22"/>
    </row>
    <row r="93" spans="4:4" ht="13" x14ac:dyDescent="0.15">
      <c r="D93" s="22"/>
    </row>
    <row r="94" spans="4:4" ht="13" x14ac:dyDescent="0.15">
      <c r="D94" s="22"/>
    </row>
    <row r="95" spans="4:4" ht="13" x14ac:dyDescent="0.15">
      <c r="D95" s="22"/>
    </row>
    <row r="96" spans="4:4" ht="13" x14ac:dyDescent="0.15">
      <c r="D96" s="22"/>
    </row>
    <row r="97" spans="4:4" ht="13" x14ac:dyDescent="0.15">
      <c r="D97" s="22"/>
    </row>
    <row r="98" spans="4:4" ht="13" x14ac:dyDescent="0.15">
      <c r="D98" s="22"/>
    </row>
    <row r="99" spans="4:4" ht="13" x14ac:dyDescent="0.15">
      <c r="D99" s="22"/>
    </row>
    <row r="100" spans="4:4" ht="13" x14ac:dyDescent="0.15">
      <c r="D100" s="22"/>
    </row>
    <row r="101" spans="4:4" ht="13" x14ac:dyDescent="0.15">
      <c r="D101" s="22"/>
    </row>
    <row r="102" spans="4:4" ht="13" x14ac:dyDescent="0.15">
      <c r="D102" s="22"/>
    </row>
    <row r="103" spans="4:4" ht="13" x14ac:dyDescent="0.15">
      <c r="D103" s="22"/>
    </row>
    <row r="104" spans="4:4" ht="13" x14ac:dyDescent="0.15">
      <c r="D104" s="22"/>
    </row>
    <row r="105" spans="4:4" ht="13" x14ac:dyDescent="0.15">
      <c r="D105" s="22"/>
    </row>
    <row r="106" spans="4:4" ht="13" x14ac:dyDescent="0.15">
      <c r="D106" s="22"/>
    </row>
    <row r="107" spans="4:4" ht="13" x14ac:dyDescent="0.15">
      <c r="D107" s="22"/>
    </row>
    <row r="108" spans="4:4" ht="13" x14ac:dyDescent="0.15">
      <c r="D108" s="22"/>
    </row>
    <row r="109" spans="4:4" ht="13" x14ac:dyDescent="0.15">
      <c r="D109" s="22"/>
    </row>
    <row r="110" spans="4:4" ht="13" x14ac:dyDescent="0.15">
      <c r="D110" s="22"/>
    </row>
    <row r="111" spans="4:4" ht="13" x14ac:dyDescent="0.15">
      <c r="D111" s="22"/>
    </row>
    <row r="112" spans="4:4" ht="13" x14ac:dyDescent="0.15">
      <c r="D112" s="22"/>
    </row>
    <row r="113" spans="4:4" ht="13" x14ac:dyDescent="0.15">
      <c r="D113" s="22"/>
    </row>
    <row r="114" spans="4:4" ht="13" x14ac:dyDescent="0.15">
      <c r="D114" s="22"/>
    </row>
    <row r="115" spans="4:4" ht="13" x14ac:dyDescent="0.15">
      <c r="D115" s="22"/>
    </row>
    <row r="116" spans="4:4" ht="13" x14ac:dyDescent="0.15">
      <c r="D116" s="22"/>
    </row>
    <row r="117" spans="4:4" ht="13" x14ac:dyDescent="0.15">
      <c r="D117" s="22"/>
    </row>
    <row r="118" spans="4:4" ht="13" x14ac:dyDescent="0.15">
      <c r="D118" s="22"/>
    </row>
    <row r="119" spans="4:4" ht="13" x14ac:dyDescent="0.15">
      <c r="D119" s="22"/>
    </row>
    <row r="120" spans="4:4" ht="13" x14ac:dyDescent="0.15">
      <c r="D120" s="22"/>
    </row>
    <row r="121" spans="4:4" ht="13" x14ac:dyDescent="0.15">
      <c r="D121" s="22"/>
    </row>
    <row r="122" spans="4:4" ht="13" x14ac:dyDescent="0.15">
      <c r="D122" s="22"/>
    </row>
    <row r="123" spans="4:4" ht="13" x14ac:dyDescent="0.15">
      <c r="D123" s="22"/>
    </row>
    <row r="124" spans="4:4" ht="13" x14ac:dyDescent="0.15">
      <c r="D124" s="22"/>
    </row>
    <row r="125" spans="4:4" ht="13" x14ac:dyDescent="0.15">
      <c r="D125" s="22"/>
    </row>
    <row r="126" spans="4:4" ht="13" x14ac:dyDescent="0.15">
      <c r="D126" s="22"/>
    </row>
    <row r="127" spans="4:4" ht="13" x14ac:dyDescent="0.15">
      <c r="D127" s="22"/>
    </row>
    <row r="128" spans="4:4" ht="13" x14ac:dyDescent="0.15">
      <c r="D128" s="22"/>
    </row>
    <row r="129" spans="4:4" ht="13" x14ac:dyDescent="0.15">
      <c r="D129" s="22"/>
    </row>
    <row r="130" spans="4:4" ht="13" x14ac:dyDescent="0.15">
      <c r="D130" s="22"/>
    </row>
    <row r="131" spans="4:4" ht="13" x14ac:dyDescent="0.15">
      <c r="D131" s="22"/>
    </row>
    <row r="132" spans="4:4" ht="13" x14ac:dyDescent="0.15">
      <c r="D132" s="22"/>
    </row>
    <row r="133" spans="4:4" ht="13" x14ac:dyDescent="0.15">
      <c r="D133" s="22"/>
    </row>
    <row r="134" spans="4:4" ht="13" x14ac:dyDescent="0.15">
      <c r="D134" s="22"/>
    </row>
    <row r="135" spans="4:4" ht="13" x14ac:dyDescent="0.15">
      <c r="D135" s="22"/>
    </row>
    <row r="136" spans="4:4" ht="13" x14ac:dyDescent="0.15">
      <c r="D136" s="22"/>
    </row>
    <row r="137" spans="4:4" ht="13" x14ac:dyDescent="0.15">
      <c r="D137" s="22"/>
    </row>
    <row r="138" spans="4:4" ht="13" x14ac:dyDescent="0.15">
      <c r="D138" s="22"/>
    </row>
    <row r="139" spans="4:4" ht="13" x14ac:dyDescent="0.15">
      <c r="D139" s="22"/>
    </row>
    <row r="140" spans="4:4" ht="13" x14ac:dyDescent="0.15">
      <c r="D140" s="22"/>
    </row>
    <row r="141" spans="4:4" ht="13" x14ac:dyDescent="0.15">
      <c r="D141" s="22"/>
    </row>
    <row r="142" spans="4:4" ht="13" x14ac:dyDescent="0.15">
      <c r="D142" s="22"/>
    </row>
    <row r="143" spans="4:4" ht="13" x14ac:dyDescent="0.15">
      <c r="D143" s="22"/>
    </row>
    <row r="144" spans="4:4" ht="13" x14ac:dyDescent="0.15">
      <c r="D144" s="22"/>
    </row>
    <row r="145" spans="4:4" ht="13" x14ac:dyDescent="0.15">
      <c r="D145" s="22"/>
    </row>
    <row r="146" spans="4:4" ht="13" x14ac:dyDescent="0.15">
      <c r="D146" s="22"/>
    </row>
    <row r="147" spans="4:4" ht="13" x14ac:dyDescent="0.15">
      <c r="D147" s="22"/>
    </row>
    <row r="148" spans="4:4" ht="13" x14ac:dyDescent="0.15">
      <c r="D148" s="22"/>
    </row>
    <row r="149" spans="4:4" ht="13" x14ac:dyDescent="0.15">
      <c r="D149" s="22"/>
    </row>
    <row r="150" spans="4:4" ht="13" x14ac:dyDescent="0.15">
      <c r="D150" s="22"/>
    </row>
    <row r="151" spans="4:4" ht="13" x14ac:dyDescent="0.15">
      <c r="D151" s="22"/>
    </row>
    <row r="152" spans="4:4" ht="13" x14ac:dyDescent="0.15">
      <c r="D152" s="22"/>
    </row>
    <row r="153" spans="4:4" ht="13" x14ac:dyDescent="0.15">
      <c r="D153" s="22"/>
    </row>
    <row r="154" spans="4:4" ht="13" x14ac:dyDescent="0.15">
      <c r="D154" s="22"/>
    </row>
    <row r="155" spans="4:4" ht="13" x14ac:dyDescent="0.15">
      <c r="D155" s="22"/>
    </row>
    <row r="156" spans="4:4" ht="13" x14ac:dyDescent="0.15">
      <c r="D156" s="22"/>
    </row>
    <row r="157" spans="4:4" ht="13" x14ac:dyDescent="0.15">
      <c r="D157" s="22"/>
    </row>
    <row r="158" spans="4:4" ht="13" x14ac:dyDescent="0.15">
      <c r="D158" s="22"/>
    </row>
    <row r="159" spans="4:4" ht="13" x14ac:dyDescent="0.15">
      <c r="D159" s="22"/>
    </row>
    <row r="160" spans="4:4" ht="13" x14ac:dyDescent="0.15">
      <c r="D160" s="22"/>
    </row>
    <row r="161" spans="4:4" ht="13" x14ac:dyDescent="0.15">
      <c r="D161" s="22"/>
    </row>
    <row r="162" spans="4:4" ht="13" x14ac:dyDescent="0.15">
      <c r="D162" s="22"/>
    </row>
    <row r="163" spans="4:4" ht="13" x14ac:dyDescent="0.15">
      <c r="D163" s="22"/>
    </row>
    <row r="164" spans="4:4" ht="13" x14ac:dyDescent="0.15">
      <c r="D164" s="22"/>
    </row>
    <row r="165" spans="4:4" ht="13" x14ac:dyDescent="0.15">
      <c r="D165" s="22"/>
    </row>
    <row r="166" spans="4:4" ht="13" x14ac:dyDescent="0.15">
      <c r="D166" s="22"/>
    </row>
    <row r="167" spans="4:4" ht="13" x14ac:dyDescent="0.15">
      <c r="D167" s="22"/>
    </row>
    <row r="168" spans="4:4" ht="13" x14ac:dyDescent="0.15">
      <c r="D168" s="22"/>
    </row>
    <row r="169" spans="4:4" ht="13" x14ac:dyDescent="0.15">
      <c r="D169" s="22"/>
    </row>
    <row r="170" spans="4:4" ht="13" x14ac:dyDescent="0.15">
      <c r="D170" s="22"/>
    </row>
    <row r="171" spans="4:4" ht="13" x14ac:dyDescent="0.15">
      <c r="D171" s="22"/>
    </row>
    <row r="172" spans="4:4" ht="13" x14ac:dyDescent="0.15">
      <c r="D172" s="22"/>
    </row>
    <row r="173" spans="4:4" ht="13" x14ac:dyDescent="0.15">
      <c r="D173" s="22"/>
    </row>
    <row r="174" spans="4:4" ht="13" x14ac:dyDescent="0.15">
      <c r="D174" s="22"/>
    </row>
    <row r="175" spans="4:4" ht="13" x14ac:dyDescent="0.15">
      <c r="D175" s="22"/>
    </row>
    <row r="176" spans="4:4" ht="13" x14ac:dyDescent="0.15">
      <c r="D176" s="22"/>
    </row>
    <row r="177" spans="4:4" ht="13" x14ac:dyDescent="0.15">
      <c r="D177" s="22"/>
    </row>
    <row r="178" spans="4:4" ht="13" x14ac:dyDescent="0.15">
      <c r="D178" s="22"/>
    </row>
    <row r="179" spans="4:4" ht="13" x14ac:dyDescent="0.15">
      <c r="D179" s="22"/>
    </row>
    <row r="180" spans="4:4" ht="13" x14ac:dyDescent="0.15">
      <c r="D180" s="22"/>
    </row>
    <row r="181" spans="4:4" ht="13" x14ac:dyDescent="0.15">
      <c r="D181" s="22"/>
    </row>
    <row r="182" spans="4:4" ht="13" x14ac:dyDescent="0.15">
      <c r="D182" s="22"/>
    </row>
    <row r="183" spans="4:4" ht="13" x14ac:dyDescent="0.15">
      <c r="D183" s="22"/>
    </row>
    <row r="184" spans="4:4" ht="13" x14ac:dyDescent="0.15">
      <c r="D184" s="22"/>
    </row>
    <row r="185" spans="4:4" ht="13" x14ac:dyDescent="0.15">
      <c r="D185" s="22"/>
    </row>
    <row r="186" spans="4:4" ht="13" x14ac:dyDescent="0.15">
      <c r="D186" s="22"/>
    </row>
    <row r="187" spans="4:4" ht="13" x14ac:dyDescent="0.15">
      <c r="D187" s="22"/>
    </row>
    <row r="188" spans="4:4" ht="13" x14ac:dyDescent="0.15">
      <c r="D188" s="22"/>
    </row>
    <row r="189" spans="4:4" ht="13" x14ac:dyDescent="0.15">
      <c r="D189" s="22"/>
    </row>
    <row r="190" spans="4:4" ht="13" x14ac:dyDescent="0.15">
      <c r="D190" s="22"/>
    </row>
    <row r="191" spans="4:4" ht="13" x14ac:dyDescent="0.15">
      <c r="D191" s="22"/>
    </row>
    <row r="192" spans="4:4" ht="13" x14ac:dyDescent="0.15">
      <c r="D192" s="22"/>
    </row>
    <row r="193" spans="4:4" ht="13" x14ac:dyDescent="0.15">
      <c r="D193" s="22"/>
    </row>
    <row r="194" spans="4:4" ht="13" x14ac:dyDescent="0.15">
      <c r="D194" s="22"/>
    </row>
    <row r="195" spans="4:4" ht="13" x14ac:dyDescent="0.15">
      <c r="D195" s="22"/>
    </row>
    <row r="196" spans="4:4" ht="13" x14ac:dyDescent="0.15">
      <c r="D196" s="22"/>
    </row>
    <row r="197" spans="4:4" ht="13" x14ac:dyDescent="0.15">
      <c r="D197" s="22"/>
    </row>
    <row r="198" spans="4:4" ht="13" x14ac:dyDescent="0.15">
      <c r="D198" s="22"/>
    </row>
    <row r="199" spans="4:4" ht="13" x14ac:dyDescent="0.15">
      <c r="D199" s="22"/>
    </row>
    <row r="200" spans="4:4" ht="13" x14ac:dyDescent="0.15">
      <c r="D200" s="22"/>
    </row>
    <row r="201" spans="4:4" ht="13" x14ac:dyDescent="0.15">
      <c r="D201" s="22"/>
    </row>
    <row r="202" spans="4:4" ht="13" x14ac:dyDescent="0.15">
      <c r="D202" s="22"/>
    </row>
    <row r="203" spans="4:4" ht="13" x14ac:dyDescent="0.15">
      <c r="D203" s="22"/>
    </row>
    <row r="204" spans="4:4" ht="13" x14ac:dyDescent="0.15">
      <c r="D204" s="22"/>
    </row>
    <row r="205" spans="4:4" ht="13" x14ac:dyDescent="0.15">
      <c r="D205" s="22"/>
    </row>
    <row r="206" spans="4:4" ht="13" x14ac:dyDescent="0.15">
      <c r="D206" s="22"/>
    </row>
    <row r="207" spans="4:4" ht="13" x14ac:dyDescent="0.15">
      <c r="D207" s="22"/>
    </row>
    <row r="208" spans="4:4" ht="13" x14ac:dyDescent="0.15">
      <c r="D208" s="22"/>
    </row>
    <row r="209" spans="4:4" ht="13" x14ac:dyDescent="0.15">
      <c r="D209" s="22"/>
    </row>
    <row r="210" spans="4:4" ht="13" x14ac:dyDescent="0.15">
      <c r="D210" s="22"/>
    </row>
    <row r="211" spans="4:4" ht="13" x14ac:dyDescent="0.15">
      <c r="D211" s="22"/>
    </row>
    <row r="212" spans="4:4" ht="13" x14ac:dyDescent="0.15">
      <c r="D212" s="22"/>
    </row>
    <row r="213" spans="4:4" ht="13" x14ac:dyDescent="0.15">
      <c r="D213" s="22"/>
    </row>
    <row r="214" spans="4:4" ht="13" x14ac:dyDescent="0.15">
      <c r="D214" s="22"/>
    </row>
    <row r="215" spans="4:4" ht="13" x14ac:dyDescent="0.15">
      <c r="D215" s="22"/>
    </row>
    <row r="216" spans="4:4" ht="13" x14ac:dyDescent="0.15">
      <c r="D216" s="22"/>
    </row>
    <row r="217" spans="4:4" ht="13" x14ac:dyDescent="0.15">
      <c r="D217" s="22"/>
    </row>
    <row r="218" spans="4:4" ht="13" x14ac:dyDescent="0.15">
      <c r="D218" s="22"/>
    </row>
    <row r="219" spans="4:4" ht="13" x14ac:dyDescent="0.15">
      <c r="D219" s="22"/>
    </row>
    <row r="220" spans="4:4" ht="13" x14ac:dyDescent="0.15">
      <c r="D220" s="22"/>
    </row>
    <row r="221" spans="4:4" ht="13" x14ac:dyDescent="0.15">
      <c r="D221" s="22"/>
    </row>
    <row r="222" spans="4:4" ht="13" x14ac:dyDescent="0.15">
      <c r="D222" s="22"/>
    </row>
    <row r="223" spans="4:4" ht="13" x14ac:dyDescent="0.15">
      <c r="D223" s="22"/>
    </row>
    <row r="224" spans="4:4" ht="13" x14ac:dyDescent="0.15">
      <c r="D224" s="22"/>
    </row>
    <row r="225" spans="4:4" ht="13" x14ac:dyDescent="0.15">
      <c r="D225" s="22"/>
    </row>
    <row r="226" spans="4:4" ht="13" x14ac:dyDescent="0.15">
      <c r="D226" s="22"/>
    </row>
    <row r="227" spans="4:4" ht="13" x14ac:dyDescent="0.15">
      <c r="D227" s="22"/>
    </row>
    <row r="228" spans="4:4" ht="13" x14ac:dyDescent="0.15">
      <c r="D228" s="22"/>
    </row>
    <row r="229" spans="4:4" ht="13" x14ac:dyDescent="0.15">
      <c r="D229" s="22"/>
    </row>
    <row r="230" spans="4:4" ht="13" x14ac:dyDescent="0.15">
      <c r="D230" s="22"/>
    </row>
    <row r="231" spans="4:4" ht="13" x14ac:dyDescent="0.15">
      <c r="D231" s="22"/>
    </row>
    <row r="232" spans="4:4" ht="13" x14ac:dyDescent="0.15">
      <c r="D232" s="22"/>
    </row>
    <row r="233" spans="4:4" ht="13" x14ac:dyDescent="0.15">
      <c r="D233" s="22"/>
    </row>
    <row r="234" spans="4:4" ht="13" x14ac:dyDescent="0.15">
      <c r="D234" s="22"/>
    </row>
    <row r="235" spans="4:4" ht="13" x14ac:dyDescent="0.15">
      <c r="D235" s="22"/>
    </row>
    <row r="236" spans="4:4" ht="13" x14ac:dyDescent="0.15">
      <c r="D236" s="22"/>
    </row>
    <row r="237" spans="4:4" ht="13" x14ac:dyDescent="0.15">
      <c r="D237" s="22"/>
    </row>
    <row r="238" spans="4:4" ht="13" x14ac:dyDescent="0.15">
      <c r="D238" s="22"/>
    </row>
    <row r="239" spans="4:4" ht="13" x14ac:dyDescent="0.15">
      <c r="D239" s="22"/>
    </row>
    <row r="240" spans="4:4" ht="13" x14ac:dyDescent="0.15">
      <c r="D240" s="22"/>
    </row>
    <row r="241" spans="4:4" ht="13" x14ac:dyDescent="0.15">
      <c r="D241" s="22"/>
    </row>
    <row r="242" spans="4:4" ht="13" x14ac:dyDescent="0.15">
      <c r="D242" s="22"/>
    </row>
    <row r="243" spans="4:4" ht="13" x14ac:dyDescent="0.15">
      <c r="D243" s="22"/>
    </row>
    <row r="244" spans="4:4" ht="13" x14ac:dyDescent="0.15">
      <c r="D244" s="22"/>
    </row>
    <row r="245" spans="4:4" ht="13" x14ac:dyDescent="0.15">
      <c r="D245" s="22"/>
    </row>
    <row r="246" spans="4:4" ht="13" x14ac:dyDescent="0.15">
      <c r="D246" s="22"/>
    </row>
    <row r="247" spans="4:4" ht="13" x14ac:dyDescent="0.15">
      <c r="D247" s="22"/>
    </row>
    <row r="248" spans="4:4" ht="13" x14ac:dyDescent="0.15">
      <c r="D248" s="22"/>
    </row>
    <row r="249" spans="4:4" ht="13" x14ac:dyDescent="0.15">
      <c r="D249" s="22"/>
    </row>
    <row r="250" spans="4:4" ht="13" x14ac:dyDescent="0.15">
      <c r="D250" s="22"/>
    </row>
    <row r="251" spans="4:4" ht="13" x14ac:dyDescent="0.15">
      <c r="D251" s="22"/>
    </row>
    <row r="252" spans="4:4" ht="13" x14ac:dyDescent="0.15">
      <c r="D252" s="22"/>
    </row>
    <row r="253" spans="4:4" ht="13" x14ac:dyDescent="0.15">
      <c r="D253" s="22"/>
    </row>
    <row r="254" spans="4:4" ht="13" x14ac:dyDescent="0.15">
      <c r="D254" s="22"/>
    </row>
    <row r="255" spans="4:4" ht="13" x14ac:dyDescent="0.15">
      <c r="D255" s="22"/>
    </row>
    <row r="256" spans="4:4" ht="13" x14ac:dyDescent="0.15">
      <c r="D256" s="22"/>
    </row>
    <row r="257" spans="4:4" ht="13" x14ac:dyDescent="0.15">
      <c r="D257" s="22"/>
    </row>
    <row r="258" spans="4:4" ht="13" x14ac:dyDescent="0.15">
      <c r="D258" s="22"/>
    </row>
    <row r="259" spans="4:4" ht="13" x14ac:dyDescent="0.15">
      <c r="D259" s="22"/>
    </row>
    <row r="260" spans="4:4" ht="13" x14ac:dyDescent="0.15">
      <c r="D260" s="22"/>
    </row>
    <row r="261" spans="4:4" ht="13" x14ac:dyDescent="0.15">
      <c r="D261" s="22"/>
    </row>
    <row r="262" spans="4:4" ht="13" x14ac:dyDescent="0.15">
      <c r="D262" s="22"/>
    </row>
    <row r="263" spans="4:4" ht="13" x14ac:dyDescent="0.15">
      <c r="D263" s="22"/>
    </row>
    <row r="264" spans="4:4" ht="13" x14ac:dyDescent="0.15">
      <c r="D264" s="22"/>
    </row>
    <row r="265" spans="4:4" ht="13" x14ac:dyDescent="0.15">
      <c r="D265" s="22"/>
    </row>
    <row r="266" spans="4:4" ht="13" x14ac:dyDescent="0.15">
      <c r="D266" s="22"/>
    </row>
    <row r="267" spans="4:4" ht="13" x14ac:dyDescent="0.15">
      <c r="D267" s="22"/>
    </row>
    <row r="268" spans="4:4" ht="13" x14ac:dyDescent="0.15">
      <c r="D268" s="22"/>
    </row>
    <row r="269" spans="4:4" ht="13" x14ac:dyDescent="0.15">
      <c r="D269" s="22"/>
    </row>
    <row r="270" spans="4:4" ht="13" x14ac:dyDescent="0.15">
      <c r="D270" s="22"/>
    </row>
    <row r="271" spans="4:4" ht="13" x14ac:dyDescent="0.15">
      <c r="D271" s="22"/>
    </row>
    <row r="272" spans="4:4" ht="13" x14ac:dyDescent="0.15">
      <c r="D272" s="22"/>
    </row>
    <row r="273" spans="4:4" ht="13" x14ac:dyDescent="0.15">
      <c r="D273" s="22"/>
    </row>
    <row r="274" spans="4:4" ht="13" x14ac:dyDescent="0.15">
      <c r="D274" s="22"/>
    </row>
    <row r="275" spans="4:4" ht="13" x14ac:dyDescent="0.15">
      <c r="D275" s="22"/>
    </row>
    <row r="276" spans="4:4" ht="13" x14ac:dyDescent="0.15">
      <c r="D276" s="22"/>
    </row>
    <row r="277" spans="4:4" ht="13" x14ac:dyDescent="0.15">
      <c r="D277" s="22"/>
    </row>
    <row r="278" spans="4:4" ht="13" x14ac:dyDescent="0.15">
      <c r="D278" s="22"/>
    </row>
    <row r="279" spans="4:4" ht="13" x14ac:dyDescent="0.15">
      <c r="D279" s="22"/>
    </row>
    <row r="280" spans="4:4" ht="13" x14ac:dyDescent="0.15">
      <c r="D280" s="22"/>
    </row>
    <row r="281" spans="4:4" ht="13" x14ac:dyDescent="0.15">
      <c r="D281" s="22"/>
    </row>
    <row r="282" spans="4:4" ht="13" x14ac:dyDescent="0.15">
      <c r="D282" s="22"/>
    </row>
    <row r="283" spans="4:4" ht="13" x14ac:dyDescent="0.15">
      <c r="D283" s="22"/>
    </row>
    <row r="284" spans="4:4" ht="13" x14ac:dyDescent="0.15">
      <c r="D284" s="22"/>
    </row>
    <row r="285" spans="4:4" ht="13" x14ac:dyDescent="0.15">
      <c r="D285" s="22"/>
    </row>
    <row r="286" spans="4:4" ht="13" x14ac:dyDescent="0.15">
      <c r="D286" s="22"/>
    </row>
    <row r="287" spans="4:4" ht="13" x14ac:dyDescent="0.15">
      <c r="D287" s="22"/>
    </row>
    <row r="288" spans="4:4" ht="13" x14ac:dyDescent="0.15">
      <c r="D288" s="22"/>
    </row>
    <row r="289" spans="4:4" ht="13" x14ac:dyDescent="0.15">
      <c r="D289" s="22"/>
    </row>
    <row r="290" spans="4:4" ht="13" x14ac:dyDescent="0.15">
      <c r="D290" s="22"/>
    </row>
    <row r="291" spans="4:4" ht="13" x14ac:dyDescent="0.15">
      <c r="D291" s="22"/>
    </row>
    <row r="292" spans="4:4" ht="13" x14ac:dyDescent="0.15">
      <c r="D292" s="22"/>
    </row>
    <row r="293" spans="4:4" ht="13" x14ac:dyDescent="0.15">
      <c r="D293" s="22"/>
    </row>
    <row r="294" spans="4:4" ht="13" x14ac:dyDescent="0.15">
      <c r="D294" s="22"/>
    </row>
    <row r="295" spans="4:4" ht="13" x14ac:dyDescent="0.15">
      <c r="D295" s="22"/>
    </row>
    <row r="296" spans="4:4" ht="13" x14ac:dyDescent="0.15">
      <c r="D296" s="22"/>
    </row>
    <row r="297" spans="4:4" ht="13" x14ac:dyDescent="0.15">
      <c r="D297" s="22"/>
    </row>
    <row r="298" spans="4:4" ht="13" x14ac:dyDescent="0.15">
      <c r="D298" s="22"/>
    </row>
    <row r="299" spans="4:4" ht="13" x14ac:dyDescent="0.15">
      <c r="D299" s="22"/>
    </row>
    <row r="300" spans="4:4" ht="13" x14ac:dyDescent="0.15">
      <c r="D300" s="22"/>
    </row>
    <row r="301" spans="4:4" ht="13" x14ac:dyDescent="0.15">
      <c r="D301" s="22"/>
    </row>
    <row r="302" spans="4:4" ht="13" x14ac:dyDescent="0.15">
      <c r="D302" s="22"/>
    </row>
    <row r="303" spans="4:4" ht="13" x14ac:dyDescent="0.15">
      <c r="D303" s="22"/>
    </row>
    <row r="304" spans="4:4" ht="13" x14ac:dyDescent="0.15">
      <c r="D304" s="22"/>
    </row>
    <row r="305" spans="4:4" ht="13" x14ac:dyDescent="0.15">
      <c r="D305" s="22"/>
    </row>
    <row r="306" spans="4:4" ht="13" x14ac:dyDescent="0.15">
      <c r="D306" s="22"/>
    </row>
    <row r="307" spans="4:4" ht="13" x14ac:dyDescent="0.15">
      <c r="D307" s="22"/>
    </row>
    <row r="308" spans="4:4" ht="13" x14ac:dyDescent="0.15">
      <c r="D308" s="22"/>
    </row>
    <row r="309" spans="4:4" ht="13" x14ac:dyDescent="0.15">
      <c r="D309" s="22"/>
    </row>
    <row r="310" spans="4:4" ht="13" x14ac:dyDescent="0.15">
      <c r="D310" s="22"/>
    </row>
    <row r="311" spans="4:4" ht="13" x14ac:dyDescent="0.15">
      <c r="D311" s="22"/>
    </row>
    <row r="312" spans="4:4" ht="13" x14ac:dyDescent="0.15">
      <c r="D312" s="22"/>
    </row>
    <row r="313" spans="4:4" ht="13" x14ac:dyDescent="0.15">
      <c r="D313" s="22"/>
    </row>
    <row r="314" spans="4:4" ht="13" x14ac:dyDescent="0.15">
      <c r="D314" s="22"/>
    </row>
    <row r="315" spans="4:4" ht="13" x14ac:dyDescent="0.15">
      <c r="D315" s="22"/>
    </row>
    <row r="316" spans="4:4" ht="13" x14ac:dyDescent="0.15">
      <c r="D316" s="22"/>
    </row>
    <row r="317" spans="4:4" ht="13" x14ac:dyDescent="0.15">
      <c r="D317" s="22"/>
    </row>
    <row r="318" spans="4:4" ht="13" x14ac:dyDescent="0.15">
      <c r="D318" s="22"/>
    </row>
    <row r="319" spans="4:4" ht="13" x14ac:dyDescent="0.15">
      <c r="D319" s="22"/>
    </row>
    <row r="320" spans="4:4" ht="13" x14ac:dyDescent="0.15">
      <c r="D320" s="22"/>
    </row>
    <row r="321" spans="4:4" ht="13" x14ac:dyDescent="0.15">
      <c r="D321" s="22"/>
    </row>
    <row r="322" spans="4:4" ht="13" x14ac:dyDescent="0.15">
      <c r="D322" s="22"/>
    </row>
    <row r="323" spans="4:4" ht="13" x14ac:dyDescent="0.15">
      <c r="D323" s="22"/>
    </row>
    <row r="324" spans="4:4" ht="13" x14ac:dyDescent="0.15">
      <c r="D324" s="22"/>
    </row>
    <row r="325" spans="4:4" ht="13" x14ac:dyDescent="0.15">
      <c r="D325" s="22"/>
    </row>
    <row r="326" spans="4:4" ht="13" x14ac:dyDescent="0.15">
      <c r="D326" s="22"/>
    </row>
    <row r="327" spans="4:4" ht="13" x14ac:dyDescent="0.15">
      <c r="D327" s="22"/>
    </row>
    <row r="328" spans="4:4" ht="13" x14ac:dyDescent="0.15">
      <c r="D328" s="22"/>
    </row>
    <row r="329" spans="4:4" ht="13" x14ac:dyDescent="0.15">
      <c r="D329" s="22"/>
    </row>
    <row r="330" spans="4:4" ht="13" x14ac:dyDescent="0.15">
      <c r="D330" s="22"/>
    </row>
    <row r="331" spans="4:4" ht="13" x14ac:dyDescent="0.15">
      <c r="D331" s="22"/>
    </row>
    <row r="332" spans="4:4" ht="13" x14ac:dyDescent="0.15">
      <c r="D332" s="22"/>
    </row>
    <row r="333" spans="4:4" ht="13" x14ac:dyDescent="0.15">
      <c r="D333" s="22"/>
    </row>
    <row r="334" spans="4:4" ht="13" x14ac:dyDescent="0.15">
      <c r="D334" s="22"/>
    </row>
    <row r="335" spans="4:4" ht="13" x14ac:dyDescent="0.15">
      <c r="D335" s="22"/>
    </row>
    <row r="336" spans="4:4" ht="13" x14ac:dyDescent="0.15">
      <c r="D336" s="22"/>
    </row>
    <row r="337" spans="4:4" ht="13" x14ac:dyDescent="0.15">
      <c r="D337" s="22"/>
    </row>
    <row r="338" spans="4:4" ht="13" x14ac:dyDescent="0.15">
      <c r="D338" s="22"/>
    </row>
    <row r="339" spans="4:4" ht="13" x14ac:dyDescent="0.15">
      <c r="D339" s="22"/>
    </row>
    <row r="340" spans="4:4" ht="13" x14ac:dyDescent="0.15">
      <c r="D340" s="22"/>
    </row>
    <row r="341" spans="4:4" ht="13" x14ac:dyDescent="0.15">
      <c r="D341" s="22"/>
    </row>
    <row r="342" spans="4:4" ht="13" x14ac:dyDescent="0.15">
      <c r="D342" s="22"/>
    </row>
    <row r="343" spans="4:4" ht="13" x14ac:dyDescent="0.15">
      <c r="D343" s="22"/>
    </row>
    <row r="344" spans="4:4" ht="13" x14ac:dyDescent="0.15">
      <c r="D344" s="22"/>
    </row>
    <row r="345" spans="4:4" ht="13" x14ac:dyDescent="0.15">
      <c r="D345" s="22"/>
    </row>
    <row r="346" spans="4:4" ht="13" x14ac:dyDescent="0.15">
      <c r="D346" s="22"/>
    </row>
    <row r="347" spans="4:4" ht="13" x14ac:dyDescent="0.15">
      <c r="D347" s="22"/>
    </row>
    <row r="348" spans="4:4" ht="13" x14ac:dyDescent="0.15">
      <c r="D348" s="22"/>
    </row>
    <row r="349" spans="4:4" ht="13" x14ac:dyDescent="0.15">
      <c r="D349" s="22"/>
    </row>
    <row r="350" spans="4:4" ht="13" x14ac:dyDescent="0.15">
      <c r="D350" s="22"/>
    </row>
    <row r="351" spans="4:4" ht="13" x14ac:dyDescent="0.15">
      <c r="D351" s="22"/>
    </row>
    <row r="352" spans="4:4" ht="13" x14ac:dyDescent="0.15">
      <c r="D352" s="22"/>
    </row>
    <row r="353" spans="4:4" ht="13" x14ac:dyDescent="0.15">
      <c r="D353" s="22"/>
    </row>
    <row r="354" spans="4:4" ht="13" x14ac:dyDescent="0.15">
      <c r="D354" s="22"/>
    </row>
    <row r="355" spans="4:4" ht="13" x14ac:dyDescent="0.15">
      <c r="D355" s="22"/>
    </row>
    <row r="356" spans="4:4" ht="13" x14ac:dyDescent="0.15">
      <c r="D356" s="22"/>
    </row>
    <row r="357" spans="4:4" ht="13" x14ac:dyDescent="0.15">
      <c r="D357" s="22"/>
    </row>
    <row r="358" spans="4:4" ht="13" x14ac:dyDescent="0.15">
      <c r="D358" s="22"/>
    </row>
    <row r="359" spans="4:4" ht="13" x14ac:dyDescent="0.15">
      <c r="D359" s="22"/>
    </row>
    <row r="360" spans="4:4" ht="13" x14ac:dyDescent="0.15">
      <c r="D360" s="22"/>
    </row>
    <row r="361" spans="4:4" ht="13" x14ac:dyDescent="0.15">
      <c r="D361" s="22"/>
    </row>
    <row r="362" spans="4:4" ht="13" x14ac:dyDescent="0.15">
      <c r="D362" s="22"/>
    </row>
    <row r="363" spans="4:4" ht="13" x14ac:dyDescent="0.15">
      <c r="D363" s="22"/>
    </row>
    <row r="364" spans="4:4" ht="13" x14ac:dyDescent="0.15">
      <c r="D364" s="22"/>
    </row>
    <row r="365" spans="4:4" ht="13" x14ac:dyDescent="0.15">
      <c r="D365" s="22"/>
    </row>
    <row r="366" spans="4:4" ht="13" x14ac:dyDescent="0.15">
      <c r="D366" s="22"/>
    </row>
    <row r="367" spans="4:4" ht="13" x14ac:dyDescent="0.15">
      <c r="D367" s="22"/>
    </row>
    <row r="368" spans="4:4" ht="13" x14ac:dyDescent="0.15">
      <c r="D368" s="22"/>
    </row>
    <row r="369" spans="4:4" ht="13" x14ac:dyDescent="0.15">
      <c r="D369" s="22"/>
    </row>
    <row r="370" spans="4:4" ht="13" x14ac:dyDescent="0.15">
      <c r="D370" s="22"/>
    </row>
    <row r="371" spans="4:4" ht="13" x14ac:dyDescent="0.15">
      <c r="D371" s="22"/>
    </row>
    <row r="372" spans="4:4" ht="13" x14ac:dyDescent="0.15">
      <c r="D372" s="22"/>
    </row>
    <row r="373" spans="4:4" ht="13" x14ac:dyDescent="0.15">
      <c r="D373" s="22"/>
    </row>
    <row r="374" spans="4:4" ht="13" x14ac:dyDescent="0.15">
      <c r="D374" s="22"/>
    </row>
    <row r="375" spans="4:4" ht="13" x14ac:dyDescent="0.15">
      <c r="D375" s="22"/>
    </row>
    <row r="376" spans="4:4" ht="13" x14ac:dyDescent="0.15">
      <c r="D376" s="22"/>
    </row>
    <row r="377" spans="4:4" ht="13" x14ac:dyDescent="0.15">
      <c r="D377" s="22"/>
    </row>
    <row r="378" spans="4:4" ht="13" x14ac:dyDescent="0.15">
      <c r="D378" s="22"/>
    </row>
    <row r="379" spans="4:4" ht="13" x14ac:dyDescent="0.15">
      <c r="D379" s="22"/>
    </row>
    <row r="380" spans="4:4" ht="13" x14ac:dyDescent="0.15">
      <c r="D380" s="22"/>
    </row>
    <row r="381" spans="4:4" ht="13" x14ac:dyDescent="0.15">
      <c r="D381" s="22"/>
    </row>
    <row r="382" spans="4:4" ht="13" x14ac:dyDescent="0.15">
      <c r="D382" s="22"/>
    </row>
    <row r="383" spans="4:4" ht="13" x14ac:dyDescent="0.15">
      <c r="D383" s="22"/>
    </row>
    <row r="384" spans="4:4" ht="13" x14ac:dyDescent="0.15">
      <c r="D384" s="22"/>
    </row>
    <row r="385" spans="4:4" ht="13" x14ac:dyDescent="0.15">
      <c r="D385" s="22"/>
    </row>
    <row r="386" spans="4:4" ht="13" x14ac:dyDescent="0.15">
      <c r="D386" s="22"/>
    </row>
    <row r="387" spans="4:4" ht="13" x14ac:dyDescent="0.15">
      <c r="D387" s="22"/>
    </row>
    <row r="388" spans="4:4" ht="13" x14ac:dyDescent="0.15">
      <c r="D388" s="22"/>
    </row>
    <row r="389" spans="4:4" ht="13" x14ac:dyDescent="0.15">
      <c r="D389" s="22"/>
    </row>
    <row r="390" spans="4:4" ht="13" x14ac:dyDescent="0.15">
      <c r="D390" s="22"/>
    </row>
    <row r="391" spans="4:4" ht="13" x14ac:dyDescent="0.15">
      <c r="D391" s="22"/>
    </row>
    <row r="392" spans="4:4" ht="13" x14ac:dyDescent="0.15">
      <c r="D392" s="22"/>
    </row>
    <row r="393" spans="4:4" ht="13" x14ac:dyDescent="0.15">
      <c r="D393" s="22"/>
    </row>
    <row r="394" spans="4:4" ht="13" x14ac:dyDescent="0.15">
      <c r="D394" s="22"/>
    </row>
    <row r="395" spans="4:4" ht="13" x14ac:dyDescent="0.15">
      <c r="D395" s="22"/>
    </row>
    <row r="396" spans="4:4" ht="13" x14ac:dyDescent="0.15">
      <c r="D396" s="22"/>
    </row>
    <row r="397" spans="4:4" ht="13" x14ac:dyDescent="0.15">
      <c r="D397" s="22"/>
    </row>
    <row r="398" spans="4:4" ht="13" x14ac:dyDescent="0.15">
      <c r="D398" s="22"/>
    </row>
    <row r="399" spans="4:4" ht="13" x14ac:dyDescent="0.15">
      <c r="D399" s="22"/>
    </row>
    <row r="400" spans="4:4" ht="13" x14ac:dyDescent="0.15">
      <c r="D400" s="22"/>
    </row>
    <row r="401" spans="4:4" ht="13" x14ac:dyDescent="0.15">
      <c r="D401" s="22"/>
    </row>
    <row r="402" spans="4:4" ht="13" x14ac:dyDescent="0.15">
      <c r="D402" s="22"/>
    </row>
    <row r="403" spans="4:4" ht="13" x14ac:dyDescent="0.15">
      <c r="D403" s="22"/>
    </row>
    <row r="404" spans="4:4" ht="13" x14ac:dyDescent="0.15">
      <c r="D404" s="22"/>
    </row>
    <row r="405" spans="4:4" ht="13" x14ac:dyDescent="0.15">
      <c r="D405" s="22"/>
    </row>
    <row r="406" spans="4:4" ht="13" x14ac:dyDescent="0.15">
      <c r="D406" s="22"/>
    </row>
    <row r="407" spans="4:4" ht="13" x14ac:dyDescent="0.15">
      <c r="D407" s="22"/>
    </row>
    <row r="408" spans="4:4" ht="13" x14ac:dyDescent="0.15">
      <c r="D408" s="22"/>
    </row>
    <row r="409" spans="4:4" ht="13" x14ac:dyDescent="0.15">
      <c r="D409" s="22"/>
    </row>
    <row r="410" spans="4:4" ht="13" x14ac:dyDescent="0.15">
      <c r="D410" s="22"/>
    </row>
    <row r="411" spans="4:4" ht="13" x14ac:dyDescent="0.15">
      <c r="D411" s="22"/>
    </row>
    <row r="412" spans="4:4" ht="13" x14ac:dyDescent="0.15">
      <c r="D412" s="22"/>
    </row>
    <row r="413" spans="4:4" ht="13" x14ac:dyDescent="0.15">
      <c r="D413" s="22"/>
    </row>
    <row r="414" spans="4:4" ht="13" x14ac:dyDescent="0.15">
      <c r="D414" s="22"/>
    </row>
    <row r="415" spans="4:4" ht="13" x14ac:dyDescent="0.15">
      <c r="D415" s="22"/>
    </row>
    <row r="416" spans="4:4" ht="13" x14ac:dyDescent="0.15">
      <c r="D416" s="22"/>
    </row>
    <row r="417" spans="4:4" ht="13" x14ac:dyDescent="0.15">
      <c r="D417" s="22"/>
    </row>
    <row r="418" spans="4:4" ht="13" x14ac:dyDescent="0.15">
      <c r="D418" s="22"/>
    </row>
    <row r="419" spans="4:4" ht="13" x14ac:dyDescent="0.15">
      <c r="D419" s="22"/>
    </row>
    <row r="420" spans="4:4" ht="13" x14ac:dyDescent="0.15">
      <c r="D420" s="22"/>
    </row>
    <row r="421" spans="4:4" ht="13" x14ac:dyDescent="0.15">
      <c r="D421" s="22"/>
    </row>
    <row r="422" spans="4:4" ht="13" x14ac:dyDescent="0.15">
      <c r="D422" s="22"/>
    </row>
    <row r="423" spans="4:4" ht="13" x14ac:dyDescent="0.15">
      <c r="D423" s="22"/>
    </row>
    <row r="424" spans="4:4" ht="13" x14ac:dyDescent="0.15">
      <c r="D424" s="22"/>
    </row>
    <row r="425" spans="4:4" ht="13" x14ac:dyDescent="0.15">
      <c r="D425" s="22"/>
    </row>
    <row r="426" spans="4:4" ht="13" x14ac:dyDescent="0.15">
      <c r="D426" s="22"/>
    </row>
    <row r="427" spans="4:4" ht="13" x14ac:dyDescent="0.15">
      <c r="D427" s="22"/>
    </row>
    <row r="428" spans="4:4" ht="13" x14ac:dyDescent="0.15">
      <c r="D428" s="22"/>
    </row>
    <row r="429" spans="4:4" ht="13" x14ac:dyDescent="0.15">
      <c r="D429" s="22"/>
    </row>
    <row r="430" spans="4:4" ht="13" x14ac:dyDescent="0.15">
      <c r="D430" s="22"/>
    </row>
    <row r="431" spans="4:4" ht="13" x14ac:dyDescent="0.15">
      <c r="D431" s="22"/>
    </row>
    <row r="432" spans="4:4" ht="13" x14ac:dyDescent="0.15">
      <c r="D432" s="22"/>
    </row>
    <row r="433" spans="4:4" ht="13" x14ac:dyDescent="0.15">
      <c r="D433" s="22"/>
    </row>
    <row r="434" spans="4:4" ht="13" x14ac:dyDescent="0.15">
      <c r="D434" s="22"/>
    </row>
    <row r="435" spans="4:4" ht="13" x14ac:dyDescent="0.15">
      <c r="D435" s="22"/>
    </row>
    <row r="436" spans="4:4" ht="13" x14ac:dyDescent="0.15">
      <c r="D436" s="22"/>
    </row>
    <row r="437" spans="4:4" ht="13" x14ac:dyDescent="0.15">
      <c r="D437" s="22"/>
    </row>
    <row r="438" spans="4:4" ht="13" x14ac:dyDescent="0.15">
      <c r="D438" s="22"/>
    </row>
    <row r="439" spans="4:4" ht="13" x14ac:dyDescent="0.15">
      <c r="D439" s="22"/>
    </row>
    <row r="440" spans="4:4" ht="13" x14ac:dyDescent="0.15">
      <c r="D440" s="22"/>
    </row>
    <row r="441" spans="4:4" ht="13" x14ac:dyDescent="0.15">
      <c r="D441" s="22"/>
    </row>
    <row r="442" spans="4:4" ht="13" x14ac:dyDescent="0.15">
      <c r="D442" s="22"/>
    </row>
    <row r="443" spans="4:4" ht="13" x14ac:dyDescent="0.15">
      <c r="D443" s="22"/>
    </row>
    <row r="444" spans="4:4" ht="13" x14ac:dyDescent="0.15">
      <c r="D444" s="22"/>
    </row>
    <row r="445" spans="4:4" ht="13" x14ac:dyDescent="0.15">
      <c r="D445" s="22"/>
    </row>
    <row r="446" spans="4:4" ht="13" x14ac:dyDescent="0.15">
      <c r="D446" s="22"/>
    </row>
    <row r="447" spans="4:4" ht="13" x14ac:dyDescent="0.15">
      <c r="D447" s="22"/>
    </row>
    <row r="448" spans="4:4" ht="13" x14ac:dyDescent="0.15">
      <c r="D448" s="22"/>
    </row>
    <row r="449" spans="4:4" ht="13" x14ac:dyDescent="0.15">
      <c r="D449" s="22"/>
    </row>
    <row r="450" spans="4:4" ht="13" x14ac:dyDescent="0.15">
      <c r="D450" s="22"/>
    </row>
    <row r="451" spans="4:4" ht="13" x14ac:dyDescent="0.15">
      <c r="D451" s="22"/>
    </row>
    <row r="452" spans="4:4" ht="13" x14ac:dyDescent="0.15">
      <c r="D452" s="22"/>
    </row>
    <row r="453" spans="4:4" ht="13" x14ac:dyDescent="0.15">
      <c r="D453" s="22"/>
    </row>
    <row r="454" spans="4:4" ht="13" x14ac:dyDescent="0.15">
      <c r="D454" s="22"/>
    </row>
    <row r="455" spans="4:4" ht="13" x14ac:dyDescent="0.15">
      <c r="D455" s="22"/>
    </row>
    <row r="456" spans="4:4" ht="13" x14ac:dyDescent="0.15">
      <c r="D456" s="22"/>
    </row>
    <row r="457" spans="4:4" ht="13" x14ac:dyDescent="0.15">
      <c r="D457" s="22"/>
    </row>
    <row r="458" spans="4:4" ht="13" x14ac:dyDescent="0.15">
      <c r="D458" s="22"/>
    </row>
    <row r="459" spans="4:4" ht="13" x14ac:dyDescent="0.15">
      <c r="D459" s="22"/>
    </row>
    <row r="460" spans="4:4" ht="13" x14ac:dyDescent="0.15">
      <c r="D460" s="22"/>
    </row>
    <row r="461" spans="4:4" ht="13" x14ac:dyDescent="0.15">
      <c r="D461" s="22"/>
    </row>
    <row r="462" spans="4:4" ht="13" x14ac:dyDescent="0.15">
      <c r="D462" s="22"/>
    </row>
    <row r="463" spans="4:4" ht="13" x14ac:dyDescent="0.15">
      <c r="D463" s="22"/>
    </row>
    <row r="464" spans="4:4" ht="13" x14ac:dyDescent="0.15">
      <c r="D464" s="22"/>
    </row>
    <row r="465" spans="4:4" ht="13" x14ac:dyDescent="0.15">
      <c r="D465" s="22"/>
    </row>
    <row r="466" spans="4:4" ht="13" x14ac:dyDescent="0.15">
      <c r="D466" s="22"/>
    </row>
    <row r="467" spans="4:4" ht="13" x14ac:dyDescent="0.15">
      <c r="D467" s="22"/>
    </row>
    <row r="468" spans="4:4" ht="13" x14ac:dyDescent="0.15">
      <c r="D468" s="22"/>
    </row>
    <row r="469" spans="4:4" ht="13" x14ac:dyDescent="0.15">
      <c r="D469" s="22"/>
    </row>
    <row r="470" spans="4:4" ht="13" x14ac:dyDescent="0.15">
      <c r="D470" s="22"/>
    </row>
    <row r="471" spans="4:4" ht="13" x14ac:dyDescent="0.15">
      <c r="D471" s="22"/>
    </row>
    <row r="472" spans="4:4" ht="13" x14ac:dyDescent="0.15">
      <c r="D472" s="22"/>
    </row>
    <row r="473" spans="4:4" ht="13" x14ac:dyDescent="0.15">
      <c r="D473" s="22"/>
    </row>
    <row r="474" spans="4:4" ht="13" x14ac:dyDescent="0.15">
      <c r="D474" s="22"/>
    </row>
    <row r="475" spans="4:4" ht="13" x14ac:dyDescent="0.15">
      <c r="D475" s="22"/>
    </row>
    <row r="476" spans="4:4" ht="13" x14ac:dyDescent="0.15">
      <c r="D476" s="22"/>
    </row>
    <row r="477" spans="4:4" ht="13" x14ac:dyDescent="0.15">
      <c r="D477" s="22"/>
    </row>
    <row r="478" spans="4:4" ht="13" x14ac:dyDescent="0.15">
      <c r="D478" s="22"/>
    </row>
    <row r="479" spans="4:4" ht="13" x14ac:dyDescent="0.15">
      <c r="D479" s="22"/>
    </row>
    <row r="480" spans="4:4" ht="13" x14ac:dyDescent="0.15">
      <c r="D480" s="22"/>
    </row>
    <row r="481" spans="4:4" ht="13" x14ac:dyDescent="0.15">
      <c r="D481" s="22"/>
    </row>
    <row r="482" spans="4:4" ht="13" x14ac:dyDescent="0.15">
      <c r="D482" s="22"/>
    </row>
    <row r="483" spans="4:4" ht="13" x14ac:dyDescent="0.15">
      <c r="D483" s="22"/>
    </row>
    <row r="484" spans="4:4" ht="13" x14ac:dyDescent="0.15">
      <c r="D484" s="22"/>
    </row>
    <row r="485" spans="4:4" ht="13" x14ac:dyDescent="0.15">
      <c r="D485" s="22"/>
    </row>
    <row r="486" spans="4:4" ht="13" x14ac:dyDescent="0.15">
      <c r="D486" s="22"/>
    </row>
    <row r="487" spans="4:4" ht="13" x14ac:dyDescent="0.15">
      <c r="D487" s="22"/>
    </row>
    <row r="488" spans="4:4" ht="13" x14ac:dyDescent="0.15">
      <c r="D488" s="22"/>
    </row>
    <row r="489" spans="4:4" ht="13" x14ac:dyDescent="0.15">
      <c r="D489" s="22"/>
    </row>
    <row r="490" spans="4:4" ht="13" x14ac:dyDescent="0.15">
      <c r="D490" s="22"/>
    </row>
    <row r="491" spans="4:4" ht="13" x14ac:dyDescent="0.15">
      <c r="D491" s="22"/>
    </row>
    <row r="492" spans="4:4" ht="13" x14ac:dyDescent="0.15">
      <c r="D492" s="22"/>
    </row>
    <row r="493" spans="4:4" ht="13" x14ac:dyDescent="0.15">
      <c r="D493" s="22"/>
    </row>
    <row r="494" spans="4:4" ht="13" x14ac:dyDescent="0.15">
      <c r="D494" s="22"/>
    </row>
    <row r="495" spans="4:4" ht="13" x14ac:dyDescent="0.15">
      <c r="D495" s="22"/>
    </row>
    <row r="496" spans="4:4" ht="13" x14ac:dyDescent="0.15">
      <c r="D496" s="22"/>
    </row>
    <row r="497" spans="4:4" ht="13" x14ac:dyDescent="0.15">
      <c r="D497" s="22"/>
    </row>
    <row r="498" spans="4:4" ht="13" x14ac:dyDescent="0.15">
      <c r="D498" s="22"/>
    </row>
    <row r="499" spans="4:4" ht="13" x14ac:dyDescent="0.15">
      <c r="D499" s="22"/>
    </row>
    <row r="500" spans="4:4" ht="13" x14ac:dyDescent="0.15">
      <c r="D500" s="22"/>
    </row>
    <row r="501" spans="4:4" ht="13" x14ac:dyDescent="0.15">
      <c r="D501" s="22"/>
    </row>
    <row r="502" spans="4:4" ht="13" x14ac:dyDescent="0.15">
      <c r="D502" s="22"/>
    </row>
    <row r="503" spans="4:4" ht="13" x14ac:dyDescent="0.15">
      <c r="D503" s="22"/>
    </row>
    <row r="504" spans="4:4" ht="13" x14ac:dyDescent="0.15">
      <c r="D504" s="22"/>
    </row>
    <row r="505" spans="4:4" ht="13" x14ac:dyDescent="0.15">
      <c r="D505" s="22"/>
    </row>
    <row r="506" spans="4:4" ht="13" x14ac:dyDescent="0.15">
      <c r="D506" s="22"/>
    </row>
    <row r="507" spans="4:4" ht="13" x14ac:dyDescent="0.15">
      <c r="D507" s="22"/>
    </row>
    <row r="508" spans="4:4" ht="13" x14ac:dyDescent="0.15">
      <c r="D508" s="22"/>
    </row>
    <row r="509" spans="4:4" ht="13" x14ac:dyDescent="0.15">
      <c r="D509" s="22"/>
    </row>
    <row r="510" spans="4:4" ht="13" x14ac:dyDescent="0.15">
      <c r="D510" s="22"/>
    </row>
    <row r="511" spans="4:4" ht="13" x14ac:dyDescent="0.15">
      <c r="D511" s="22"/>
    </row>
    <row r="512" spans="4:4" ht="13" x14ac:dyDescent="0.15">
      <c r="D512" s="22"/>
    </row>
    <row r="513" spans="4:4" ht="13" x14ac:dyDescent="0.15">
      <c r="D513" s="22"/>
    </row>
    <row r="514" spans="4:4" ht="13" x14ac:dyDescent="0.15">
      <c r="D514" s="22"/>
    </row>
    <row r="515" spans="4:4" ht="13" x14ac:dyDescent="0.15">
      <c r="D515" s="22"/>
    </row>
    <row r="516" spans="4:4" ht="13" x14ac:dyDescent="0.15">
      <c r="D516" s="22"/>
    </row>
    <row r="517" spans="4:4" ht="13" x14ac:dyDescent="0.15">
      <c r="D517" s="22"/>
    </row>
    <row r="518" spans="4:4" ht="13" x14ac:dyDescent="0.15">
      <c r="D518" s="22"/>
    </row>
    <row r="519" spans="4:4" ht="13" x14ac:dyDescent="0.15">
      <c r="D519" s="22"/>
    </row>
    <row r="520" spans="4:4" ht="13" x14ac:dyDescent="0.15">
      <c r="D520" s="22"/>
    </row>
    <row r="521" spans="4:4" ht="13" x14ac:dyDescent="0.15">
      <c r="D521" s="22"/>
    </row>
    <row r="522" spans="4:4" ht="13" x14ac:dyDescent="0.15">
      <c r="D522" s="22"/>
    </row>
    <row r="523" spans="4:4" ht="13" x14ac:dyDescent="0.15">
      <c r="D523" s="22"/>
    </row>
    <row r="524" spans="4:4" ht="13" x14ac:dyDescent="0.15">
      <c r="D524" s="22"/>
    </row>
    <row r="525" spans="4:4" ht="13" x14ac:dyDescent="0.15">
      <c r="D525" s="22"/>
    </row>
    <row r="526" spans="4:4" ht="13" x14ac:dyDescent="0.15">
      <c r="D526" s="22"/>
    </row>
    <row r="527" spans="4:4" ht="13" x14ac:dyDescent="0.15">
      <c r="D527" s="22"/>
    </row>
    <row r="528" spans="4:4" ht="13" x14ac:dyDescent="0.15">
      <c r="D528" s="22"/>
    </row>
    <row r="529" spans="4:4" ht="13" x14ac:dyDescent="0.15">
      <c r="D529" s="22"/>
    </row>
    <row r="530" spans="4:4" ht="13" x14ac:dyDescent="0.15">
      <c r="D530" s="22"/>
    </row>
    <row r="531" spans="4:4" ht="13" x14ac:dyDescent="0.15">
      <c r="D531" s="22"/>
    </row>
    <row r="532" spans="4:4" ht="13" x14ac:dyDescent="0.15">
      <c r="D532" s="22"/>
    </row>
    <row r="533" spans="4:4" ht="13" x14ac:dyDescent="0.15">
      <c r="D533" s="22"/>
    </row>
    <row r="534" spans="4:4" ht="13" x14ac:dyDescent="0.15">
      <c r="D534" s="22"/>
    </row>
    <row r="535" spans="4:4" ht="13" x14ac:dyDescent="0.15">
      <c r="D535" s="22"/>
    </row>
    <row r="536" spans="4:4" ht="13" x14ac:dyDescent="0.15">
      <c r="D536" s="22"/>
    </row>
    <row r="537" spans="4:4" ht="13" x14ac:dyDescent="0.15">
      <c r="D537" s="22"/>
    </row>
    <row r="538" spans="4:4" ht="13" x14ac:dyDescent="0.15">
      <c r="D538" s="22"/>
    </row>
    <row r="539" spans="4:4" ht="13" x14ac:dyDescent="0.15">
      <c r="D539" s="22"/>
    </row>
    <row r="540" spans="4:4" ht="13" x14ac:dyDescent="0.15">
      <c r="D540" s="22"/>
    </row>
    <row r="541" spans="4:4" ht="13" x14ac:dyDescent="0.15">
      <c r="D541" s="22"/>
    </row>
    <row r="542" spans="4:4" ht="13" x14ac:dyDescent="0.15">
      <c r="D542" s="22"/>
    </row>
    <row r="543" spans="4:4" ht="13" x14ac:dyDescent="0.15">
      <c r="D543" s="22"/>
    </row>
    <row r="544" spans="4:4" ht="13" x14ac:dyDescent="0.15">
      <c r="D544" s="22"/>
    </row>
    <row r="545" spans="4:4" ht="13" x14ac:dyDescent="0.15">
      <c r="D545" s="22"/>
    </row>
    <row r="546" spans="4:4" ht="13" x14ac:dyDescent="0.15">
      <c r="D546" s="22"/>
    </row>
    <row r="547" spans="4:4" ht="13" x14ac:dyDescent="0.15">
      <c r="D547" s="22"/>
    </row>
    <row r="548" spans="4:4" ht="13" x14ac:dyDescent="0.15">
      <c r="D548" s="22"/>
    </row>
    <row r="549" spans="4:4" ht="13" x14ac:dyDescent="0.15">
      <c r="D549" s="22"/>
    </row>
    <row r="550" spans="4:4" ht="13" x14ac:dyDescent="0.15">
      <c r="D550" s="22"/>
    </row>
    <row r="551" spans="4:4" ht="13" x14ac:dyDescent="0.15">
      <c r="D551" s="22"/>
    </row>
    <row r="552" spans="4:4" ht="13" x14ac:dyDescent="0.15">
      <c r="D552" s="22"/>
    </row>
    <row r="553" spans="4:4" ht="13" x14ac:dyDescent="0.15">
      <c r="D553" s="22"/>
    </row>
    <row r="554" spans="4:4" ht="13" x14ac:dyDescent="0.15">
      <c r="D554" s="22"/>
    </row>
    <row r="555" spans="4:4" ht="13" x14ac:dyDescent="0.15">
      <c r="D555" s="22"/>
    </row>
    <row r="556" spans="4:4" ht="13" x14ac:dyDescent="0.15">
      <c r="D556" s="22"/>
    </row>
    <row r="557" spans="4:4" ht="13" x14ac:dyDescent="0.15">
      <c r="D557" s="22"/>
    </row>
    <row r="558" spans="4:4" ht="13" x14ac:dyDescent="0.15">
      <c r="D558" s="22"/>
    </row>
    <row r="559" spans="4:4" ht="13" x14ac:dyDescent="0.15">
      <c r="D559" s="22"/>
    </row>
    <row r="560" spans="4:4" ht="13" x14ac:dyDescent="0.15">
      <c r="D560" s="22"/>
    </row>
    <row r="561" spans="4:4" ht="13" x14ac:dyDescent="0.15">
      <c r="D561" s="22"/>
    </row>
    <row r="562" spans="4:4" ht="13" x14ac:dyDescent="0.15">
      <c r="D562" s="22"/>
    </row>
    <row r="563" spans="4:4" ht="13" x14ac:dyDescent="0.15">
      <c r="D563" s="22"/>
    </row>
    <row r="564" spans="4:4" ht="13" x14ac:dyDescent="0.15">
      <c r="D564" s="22"/>
    </row>
    <row r="565" spans="4:4" ht="13" x14ac:dyDescent="0.15">
      <c r="D565" s="22"/>
    </row>
    <row r="566" spans="4:4" ht="13" x14ac:dyDescent="0.15">
      <c r="D566" s="22"/>
    </row>
    <row r="567" spans="4:4" ht="13" x14ac:dyDescent="0.15">
      <c r="D567" s="22"/>
    </row>
    <row r="568" spans="4:4" ht="13" x14ac:dyDescent="0.15">
      <c r="D568" s="22"/>
    </row>
    <row r="569" spans="4:4" ht="13" x14ac:dyDescent="0.15">
      <c r="D569" s="22"/>
    </row>
    <row r="570" spans="4:4" ht="13" x14ac:dyDescent="0.15">
      <c r="D570" s="22"/>
    </row>
    <row r="571" spans="4:4" ht="13" x14ac:dyDescent="0.15">
      <c r="D571" s="22"/>
    </row>
    <row r="572" spans="4:4" ht="13" x14ac:dyDescent="0.15">
      <c r="D572" s="22"/>
    </row>
    <row r="573" spans="4:4" ht="13" x14ac:dyDescent="0.15">
      <c r="D573" s="22"/>
    </row>
    <row r="574" spans="4:4" ht="13" x14ac:dyDescent="0.15">
      <c r="D574" s="22"/>
    </row>
    <row r="575" spans="4:4" ht="13" x14ac:dyDescent="0.15">
      <c r="D575" s="22"/>
    </row>
    <row r="576" spans="4:4" ht="13" x14ac:dyDescent="0.15">
      <c r="D576" s="22"/>
    </row>
    <row r="577" spans="4:4" ht="13" x14ac:dyDescent="0.15">
      <c r="D577" s="22"/>
    </row>
    <row r="578" spans="4:4" ht="13" x14ac:dyDescent="0.15">
      <c r="D578" s="22"/>
    </row>
    <row r="579" spans="4:4" ht="13" x14ac:dyDescent="0.15">
      <c r="D579" s="22"/>
    </row>
    <row r="580" spans="4:4" ht="13" x14ac:dyDescent="0.15">
      <c r="D580" s="22"/>
    </row>
    <row r="581" spans="4:4" ht="13" x14ac:dyDescent="0.15">
      <c r="D581" s="22"/>
    </row>
    <row r="582" spans="4:4" ht="13" x14ac:dyDescent="0.15">
      <c r="D582" s="22"/>
    </row>
    <row r="583" spans="4:4" ht="13" x14ac:dyDescent="0.15">
      <c r="D583" s="22"/>
    </row>
    <row r="584" spans="4:4" ht="13" x14ac:dyDescent="0.15">
      <c r="D584" s="22"/>
    </row>
    <row r="585" spans="4:4" ht="13" x14ac:dyDescent="0.15">
      <c r="D585" s="22"/>
    </row>
    <row r="586" spans="4:4" ht="13" x14ac:dyDescent="0.15">
      <c r="D586" s="22"/>
    </row>
    <row r="587" spans="4:4" ht="13" x14ac:dyDescent="0.15">
      <c r="D587" s="22"/>
    </row>
    <row r="588" spans="4:4" ht="13" x14ac:dyDescent="0.15">
      <c r="D588" s="22"/>
    </row>
    <row r="589" spans="4:4" ht="13" x14ac:dyDescent="0.15">
      <c r="D589" s="22"/>
    </row>
    <row r="590" spans="4:4" ht="13" x14ac:dyDescent="0.15">
      <c r="D590" s="22"/>
    </row>
    <row r="591" spans="4:4" ht="13" x14ac:dyDescent="0.15">
      <c r="D591" s="22"/>
    </row>
    <row r="592" spans="4:4" ht="13" x14ac:dyDescent="0.15">
      <c r="D592" s="22"/>
    </row>
    <row r="593" spans="4:4" ht="13" x14ac:dyDescent="0.15">
      <c r="D593" s="22"/>
    </row>
    <row r="594" spans="4:4" ht="13" x14ac:dyDescent="0.15">
      <c r="D594" s="22"/>
    </row>
    <row r="595" spans="4:4" ht="13" x14ac:dyDescent="0.15">
      <c r="D595" s="22"/>
    </row>
    <row r="596" spans="4:4" ht="13" x14ac:dyDescent="0.15">
      <c r="D596" s="22"/>
    </row>
    <row r="597" spans="4:4" ht="13" x14ac:dyDescent="0.15">
      <c r="D597" s="22"/>
    </row>
    <row r="598" spans="4:4" ht="13" x14ac:dyDescent="0.15">
      <c r="D598" s="22"/>
    </row>
    <row r="599" spans="4:4" ht="13" x14ac:dyDescent="0.15">
      <c r="D599" s="22"/>
    </row>
    <row r="600" spans="4:4" ht="13" x14ac:dyDescent="0.15">
      <c r="D600" s="22"/>
    </row>
    <row r="601" spans="4:4" ht="13" x14ac:dyDescent="0.15">
      <c r="D601" s="22"/>
    </row>
    <row r="602" spans="4:4" ht="13" x14ac:dyDescent="0.15">
      <c r="D602" s="22"/>
    </row>
    <row r="603" spans="4:4" ht="13" x14ac:dyDescent="0.15">
      <c r="D603" s="22"/>
    </row>
    <row r="604" spans="4:4" ht="13" x14ac:dyDescent="0.15">
      <c r="D604" s="22"/>
    </row>
    <row r="605" spans="4:4" ht="13" x14ac:dyDescent="0.15">
      <c r="D605" s="22"/>
    </row>
    <row r="606" spans="4:4" ht="13" x14ac:dyDescent="0.15">
      <c r="D606" s="22"/>
    </row>
    <row r="607" spans="4:4" ht="13" x14ac:dyDescent="0.15">
      <c r="D607" s="22"/>
    </row>
    <row r="608" spans="4:4" ht="13" x14ac:dyDescent="0.15">
      <c r="D608" s="22"/>
    </row>
    <row r="609" spans="4:4" ht="13" x14ac:dyDescent="0.15">
      <c r="D609" s="22"/>
    </row>
    <row r="610" spans="4:4" ht="13" x14ac:dyDescent="0.15">
      <c r="D610" s="22"/>
    </row>
    <row r="611" spans="4:4" ht="13" x14ac:dyDescent="0.15">
      <c r="D611" s="22"/>
    </row>
    <row r="612" spans="4:4" ht="13" x14ac:dyDescent="0.15">
      <c r="D612" s="22"/>
    </row>
    <row r="613" spans="4:4" ht="13" x14ac:dyDescent="0.15">
      <c r="D613" s="22"/>
    </row>
    <row r="614" spans="4:4" ht="13" x14ac:dyDescent="0.15">
      <c r="D614" s="22"/>
    </row>
    <row r="615" spans="4:4" ht="13" x14ac:dyDescent="0.15">
      <c r="D615" s="22"/>
    </row>
    <row r="616" spans="4:4" ht="13" x14ac:dyDescent="0.15">
      <c r="D616" s="22"/>
    </row>
    <row r="617" spans="4:4" ht="13" x14ac:dyDescent="0.15">
      <c r="D617" s="22"/>
    </row>
    <row r="618" spans="4:4" ht="13" x14ac:dyDescent="0.15">
      <c r="D618" s="22"/>
    </row>
    <row r="619" spans="4:4" ht="13" x14ac:dyDescent="0.15">
      <c r="D619" s="22"/>
    </row>
    <row r="620" spans="4:4" ht="13" x14ac:dyDescent="0.15">
      <c r="D620" s="22"/>
    </row>
    <row r="621" spans="4:4" ht="13" x14ac:dyDescent="0.15">
      <c r="D621" s="22"/>
    </row>
    <row r="622" spans="4:4" ht="13" x14ac:dyDescent="0.15">
      <c r="D622" s="22"/>
    </row>
    <row r="623" spans="4:4" ht="13" x14ac:dyDescent="0.15">
      <c r="D623" s="22"/>
    </row>
    <row r="624" spans="4:4" ht="13" x14ac:dyDescent="0.15">
      <c r="D624" s="22"/>
    </row>
    <row r="625" spans="4:4" ht="13" x14ac:dyDescent="0.15">
      <c r="D625" s="22"/>
    </row>
    <row r="626" spans="4:4" ht="13" x14ac:dyDescent="0.15">
      <c r="D626" s="22"/>
    </row>
    <row r="627" spans="4:4" ht="13" x14ac:dyDescent="0.15">
      <c r="D627" s="22"/>
    </row>
    <row r="628" spans="4:4" ht="13" x14ac:dyDescent="0.15">
      <c r="D628" s="22"/>
    </row>
    <row r="629" spans="4:4" ht="13" x14ac:dyDescent="0.15">
      <c r="D629" s="22"/>
    </row>
    <row r="630" spans="4:4" ht="13" x14ac:dyDescent="0.15">
      <c r="D630" s="22"/>
    </row>
    <row r="631" spans="4:4" ht="13" x14ac:dyDescent="0.15">
      <c r="D631" s="22"/>
    </row>
    <row r="632" spans="4:4" ht="13" x14ac:dyDescent="0.15">
      <c r="D632" s="22"/>
    </row>
    <row r="633" spans="4:4" ht="13" x14ac:dyDescent="0.15">
      <c r="D633" s="22"/>
    </row>
    <row r="634" spans="4:4" ht="13" x14ac:dyDescent="0.15">
      <c r="D634" s="22"/>
    </row>
    <row r="635" spans="4:4" ht="13" x14ac:dyDescent="0.15">
      <c r="D635" s="22"/>
    </row>
    <row r="636" spans="4:4" ht="13" x14ac:dyDescent="0.15">
      <c r="D636" s="22"/>
    </row>
    <row r="637" spans="4:4" ht="13" x14ac:dyDescent="0.15">
      <c r="D637" s="22"/>
    </row>
    <row r="638" spans="4:4" ht="13" x14ac:dyDescent="0.15">
      <c r="D638" s="22"/>
    </row>
    <row r="639" spans="4:4" ht="13" x14ac:dyDescent="0.15">
      <c r="D639" s="22"/>
    </row>
    <row r="640" spans="4:4" ht="13" x14ac:dyDescent="0.15">
      <c r="D640" s="22"/>
    </row>
    <row r="641" spans="4:4" ht="13" x14ac:dyDescent="0.15">
      <c r="D641" s="22"/>
    </row>
    <row r="642" spans="4:4" ht="13" x14ac:dyDescent="0.15">
      <c r="D642" s="22"/>
    </row>
    <row r="643" spans="4:4" ht="13" x14ac:dyDescent="0.15">
      <c r="D643" s="22"/>
    </row>
    <row r="644" spans="4:4" ht="13" x14ac:dyDescent="0.15">
      <c r="D644" s="22"/>
    </row>
    <row r="645" spans="4:4" ht="13" x14ac:dyDescent="0.15">
      <c r="D645" s="22"/>
    </row>
    <row r="646" spans="4:4" ht="13" x14ac:dyDescent="0.15">
      <c r="D646" s="22"/>
    </row>
    <row r="647" spans="4:4" ht="13" x14ac:dyDescent="0.15">
      <c r="D647" s="22"/>
    </row>
    <row r="648" spans="4:4" ht="13" x14ac:dyDescent="0.15">
      <c r="D648" s="22"/>
    </row>
    <row r="649" spans="4:4" ht="13" x14ac:dyDescent="0.15">
      <c r="D649" s="22"/>
    </row>
    <row r="650" spans="4:4" ht="13" x14ac:dyDescent="0.15">
      <c r="D650" s="22"/>
    </row>
    <row r="651" spans="4:4" ht="13" x14ac:dyDescent="0.15">
      <c r="D651" s="22"/>
    </row>
    <row r="652" spans="4:4" ht="13" x14ac:dyDescent="0.15">
      <c r="D652" s="22"/>
    </row>
    <row r="653" spans="4:4" ht="13" x14ac:dyDescent="0.15">
      <c r="D653" s="22"/>
    </row>
    <row r="654" spans="4:4" ht="13" x14ac:dyDescent="0.15">
      <c r="D654" s="22"/>
    </row>
    <row r="655" spans="4:4" ht="13" x14ac:dyDescent="0.15">
      <c r="D655" s="22"/>
    </row>
    <row r="656" spans="4:4" ht="13" x14ac:dyDescent="0.15">
      <c r="D656" s="22"/>
    </row>
    <row r="657" spans="4:4" ht="13" x14ac:dyDescent="0.15">
      <c r="D657" s="22"/>
    </row>
    <row r="658" spans="4:4" ht="13" x14ac:dyDescent="0.15">
      <c r="D658" s="22"/>
    </row>
    <row r="659" spans="4:4" ht="13" x14ac:dyDescent="0.15">
      <c r="D659" s="22"/>
    </row>
    <row r="660" spans="4:4" ht="13" x14ac:dyDescent="0.15">
      <c r="D660" s="22"/>
    </row>
    <row r="661" spans="4:4" ht="13" x14ac:dyDescent="0.15">
      <c r="D661" s="22"/>
    </row>
    <row r="662" spans="4:4" ht="13" x14ac:dyDescent="0.15">
      <c r="D662" s="22"/>
    </row>
    <row r="663" spans="4:4" ht="13" x14ac:dyDescent="0.15">
      <c r="D663" s="22"/>
    </row>
    <row r="664" spans="4:4" ht="13" x14ac:dyDescent="0.15">
      <c r="D664" s="22"/>
    </row>
    <row r="665" spans="4:4" ht="13" x14ac:dyDescent="0.15">
      <c r="D665" s="22"/>
    </row>
    <row r="666" spans="4:4" ht="13" x14ac:dyDescent="0.15">
      <c r="D666" s="22"/>
    </row>
    <row r="667" spans="4:4" ht="13" x14ac:dyDescent="0.15">
      <c r="D667" s="22"/>
    </row>
    <row r="668" spans="4:4" ht="13" x14ac:dyDescent="0.15">
      <c r="D668" s="22"/>
    </row>
    <row r="669" spans="4:4" ht="13" x14ac:dyDescent="0.15">
      <c r="D669" s="22"/>
    </row>
    <row r="670" spans="4:4" ht="13" x14ac:dyDescent="0.15">
      <c r="D670" s="22"/>
    </row>
    <row r="671" spans="4:4" ht="13" x14ac:dyDescent="0.15">
      <c r="D671" s="22"/>
    </row>
    <row r="672" spans="4:4" ht="13" x14ac:dyDescent="0.15">
      <c r="D672" s="22"/>
    </row>
    <row r="673" spans="4:4" ht="13" x14ac:dyDescent="0.15">
      <c r="D673" s="22"/>
    </row>
    <row r="674" spans="4:4" ht="13" x14ac:dyDescent="0.15">
      <c r="D674" s="22"/>
    </row>
    <row r="675" spans="4:4" ht="13" x14ac:dyDescent="0.15">
      <c r="D675" s="22"/>
    </row>
    <row r="676" spans="4:4" ht="13" x14ac:dyDescent="0.15">
      <c r="D676" s="22"/>
    </row>
    <row r="677" spans="4:4" ht="13" x14ac:dyDescent="0.15">
      <c r="D677" s="22"/>
    </row>
    <row r="678" spans="4:4" ht="13" x14ac:dyDescent="0.15">
      <c r="D678" s="22"/>
    </row>
    <row r="679" spans="4:4" ht="13" x14ac:dyDescent="0.15">
      <c r="D679" s="22"/>
    </row>
    <row r="680" spans="4:4" ht="13" x14ac:dyDescent="0.15">
      <c r="D680" s="22"/>
    </row>
    <row r="681" spans="4:4" ht="13" x14ac:dyDescent="0.15">
      <c r="D681" s="22"/>
    </row>
    <row r="682" spans="4:4" ht="13" x14ac:dyDescent="0.15">
      <c r="D682" s="22"/>
    </row>
    <row r="683" spans="4:4" ht="13" x14ac:dyDescent="0.15">
      <c r="D683" s="22"/>
    </row>
    <row r="684" spans="4:4" ht="13" x14ac:dyDescent="0.15">
      <c r="D684" s="22"/>
    </row>
    <row r="685" spans="4:4" ht="13" x14ac:dyDescent="0.15">
      <c r="D685" s="22"/>
    </row>
    <row r="686" spans="4:4" ht="13" x14ac:dyDescent="0.15">
      <c r="D686" s="22"/>
    </row>
    <row r="687" spans="4:4" ht="13" x14ac:dyDescent="0.15">
      <c r="D687" s="22"/>
    </row>
    <row r="688" spans="4:4" ht="13" x14ac:dyDescent="0.15">
      <c r="D688" s="22"/>
    </row>
    <row r="689" spans="4:4" ht="13" x14ac:dyDescent="0.15">
      <c r="D689" s="22"/>
    </row>
    <row r="690" spans="4:4" ht="13" x14ac:dyDescent="0.15">
      <c r="D690" s="22"/>
    </row>
    <row r="691" spans="4:4" ht="13" x14ac:dyDescent="0.15">
      <c r="D691" s="22"/>
    </row>
    <row r="692" spans="4:4" ht="13" x14ac:dyDescent="0.15">
      <c r="D692" s="22"/>
    </row>
    <row r="693" spans="4:4" ht="13" x14ac:dyDescent="0.15">
      <c r="D693" s="22"/>
    </row>
    <row r="694" spans="4:4" ht="13" x14ac:dyDescent="0.15">
      <c r="D694" s="22"/>
    </row>
    <row r="695" spans="4:4" ht="13" x14ac:dyDescent="0.15">
      <c r="D695" s="22"/>
    </row>
    <row r="696" spans="4:4" ht="13" x14ac:dyDescent="0.15">
      <c r="D696" s="22"/>
    </row>
    <row r="697" spans="4:4" ht="13" x14ac:dyDescent="0.15">
      <c r="D697" s="22"/>
    </row>
    <row r="698" spans="4:4" ht="13" x14ac:dyDescent="0.15">
      <c r="D698" s="22"/>
    </row>
    <row r="699" spans="4:4" ht="13" x14ac:dyDescent="0.15">
      <c r="D699" s="22"/>
    </row>
    <row r="700" spans="4:4" ht="13" x14ac:dyDescent="0.15">
      <c r="D700" s="22"/>
    </row>
    <row r="701" spans="4:4" ht="13" x14ac:dyDescent="0.15">
      <c r="D701" s="22"/>
    </row>
    <row r="702" spans="4:4" ht="13" x14ac:dyDescent="0.15">
      <c r="D702" s="22"/>
    </row>
    <row r="703" spans="4:4" ht="13" x14ac:dyDescent="0.15">
      <c r="D703" s="22"/>
    </row>
    <row r="704" spans="4:4" ht="13" x14ac:dyDescent="0.15">
      <c r="D704" s="22"/>
    </row>
    <row r="705" spans="4:4" ht="13" x14ac:dyDescent="0.15">
      <c r="D705" s="22"/>
    </row>
    <row r="706" spans="4:4" ht="13" x14ac:dyDescent="0.15">
      <c r="D706" s="22"/>
    </row>
    <row r="707" spans="4:4" ht="13" x14ac:dyDescent="0.15">
      <c r="D707" s="22"/>
    </row>
    <row r="708" spans="4:4" ht="13" x14ac:dyDescent="0.15">
      <c r="D708" s="22"/>
    </row>
    <row r="709" spans="4:4" ht="13" x14ac:dyDescent="0.15">
      <c r="D709" s="22"/>
    </row>
    <row r="710" spans="4:4" ht="13" x14ac:dyDescent="0.15">
      <c r="D710" s="22"/>
    </row>
    <row r="711" spans="4:4" ht="13" x14ac:dyDescent="0.15">
      <c r="D711" s="22"/>
    </row>
    <row r="712" spans="4:4" ht="13" x14ac:dyDescent="0.15">
      <c r="D712" s="22"/>
    </row>
    <row r="713" spans="4:4" ht="13" x14ac:dyDescent="0.15">
      <c r="D713" s="22"/>
    </row>
    <row r="714" spans="4:4" ht="13" x14ac:dyDescent="0.15">
      <c r="D714" s="22"/>
    </row>
    <row r="715" spans="4:4" ht="13" x14ac:dyDescent="0.15">
      <c r="D715" s="22"/>
    </row>
    <row r="716" spans="4:4" ht="13" x14ac:dyDescent="0.15">
      <c r="D716" s="22"/>
    </row>
    <row r="717" spans="4:4" ht="13" x14ac:dyDescent="0.15">
      <c r="D717" s="22"/>
    </row>
    <row r="718" spans="4:4" ht="13" x14ac:dyDescent="0.15">
      <c r="D718" s="22"/>
    </row>
    <row r="719" spans="4:4" ht="13" x14ac:dyDescent="0.15">
      <c r="D719" s="22"/>
    </row>
    <row r="720" spans="4:4" ht="13" x14ac:dyDescent="0.15">
      <c r="D720" s="22"/>
    </row>
    <row r="721" spans="4:4" ht="13" x14ac:dyDescent="0.15">
      <c r="D721" s="22"/>
    </row>
    <row r="722" spans="4:4" ht="13" x14ac:dyDescent="0.15">
      <c r="D722" s="22"/>
    </row>
    <row r="723" spans="4:4" ht="13" x14ac:dyDescent="0.15">
      <c r="D723" s="22"/>
    </row>
    <row r="724" spans="4:4" ht="13" x14ac:dyDescent="0.15">
      <c r="D724" s="22"/>
    </row>
    <row r="725" spans="4:4" ht="13" x14ac:dyDescent="0.15">
      <c r="D725" s="22"/>
    </row>
    <row r="726" spans="4:4" ht="13" x14ac:dyDescent="0.15">
      <c r="D726" s="22"/>
    </row>
    <row r="727" spans="4:4" ht="13" x14ac:dyDescent="0.15">
      <c r="D727" s="22"/>
    </row>
    <row r="728" spans="4:4" ht="13" x14ac:dyDescent="0.15">
      <c r="D728" s="22"/>
    </row>
    <row r="729" spans="4:4" ht="13" x14ac:dyDescent="0.15">
      <c r="D729" s="22"/>
    </row>
    <row r="730" spans="4:4" ht="13" x14ac:dyDescent="0.15">
      <c r="D730" s="22"/>
    </row>
    <row r="731" spans="4:4" ht="13" x14ac:dyDescent="0.15">
      <c r="D731" s="22"/>
    </row>
    <row r="732" spans="4:4" ht="13" x14ac:dyDescent="0.15">
      <c r="D732" s="22"/>
    </row>
    <row r="733" spans="4:4" ht="13" x14ac:dyDescent="0.15">
      <c r="D733" s="22"/>
    </row>
    <row r="734" spans="4:4" ht="13" x14ac:dyDescent="0.15">
      <c r="D734" s="22"/>
    </row>
    <row r="735" spans="4:4" ht="13" x14ac:dyDescent="0.15">
      <c r="D735" s="22"/>
    </row>
    <row r="736" spans="4:4" ht="13" x14ac:dyDescent="0.15">
      <c r="D736" s="22"/>
    </row>
    <row r="737" spans="4:4" ht="13" x14ac:dyDescent="0.15">
      <c r="D737" s="22"/>
    </row>
    <row r="738" spans="4:4" ht="13" x14ac:dyDescent="0.15">
      <c r="D738" s="22"/>
    </row>
    <row r="739" spans="4:4" ht="13" x14ac:dyDescent="0.15">
      <c r="D739" s="22"/>
    </row>
    <row r="740" spans="4:4" ht="13" x14ac:dyDescent="0.15">
      <c r="D740" s="22"/>
    </row>
    <row r="741" spans="4:4" ht="13" x14ac:dyDescent="0.15">
      <c r="D741" s="22"/>
    </row>
    <row r="742" spans="4:4" ht="13" x14ac:dyDescent="0.15">
      <c r="D742" s="22"/>
    </row>
    <row r="743" spans="4:4" ht="13" x14ac:dyDescent="0.15">
      <c r="D743" s="22"/>
    </row>
    <row r="744" spans="4:4" ht="13" x14ac:dyDescent="0.15">
      <c r="D744" s="22"/>
    </row>
    <row r="745" spans="4:4" ht="13" x14ac:dyDescent="0.15">
      <c r="D745" s="22"/>
    </row>
    <row r="746" spans="4:4" ht="13" x14ac:dyDescent="0.15">
      <c r="D746" s="22"/>
    </row>
    <row r="747" spans="4:4" ht="13" x14ac:dyDescent="0.15">
      <c r="D747" s="22"/>
    </row>
    <row r="748" spans="4:4" ht="13" x14ac:dyDescent="0.15">
      <c r="D748" s="22"/>
    </row>
    <row r="749" spans="4:4" ht="13" x14ac:dyDescent="0.15">
      <c r="D749" s="22"/>
    </row>
    <row r="750" spans="4:4" ht="13" x14ac:dyDescent="0.15">
      <c r="D750" s="22"/>
    </row>
    <row r="751" spans="4:4" ht="13" x14ac:dyDescent="0.15">
      <c r="D751" s="22"/>
    </row>
    <row r="752" spans="4:4" ht="13" x14ac:dyDescent="0.15">
      <c r="D752" s="22"/>
    </row>
    <row r="753" spans="4:4" ht="13" x14ac:dyDescent="0.15">
      <c r="D753" s="22"/>
    </row>
    <row r="754" spans="4:4" ht="13" x14ac:dyDescent="0.15">
      <c r="D754" s="22"/>
    </row>
    <row r="755" spans="4:4" ht="13" x14ac:dyDescent="0.15">
      <c r="D755" s="22"/>
    </row>
    <row r="756" spans="4:4" ht="13" x14ac:dyDescent="0.15">
      <c r="D756" s="22"/>
    </row>
    <row r="757" spans="4:4" ht="13" x14ac:dyDescent="0.15">
      <c r="D757" s="22"/>
    </row>
    <row r="758" spans="4:4" ht="13" x14ac:dyDescent="0.15">
      <c r="D758" s="22"/>
    </row>
    <row r="759" spans="4:4" ht="13" x14ac:dyDescent="0.15">
      <c r="D759" s="22"/>
    </row>
    <row r="760" spans="4:4" ht="13" x14ac:dyDescent="0.15">
      <c r="D760" s="22"/>
    </row>
    <row r="761" spans="4:4" ht="13" x14ac:dyDescent="0.15">
      <c r="D761" s="22"/>
    </row>
    <row r="762" spans="4:4" ht="13" x14ac:dyDescent="0.15">
      <c r="D762" s="22"/>
    </row>
    <row r="763" spans="4:4" ht="13" x14ac:dyDescent="0.15">
      <c r="D763" s="22"/>
    </row>
    <row r="764" spans="4:4" ht="13" x14ac:dyDescent="0.15">
      <c r="D764" s="22"/>
    </row>
    <row r="765" spans="4:4" ht="13" x14ac:dyDescent="0.15">
      <c r="D765" s="22"/>
    </row>
    <row r="766" spans="4:4" ht="13" x14ac:dyDescent="0.15">
      <c r="D766" s="22"/>
    </row>
    <row r="767" spans="4:4" ht="13" x14ac:dyDescent="0.15">
      <c r="D767" s="22"/>
    </row>
    <row r="768" spans="4:4" ht="13" x14ac:dyDescent="0.15">
      <c r="D768" s="22"/>
    </row>
    <row r="769" spans="4:4" ht="13" x14ac:dyDescent="0.15">
      <c r="D769" s="22"/>
    </row>
    <row r="770" spans="4:4" ht="13" x14ac:dyDescent="0.15">
      <c r="D770" s="22"/>
    </row>
    <row r="771" spans="4:4" ht="13" x14ac:dyDescent="0.15">
      <c r="D771" s="22"/>
    </row>
    <row r="772" spans="4:4" ht="13" x14ac:dyDescent="0.15">
      <c r="D772" s="22"/>
    </row>
    <row r="773" spans="4:4" ht="13" x14ac:dyDescent="0.15">
      <c r="D773" s="22"/>
    </row>
    <row r="774" spans="4:4" ht="13" x14ac:dyDescent="0.15">
      <c r="D774" s="22"/>
    </row>
    <row r="775" spans="4:4" ht="13" x14ac:dyDescent="0.15">
      <c r="D775" s="22"/>
    </row>
    <row r="776" spans="4:4" ht="13" x14ac:dyDescent="0.15">
      <c r="D776" s="22"/>
    </row>
    <row r="777" spans="4:4" ht="13" x14ac:dyDescent="0.15">
      <c r="D777" s="22"/>
    </row>
    <row r="778" spans="4:4" ht="13" x14ac:dyDescent="0.15">
      <c r="D778" s="22"/>
    </row>
    <row r="779" spans="4:4" ht="13" x14ac:dyDescent="0.15">
      <c r="D779" s="22"/>
    </row>
    <row r="780" spans="4:4" ht="13" x14ac:dyDescent="0.15">
      <c r="D780" s="22"/>
    </row>
    <row r="781" spans="4:4" ht="13" x14ac:dyDescent="0.15">
      <c r="D781" s="22"/>
    </row>
    <row r="782" spans="4:4" ht="13" x14ac:dyDescent="0.15">
      <c r="D782" s="22"/>
    </row>
    <row r="783" spans="4:4" ht="13" x14ac:dyDescent="0.15">
      <c r="D783" s="22"/>
    </row>
    <row r="784" spans="4:4" ht="13" x14ac:dyDescent="0.15">
      <c r="D784" s="22"/>
    </row>
    <row r="785" spans="4:4" ht="13" x14ac:dyDescent="0.15">
      <c r="D785" s="22"/>
    </row>
    <row r="786" spans="4:4" ht="13" x14ac:dyDescent="0.15">
      <c r="D786" s="22"/>
    </row>
    <row r="787" spans="4:4" ht="13" x14ac:dyDescent="0.15">
      <c r="D787" s="22"/>
    </row>
    <row r="788" spans="4:4" ht="13" x14ac:dyDescent="0.15">
      <c r="D788" s="22"/>
    </row>
    <row r="789" spans="4:4" ht="13" x14ac:dyDescent="0.15">
      <c r="D789" s="22"/>
    </row>
    <row r="790" spans="4:4" ht="13" x14ac:dyDescent="0.15">
      <c r="D790" s="22"/>
    </row>
    <row r="791" spans="4:4" ht="13" x14ac:dyDescent="0.15">
      <c r="D791" s="22"/>
    </row>
    <row r="792" spans="4:4" ht="13" x14ac:dyDescent="0.15">
      <c r="D792" s="22"/>
    </row>
    <row r="793" spans="4:4" ht="13" x14ac:dyDescent="0.15">
      <c r="D793" s="22"/>
    </row>
    <row r="794" spans="4:4" ht="13" x14ac:dyDescent="0.15">
      <c r="D794" s="22"/>
    </row>
    <row r="795" spans="4:4" ht="13" x14ac:dyDescent="0.15">
      <c r="D795" s="22"/>
    </row>
    <row r="796" spans="4:4" ht="13" x14ac:dyDescent="0.15">
      <c r="D796" s="22"/>
    </row>
    <row r="797" spans="4:4" ht="13" x14ac:dyDescent="0.15">
      <c r="D797" s="22"/>
    </row>
    <row r="798" spans="4:4" ht="13" x14ac:dyDescent="0.15">
      <c r="D798" s="22"/>
    </row>
    <row r="799" spans="4:4" ht="13" x14ac:dyDescent="0.15">
      <c r="D799" s="22"/>
    </row>
    <row r="800" spans="4:4" ht="13" x14ac:dyDescent="0.15">
      <c r="D800" s="22"/>
    </row>
    <row r="801" spans="4:4" ht="13" x14ac:dyDescent="0.15">
      <c r="D801" s="22"/>
    </row>
    <row r="802" spans="4:4" ht="13" x14ac:dyDescent="0.15">
      <c r="D802" s="22"/>
    </row>
    <row r="803" spans="4:4" ht="13" x14ac:dyDescent="0.15">
      <c r="D803" s="22"/>
    </row>
    <row r="804" spans="4:4" ht="13" x14ac:dyDescent="0.15">
      <c r="D804" s="22"/>
    </row>
    <row r="805" spans="4:4" ht="13" x14ac:dyDescent="0.15">
      <c r="D805" s="22"/>
    </row>
    <row r="806" spans="4:4" ht="13" x14ac:dyDescent="0.15">
      <c r="D806" s="22"/>
    </row>
    <row r="807" spans="4:4" ht="13" x14ac:dyDescent="0.15">
      <c r="D807" s="22"/>
    </row>
    <row r="808" spans="4:4" ht="13" x14ac:dyDescent="0.15">
      <c r="D808" s="22"/>
    </row>
    <row r="809" spans="4:4" ht="13" x14ac:dyDescent="0.15">
      <c r="D809" s="22"/>
    </row>
    <row r="810" spans="4:4" ht="13" x14ac:dyDescent="0.15">
      <c r="D810" s="22"/>
    </row>
    <row r="811" spans="4:4" ht="13" x14ac:dyDescent="0.15">
      <c r="D811" s="22"/>
    </row>
    <row r="812" spans="4:4" ht="13" x14ac:dyDescent="0.15">
      <c r="D812" s="22"/>
    </row>
    <row r="813" spans="4:4" ht="13" x14ac:dyDescent="0.15">
      <c r="D813" s="22"/>
    </row>
    <row r="814" spans="4:4" ht="13" x14ac:dyDescent="0.15">
      <c r="D814" s="22"/>
    </row>
    <row r="815" spans="4:4" ht="13" x14ac:dyDescent="0.15">
      <c r="D815" s="22"/>
    </row>
    <row r="816" spans="4:4" ht="13" x14ac:dyDescent="0.15">
      <c r="D816" s="22"/>
    </row>
    <row r="817" spans="4:4" ht="13" x14ac:dyDescent="0.15">
      <c r="D817" s="22"/>
    </row>
    <row r="818" spans="4:4" ht="13" x14ac:dyDescent="0.15">
      <c r="D818" s="22"/>
    </row>
    <row r="819" spans="4:4" ht="13" x14ac:dyDescent="0.15">
      <c r="D819" s="22"/>
    </row>
    <row r="820" spans="4:4" ht="13" x14ac:dyDescent="0.15">
      <c r="D820" s="22"/>
    </row>
    <row r="821" spans="4:4" ht="13" x14ac:dyDescent="0.15">
      <c r="D821" s="22"/>
    </row>
    <row r="822" spans="4:4" ht="13" x14ac:dyDescent="0.15">
      <c r="D822" s="22"/>
    </row>
    <row r="823" spans="4:4" ht="13" x14ac:dyDescent="0.15">
      <c r="D823" s="22"/>
    </row>
    <row r="824" spans="4:4" ht="13" x14ac:dyDescent="0.15">
      <c r="D824" s="22"/>
    </row>
    <row r="825" spans="4:4" ht="13" x14ac:dyDescent="0.15">
      <c r="D825" s="22"/>
    </row>
    <row r="826" spans="4:4" ht="13" x14ac:dyDescent="0.15">
      <c r="D826" s="22"/>
    </row>
    <row r="827" spans="4:4" ht="13" x14ac:dyDescent="0.15">
      <c r="D827" s="22"/>
    </row>
    <row r="828" spans="4:4" ht="13" x14ac:dyDescent="0.15">
      <c r="D828" s="22"/>
    </row>
    <row r="829" spans="4:4" ht="13" x14ac:dyDescent="0.15">
      <c r="D829" s="22"/>
    </row>
    <row r="830" spans="4:4" ht="13" x14ac:dyDescent="0.15">
      <c r="D830" s="22"/>
    </row>
    <row r="831" spans="4:4" ht="13" x14ac:dyDescent="0.15">
      <c r="D831" s="22"/>
    </row>
    <row r="832" spans="4:4" ht="13" x14ac:dyDescent="0.15">
      <c r="D832" s="22"/>
    </row>
    <row r="833" spans="4:4" ht="13" x14ac:dyDescent="0.15">
      <c r="D833" s="22"/>
    </row>
    <row r="834" spans="4:4" ht="13" x14ac:dyDescent="0.15">
      <c r="D834" s="22"/>
    </row>
    <row r="835" spans="4:4" ht="13" x14ac:dyDescent="0.15">
      <c r="D835" s="22"/>
    </row>
    <row r="836" spans="4:4" ht="13" x14ac:dyDescent="0.15">
      <c r="D836" s="22"/>
    </row>
    <row r="837" spans="4:4" ht="13" x14ac:dyDescent="0.15">
      <c r="D837" s="22"/>
    </row>
    <row r="838" spans="4:4" ht="13" x14ac:dyDescent="0.15">
      <c r="D838" s="22"/>
    </row>
    <row r="839" spans="4:4" ht="13" x14ac:dyDescent="0.15">
      <c r="D839" s="22"/>
    </row>
    <row r="840" spans="4:4" ht="13" x14ac:dyDescent="0.15">
      <c r="D840" s="22"/>
    </row>
    <row r="841" spans="4:4" ht="13" x14ac:dyDescent="0.15">
      <c r="D841" s="22"/>
    </row>
    <row r="842" spans="4:4" ht="13" x14ac:dyDescent="0.15">
      <c r="D842" s="22"/>
    </row>
    <row r="843" spans="4:4" ht="13" x14ac:dyDescent="0.15">
      <c r="D843" s="22"/>
    </row>
    <row r="844" spans="4:4" ht="13" x14ac:dyDescent="0.15">
      <c r="D844" s="22"/>
    </row>
    <row r="845" spans="4:4" ht="13" x14ac:dyDescent="0.15">
      <c r="D845" s="22"/>
    </row>
    <row r="846" spans="4:4" ht="13" x14ac:dyDescent="0.15">
      <c r="D846" s="22"/>
    </row>
    <row r="847" spans="4:4" ht="13" x14ac:dyDescent="0.15">
      <c r="D847" s="22"/>
    </row>
    <row r="848" spans="4:4" ht="13" x14ac:dyDescent="0.15">
      <c r="D848" s="22"/>
    </row>
    <row r="849" spans="4:4" ht="13" x14ac:dyDescent="0.15">
      <c r="D849" s="22"/>
    </row>
    <row r="850" spans="4:4" ht="13" x14ac:dyDescent="0.15">
      <c r="D850" s="22"/>
    </row>
    <row r="851" spans="4:4" ht="13" x14ac:dyDescent="0.15">
      <c r="D851" s="22"/>
    </row>
    <row r="852" spans="4:4" ht="13" x14ac:dyDescent="0.15">
      <c r="D852" s="22"/>
    </row>
    <row r="853" spans="4:4" ht="13" x14ac:dyDescent="0.15">
      <c r="D853" s="22"/>
    </row>
    <row r="854" spans="4:4" ht="13" x14ac:dyDescent="0.15">
      <c r="D854" s="22"/>
    </row>
    <row r="855" spans="4:4" ht="13" x14ac:dyDescent="0.15">
      <c r="D855" s="22"/>
    </row>
    <row r="856" spans="4:4" ht="13" x14ac:dyDescent="0.15">
      <c r="D856" s="22"/>
    </row>
    <row r="857" spans="4:4" ht="13" x14ac:dyDescent="0.15">
      <c r="D857" s="22"/>
    </row>
    <row r="858" spans="4:4" ht="13" x14ac:dyDescent="0.15">
      <c r="D858" s="22"/>
    </row>
    <row r="859" spans="4:4" ht="13" x14ac:dyDescent="0.15">
      <c r="D859" s="22"/>
    </row>
    <row r="860" spans="4:4" ht="13" x14ac:dyDescent="0.15">
      <c r="D860" s="22"/>
    </row>
    <row r="861" spans="4:4" ht="13" x14ac:dyDescent="0.15">
      <c r="D861" s="22"/>
    </row>
    <row r="862" spans="4:4" ht="13" x14ac:dyDescent="0.15">
      <c r="D862" s="22"/>
    </row>
    <row r="863" spans="4:4" ht="13" x14ac:dyDescent="0.15">
      <c r="D863" s="22"/>
    </row>
    <row r="864" spans="4:4" ht="13" x14ac:dyDescent="0.15">
      <c r="D864" s="22"/>
    </row>
    <row r="865" spans="4:4" ht="13" x14ac:dyDescent="0.15">
      <c r="D865" s="22"/>
    </row>
    <row r="866" spans="4:4" ht="13" x14ac:dyDescent="0.15">
      <c r="D866" s="22"/>
    </row>
    <row r="867" spans="4:4" ht="13" x14ac:dyDescent="0.15">
      <c r="D867" s="22"/>
    </row>
    <row r="868" spans="4:4" ht="13" x14ac:dyDescent="0.15">
      <c r="D868" s="22"/>
    </row>
    <row r="869" spans="4:4" ht="13" x14ac:dyDescent="0.15">
      <c r="D869" s="22"/>
    </row>
    <row r="870" spans="4:4" ht="13" x14ac:dyDescent="0.15">
      <c r="D870" s="22"/>
    </row>
    <row r="871" spans="4:4" ht="13" x14ac:dyDescent="0.15">
      <c r="D871" s="22"/>
    </row>
    <row r="872" spans="4:4" ht="13" x14ac:dyDescent="0.15">
      <c r="D872" s="22"/>
    </row>
    <row r="873" spans="4:4" ht="13" x14ac:dyDescent="0.15">
      <c r="D873" s="22"/>
    </row>
    <row r="874" spans="4:4" ht="13" x14ac:dyDescent="0.15">
      <c r="D874" s="22"/>
    </row>
    <row r="875" spans="4:4" ht="13" x14ac:dyDescent="0.15">
      <c r="D875" s="22"/>
    </row>
    <row r="876" spans="4:4" ht="13" x14ac:dyDescent="0.15">
      <c r="D876" s="22"/>
    </row>
    <row r="877" spans="4:4" ht="13" x14ac:dyDescent="0.15">
      <c r="D877" s="22"/>
    </row>
    <row r="878" spans="4:4" ht="13" x14ac:dyDescent="0.15">
      <c r="D878" s="22"/>
    </row>
    <row r="879" spans="4:4" ht="13" x14ac:dyDescent="0.15">
      <c r="D879" s="22"/>
    </row>
    <row r="880" spans="4:4" ht="13" x14ac:dyDescent="0.15">
      <c r="D880" s="22"/>
    </row>
    <row r="881" spans="4:4" ht="13" x14ac:dyDescent="0.15">
      <c r="D881" s="22"/>
    </row>
    <row r="882" spans="4:4" ht="13" x14ac:dyDescent="0.15">
      <c r="D882" s="22"/>
    </row>
    <row r="883" spans="4:4" ht="13" x14ac:dyDescent="0.15">
      <c r="D883" s="22"/>
    </row>
    <row r="884" spans="4:4" ht="13" x14ac:dyDescent="0.15">
      <c r="D884" s="22"/>
    </row>
    <row r="885" spans="4:4" ht="13" x14ac:dyDescent="0.15">
      <c r="D885" s="22"/>
    </row>
    <row r="886" spans="4:4" ht="13" x14ac:dyDescent="0.15">
      <c r="D886" s="22"/>
    </row>
    <row r="887" spans="4:4" ht="13" x14ac:dyDescent="0.15">
      <c r="D887" s="22"/>
    </row>
    <row r="888" spans="4:4" ht="13" x14ac:dyDescent="0.15">
      <c r="D888" s="22"/>
    </row>
    <row r="889" spans="4:4" ht="13" x14ac:dyDescent="0.15">
      <c r="D889" s="22"/>
    </row>
    <row r="890" spans="4:4" ht="13" x14ac:dyDescent="0.15">
      <c r="D890" s="22"/>
    </row>
    <row r="891" spans="4:4" ht="13" x14ac:dyDescent="0.15">
      <c r="D891" s="22"/>
    </row>
    <row r="892" spans="4:4" ht="13" x14ac:dyDescent="0.15">
      <c r="D892" s="22"/>
    </row>
    <row r="893" spans="4:4" ht="13" x14ac:dyDescent="0.15">
      <c r="D893" s="22"/>
    </row>
    <row r="894" spans="4:4" ht="13" x14ac:dyDescent="0.15">
      <c r="D894" s="22"/>
    </row>
    <row r="895" spans="4:4" ht="13" x14ac:dyDescent="0.15">
      <c r="D895" s="22"/>
    </row>
    <row r="896" spans="4:4" ht="13" x14ac:dyDescent="0.15">
      <c r="D896" s="22"/>
    </row>
    <row r="897" spans="4:4" ht="13" x14ac:dyDescent="0.15">
      <c r="D897" s="22"/>
    </row>
    <row r="898" spans="4:4" ht="13" x14ac:dyDescent="0.15">
      <c r="D898" s="22"/>
    </row>
    <row r="899" spans="4:4" ht="13" x14ac:dyDescent="0.15">
      <c r="D899" s="22"/>
    </row>
    <row r="900" spans="4:4" ht="13" x14ac:dyDescent="0.15">
      <c r="D900" s="22"/>
    </row>
    <row r="901" spans="4:4" ht="13" x14ac:dyDescent="0.15">
      <c r="D901" s="22"/>
    </row>
    <row r="902" spans="4:4" ht="13" x14ac:dyDescent="0.15">
      <c r="D902" s="22"/>
    </row>
    <row r="903" spans="4:4" ht="13" x14ac:dyDescent="0.15">
      <c r="D903" s="22"/>
    </row>
    <row r="904" spans="4:4" ht="13" x14ac:dyDescent="0.15">
      <c r="D904" s="22"/>
    </row>
    <row r="905" spans="4:4" ht="13" x14ac:dyDescent="0.15">
      <c r="D905" s="22"/>
    </row>
    <row r="906" spans="4:4" ht="13" x14ac:dyDescent="0.15">
      <c r="D906" s="22"/>
    </row>
    <row r="907" spans="4:4" ht="13" x14ac:dyDescent="0.15">
      <c r="D907" s="22"/>
    </row>
    <row r="908" spans="4:4" ht="13" x14ac:dyDescent="0.15">
      <c r="D908" s="22"/>
    </row>
    <row r="909" spans="4:4" ht="13" x14ac:dyDescent="0.15">
      <c r="D909" s="22"/>
    </row>
    <row r="910" spans="4:4" ht="13" x14ac:dyDescent="0.15">
      <c r="D910" s="22"/>
    </row>
    <row r="911" spans="4:4" ht="13" x14ac:dyDescent="0.15">
      <c r="D911" s="22"/>
    </row>
    <row r="912" spans="4:4" ht="13" x14ac:dyDescent="0.15">
      <c r="D912" s="22"/>
    </row>
    <row r="913" spans="4:4" ht="13" x14ac:dyDescent="0.15">
      <c r="D913" s="22"/>
    </row>
    <row r="914" spans="4:4" ht="13" x14ac:dyDescent="0.15">
      <c r="D914" s="22"/>
    </row>
    <row r="915" spans="4:4" ht="13" x14ac:dyDescent="0.15">
      <c r="D915" s="22"/>
    </row>
    <row r="916" spans="4:4" ht="13" x14ac:dyDescent="0.15">
      <c r="D916" s="22"/>
    </row>
    <row r="917" spans="4:4" ht="13" x14ac:dyDescent="0.15">
      <c r="D917" s="22"/>
    </row>
    <row r="918" spans="4:4" ht="13" x14ac:dyDescent="0.15">
      <c r="D918" s="22"/>
    </row>
    <row r="919" spans="4:4" ht="13" x14ac:dyDescent="0.15">
      <c r="D919" s="22"/>
    </row>
    <row r="920" spans="4:4" ht="13" x14ac:dyDescent="0.15">
      <c r="D920" s="22"/>
    </row>
    <row r="921" spans="4:4" ht="13" x14ac:dyDescent="0.15">
      <c r="D921" s="22"/>
    </row>
    <row r="922" spans="4:4" ht="13" x14ac:dyDescent="0.15">
      <c r="D922" s="22"/>
    </row>
    <row r="923" spans="4:4" ht="13" x14ac:dyDescent="0.15">
      <c r="D923" s="22"/>
    </row>
    <row r="924" spans="4:4" ht="13" x14ac:dyDescent="0.15">
      <c r="D924" s="22"/>
    </row>
    <row r="925" spans="4:4" ht="13" x14ac:dyDescent="0.15">
      <c r="D925" s="22"/>
    </row>
    <row r="926" spans="4:4" ht="13" x14ac:dyDescent="0.15">
      <c r="D926" s="22"/>
    </row>
    <row r="927" spans="4:4" ht="13" x14ac:dyDescent="0.15">
      <c r="D927" s="22"/>
    </row>
    <row r="928" spans="4:4" ht="13" x14ac:dyDescent="0.15">
      <c r="D928" s="22"/>
    </row>
    <row r="929" spans="4:4" ht="13" x14ac:dyDescent="0.15">
      <c r="D929" s="22"/>
    </row>
    <row r="930" spans="4:4" ht="13" x14ac:dyDescent="0.15">
      <c r="D930" s="22"/>
    </row>
    <row r="931" spans="4:4" ht="13" x14ac:dyDescent="0.15">
      <c r="D931" s="22"/>
    </row>
    <row r="932" spans="4:4" ht="13" x14ac:dyDescent="0.15">
      <c r="D932" s="22"/>
    </row>
    <row r="933" spans="4:4" ht="13" x14ac:dyDescent="0.15">
      <c r="D933" s="22"/>
    </row>
    <row r="934" spans="4:4" ht="13" x14ac:dyDescent="0.15">
      <c r="D934" s="22"/>
    </row>
    <row r="935" spans="4:4" ht="13" x14ac:dyDescent="0.15">
      <c r="D935" s="22"/>
    </row>
    <row r="936" spans="4:4" ht="13" x14ac:dyDescent="0.15">
      <c r="D936" s="22"/>
    </row>
    <row r="937" spans="4:4" ht="13" x14ac:dyDescent="0.15">
      <c r="D937" s="22"/>
    </row>
    <row r="938" spans="4:4" ht="13" x14ac:dyDescent="0.15">
      <c r="D938" s="22"/>
    </row>
    <row r="939" spans="4:4" ht="13" x14ac:dyDescent="0.15">
      <c r="D939" s="22"/>
    </row>
    <row r="940" spans="4:4" ht="13" x14ac:dyDescent="0.15">
      <c r="D940" s="22"/>
    </row>
    <row r="941" spans="4:4" ht="13" x14ac:dyDescent="0.15">
      <c r="D941" s="22"/>
    </row>
    <row r="942" spans="4:4" ht="13" x14ac:dyDescent="0.15">
      <c r="D942" s="22"/>
    </row>
    <row r="943" spans="4:4" ht="13" x14ac:dyDescent="0.15">
      <c r="D943" s="22"/>
    </row>
    <row r="944" spans="4:4" ht="13" x14ac:dyDescent="0.15">
      <c r="D944" s="22"/>
    </row>
    <row r="945" spans="4:4" ht="13" x14ac:dyDescent="0.15">
      <c r="D945" s="22"/>
    </row>
    <row r="946" spans="4:4" ht="13" x14ac:dyDescent="0.15">
      <c r="D946" s="22"/>
    </row>
    <row r="947" spans="4:4" ht="13" x14ac:dyDescent="0.15">
      <c r="D947" s="22"/>
    </row>
    <row r="948" spans="4:4" ht="13" x14ac:dyDescent="0.15">
      <c r="D948" s="22"/>
    </row>
    <row r="949" spans="4:4" ht="13" x14ac:dyDescent="0.15">
      <c r="D949" s="22"/>
    </row>
    <row r="950" spans="4:4" ht="13" x14ac:dyDescent="0.15">
      <c r="D950" s="22"/>
    </row>
    <row r="951" spans="4:4" ht="13" x14ac:dyDescent="0.15">
      <c r="D951" s="22"/>
    </row>
    <row r="952" spans="4:4" ht="13" x14ac:dyDescent="0.15">
      <c r="D952" s="22"/>
    </row>
    <row r="953" spans="4:4" ht="13" x14ac:dyDescent="0.15">
      <c r="D953" s="22"/>
    </row>
    <row r="954" spans="4:4" ht="13" x14ac:dyDescent="0.15">
      <c r="D954" s="22"/>
    </row>
    <row r="955" spans="4:4" ht="13" x14ac:dyDescent="0.15">
      <c r="D955" s="22"/>
    </row>
    <row r="956" spans="4:4" ht="13" x14ac:dyDescent="0.15">
      <c r="D956" s="22"/>
    </row>
    <row r="957" spans="4:4" ht="13" x14ac:dyDescent="0.15">
      <c r="D957" s="22"/>
    </row>
    <row r="958" spans="4:4" ht="13" x14ac:dyDescent="0.15">
      <c r="D958" s="22"/>
    </row>
    <row r="959" spans="4:4" ht="13" x14ac:dyDescent="0.15">
      <c r="D959" s="22"/>
    </row>
    <row r="960" spans="4:4" ht="13" x14ac:dyDescent="0.15">
      <c r="D960" s="22"/>
    </row>
    <row r="961" spans="4:4" ht="13" x14ac:dyDescent="0.15">
      <c r="D961" s="22"/>
    </row>
    <row r="962" spans="4:4" ht="13" x14ac:dyDescent="0.15">
      <c r="D962" s="22"/>
    </row>
    <row r="963" spans="4:4" ht="13" x14ac:dyDescent="0.15">
      <c r="D963" s="22"/>
    </row>
    <row r="964" spans="4:4" ht="13" x14ac:dyDescent="0.15">
      <c r="D964" s="22"/>
    </row>
    <row r="965" spans="4:4" ht="13" x14ac:dyDescent="0.15">
      <c r="D965" s="22"/>
    </row>
    <row r="966" spans="4:4" ht="13" x14ac:dyDescent="0.15">
      <c r="D966" s="22"/>
    </row>
    <row r="967" spans="4:4" ht="13" x14ac:dyDescent="0.15">
      <c r="D967" s="22"/>
    </row>
    <row r="968" spans="4:4" ht="13" x14ac:dyDescent="0.15">
      <c r="D968" s="22"/>
    </row>
    <row r="969" spans="4:4" ht="13" x14ac:dyDescent="0.15">
      <c r="D969" s="22"/>
    </row>
    <row r="970" spans="4:4" ht="13" x14ac:dyDescent="0.15">
      <c r="D970" s="22"/>
    </row>
    <row r="971" spans="4:4" ht="13" x14ac:dyDescent="0.15">
      <c r="D971" s="22"/>
    </row>
    <row r="972" spans="4:4" ht="13" x14ac:dyDescent="0.15">
      <c r="D972" s="22"/>
    </row>
    <row r="973" spans="4:4" ht="13" x14ac:dyDescent="0.15">
      <c r="D973" s="22"/>
    </row>
    <row r="974" spans="4:4" ht="13" x14ac:dyDescent="0.15">
      <c r="D974" s="22"/>
    </row>
    <row r="975" spans="4:4" ht="13" x14ac:dyDescent="0.15">
      <c r="D975" s="22"/>
    </row>
    <row r="976" spans="4:4" ht="13" x14ac:dyDescent="0.15">
      <c r="D976" s="22"/>
    </row>
    <row r="977" spans="4:4" ht="13" x14ac:dyDescent="0.15">
      <c r="D977" s="22"/>
    </row>
    <row r="978" spans="4:4" ht="13" x14ac:dyDescent="0.15">
      <c r="D978" s="22"/>
    </row>
    <row r="979" spans="4:4" ht="13" x14ac:dyDescent="0.15">
      <c r="D979" s="22"/>
    </row>
    <row r="980" spans="4:4" ht="13" x14ac:dyDescent="0.15">
      <c r="D980" s="22"/>
    </row>
    <row r="981" spans="4:4" ht="13" x14ac:dyDescent="0.15">
      <c r="D981" s="22"/>
    </row>
    <row r="982" spans="4:4" ht="13" x14ac:dyDescent="0.15">
      <c r="D982" s="22"/>
    </row>
    <row r="983" spans="4:4" ht="13" x14ac:dyDescent="0.15">
      <c r="D983" s="22"/>
    </row>
    <row r="984" spans="4:4" ht="13" x14ac:dyDescent="0.15">
      <c r="D984" s="22"/>
    </row>
    <row r="985" spans="4:4" ht="13" x14ac:dyDescent="0.15">
      <c r="D985" s="22"/>
    </row>
    <row r="986" spans="4:4" ht="13" x14ac:dyDescent="0.15">
      <c r="D986" s="22"/>
    </row>
    <row r="987" spans="4:4" ht="13" x14ac:dyDescent="0.15">
      <c r="D987" s="22"/>
    </row>
    <row r="988" spans="4:4" ht="13" x14ac:dyDescent="0.15">
      <c r="D988" s="22"/>
    </row>
    <row r="989" spans="4:4" ht="13" x14ac:dyDescent="0.15">
      <c r="D989" s="22"/>
    </row>
    <row r="990" spans="4:4" ht="13" x14ac:dyDescent="0.15">
      <c r="D990" s="22"/>
    </row>
    <row r="991" spans="4:4" ht="13" x14ac:dyDescent="0.15">
      <c r="D991" s="22"/>
    </row>
    <row r="992" spans="4:4" ht="13" x14ac:dyDescent="0.15">
      <c r="D992" s="22"/>
    </row>
    <row r="993" spans="4:4" ht="13" x14ac:dyDescent="0.15">
      <c r="D993" s="22"/>
    </row>
    <row r="994" spans="4:4" ht="13" x14ac:dyDescent="0.15">
      <c r="D994" s="22"/>
    </row>
    <row r="995" spans="4:4" ht="13" x14ac:dyDescent="0.15">
      <c r="D995" s="22"/>
    </row>
    <row r="996" spans="4:4" ht="13" x14ac:dyDescent="0.15">
      <c r="D996" s="22"/>
    </row>
  </sheetData>
  <mergeCells count="1">
    <mergeCell ref="F2:F5"/>
  </mergeCells>
  <hyperlinks>
    <hyperlink ref="E2" r:id="rId1" xr:uid="{00000000-0004-0000-0100-000000000000}"/>
    <hyperlink ref="F2" r:id="rId2" location="MOESM1" xr:uid="{00000000-0004-0000-0100-000001000000}"/>
    <hyperlink ref="E3" r:id="rId3" xr:uid="{00000000-0004-0000-0100-000002000000}"/>
    <hyperlink ref="E4" r:id="rId4" xr:uid="{00000000-0004-0000-0100-000003000000}"/>
    <hyperlink ref="E5" r:id="rId5" xr:uid="{00000000-0004-0000-0100-000004000000}"/>
    <hyperlink ref="E6" r:id="rId6" xr:uid="{00000000-0004-0000-0100-000005000000}"/>
    <hyperlink ref="G6" r:id="rId7" location="supplementary-material" xr:uid="{00000000-0004-0000-0100-000006000000}"/>
    <hyperlink ref="E7" r:id="rId8" xr:uid="{00000000-0004-0000-0100-000007000000}"/>
    <hyperlink ref="E8" r:id="rId9" xr:uid="{00000000-0004-0000-0100-000008000000}"/>
    <hyperlink ref="E9" r:id="rId10" xr:uid="{00000000-0004-0000-0100-000009000000}"/>
    <hyperlink ref="E10" r:id="rId11" xr:uid="{00000000-0004-0000-0100-00000A000000}"/>
    <hyperlink ref="G10" r:id="rId12" location="supplementary-material" xr:uid="{00000000-0004-0000-0100-00000B000000}"/>
    <hyperlink ref="E11" r:id="rId13" xr:uid="{00000000-0004-0000-0100-00000C000000}"/>
    <hyperlink ref="G11" r:id="rId14" location="supplementary-material" xr:uid="{00000000-0004-0000-0100-00000D000000}"/>
    <hyperlink ref="E12" r:id="rId15" xr:uid="{00000000-0004-0000-0100-00000E000000}"/>
    <hyperlink ref="G12" r:id="rId16" location="supplementary-material" xr:uid="{00000000-0004-0000-0100-00000F000000}"/>
    <hyperlink ref="E13" r:id="rId17" xr:uid="{00000000-0004-0000-0100-000010000000}"/>
    <hyperlink ref="E14" r:id="rId18" xr:uid="{00000000-0004-0000-0100-000011000000}"/>
    <hyperlink ref="E15" r:id="rId19" xr:uid="{00000000-0004-0000-0100-000012000000}"/>
    <hyperlink ref="E16" r:id="rId20" xr:uid="{00000000-0004-0000-0100-000013000000}"/>
    <hyperlink ref="E17" r:id="rId21" xr:uid="{00000000-0004-0000-0100-000014000000}"/>
    <hyperlink ref="E18" r:id="rId22" xr:uid="{00000000-0004-0000-0100-000015000000}"/>
    <hyperlink ref="E19" r:id="rId23" xr:uid="{00000000-0004-0000-0100-000016000000}"/>
    <hyperlink ref="G19" r:id="rId24" location="supplementary-material" xr:uid="{00000000-0004-0000-0100-000017000000}"/>
    <hyperlink ref="E20" r:id="rId25" xr:uid="{00000000-0004-0000-0100-000018000000}"/>
    <hyperlink ref="E21" r:id="rId26" xr:uid="{00000000-0004-0000-0100-000019000000}"/>
    <hyperlink ref="E22" r:id="rId27" xr:uid="{00000000-0004-0000-0100-00001A000000}"/>
    <hyperlink ref="E23" r:id="rId28" xr:uid="{00000000-0004-0000-0100-00001B000000}"/>
    <hyperlink ref="E24" r:id="rId29" xr:uid="{00000000-0004-0000-0100-00001C000000}"/>
    <hyperlink ref="E25" r:id="rId30" xr:uid="{00000000-0004-0000-0100-00001D000000}"/>
    <hyperlink ref="E26" r:id="rId31" xr:uid="{00000000-0004-0000-0100-00001E000000}"/>
    <hyperlink ref="E27" r:id="rId32" xr:uid="{00000000-0004-0000-0100-00001F000000}"/>
    <hyperlink ref="E28" r:id="rId33" xr:uid="{00000000-0004-0000-0100-000020000000}"/>
    <hyperlink ref="E29" r:id="rId34" xr:uid="{00000000-0004-0000-0100-000021000000}"/>
    <hyperlink ref="E30" r:id="rId35" xr:uid="{00000000-0004-0000-0100-000022000000}"/>
    <hyperlink ref="G30" r:id="rId36" location="supplementary-material" xr:uid="{00000000-0004-0000-0100-000023000000}"/>
    <hyperlink ref="E31" r:id="rId37" xr:uid="{00000000-0004-0000-0100-000024000000}"/>
    <hyperlink ref="E32" r:id="rId38" xr:uid="{00000000-0004-0000-0100-000025000000}"/>
    <hyperlink ref="E33" r:id="rId39" xr:uid="{00000000-0004-0000-0100-000026000000}"/>
    <hyperlink ref="G33" r:id="rId40" location="supplementary-material" xr:uid="{00000000-0004-0000-0100-000027000000}"/>
    <hyperlink ref="E34" r:id="rId41" xr:uid="{00000000-0004-0000-0100-000028000000}"/>
    <hyperlink ref="E35" r:id="rId42" xr:uid="{00000000-0004-0000-0100-000029000000}"/>
    <hyperlink ref="E36" r:id="rId43" xr:uid="{00000000-0004-0000-0100-00002A000000}"/>
    <hyperlink ref="E37" r:id="rId44" xr:uid="{00000000-0004-0000-0100-00002B000000}"/>
    <hyperlink ref="G37" r:id="rId45" location="supplementary-material" xr:uid="{00000000-0004-0000-0100-00002C000000}"/>
    <hyperlink ref="E38" r:id="rId46" xr:uid="{00000000-0004-0000-0100-00002D000000}"/>
    <hyperlink ref="E39" r:id="rId47" xr:uid="{00000000-0004-0000-0100-00002E000000}"/>
    <hyperlink ref="E40" r:id="rId48" xr:uid="{00000000-0004-0000-0100-00002F000000}"/>
    <hyperlink ref="E41" r:id="rId49" xr:uid="{00000000-0004-0000-0100-000030000000}"/>
    <hyperlink ref="G41" r:id="rId50" location="supplementary-material" xr:uid="{00000000-0004-0000-0100-000031000000}"/>
    <hyperlink ref="E42" r:id="rId51" xr:uid="{00000000-0004-0000-0100-000032000000}"/>
    <hyperlink ref="E43" r:id="rId52" xr:uid="{00000000-0004-0000-0100-000033000000}"/>
    <hyperlink ref="G43" r:id="rId53" location="supplementary-material" xr:uid="{00000000-0004-0000-0100-000034000000}"/>
    <hyperlink ref="E44" r:id="rId54" xr:uid="{00000000-0004-0000-0100-000035000000}"/>
    <hyperlink ref="E45" r:id="rId55" xr:uid="{00000000-0004-0000-0100-000036000000}"/>
    <hyperlink ref="E46" r:id="rId56" xr:uid="{00000000-0004-0000-0100-000037000000}"/>
    <hyperlink ref="E56" r:id="rId57" xr:uid="{00000000-0004-0000-0100-000038000000}"/>
    <hyperlink ref="E57" r:id="rId58" xr:uid="{00000000-0004-0000-0100-000039000000}"/>
    <hyperlink ref="E58" r:id="rId59" xr:uid="{00000000-0004-0000-0100-00003A000000}"/>
    <hyperlink ref="E59" r:id="rId60" xr:uid="{00000000-0004-0000-0100-00003B000000}"/>
    <hyperlink ref="E60" r:id="rId61" xr:uid="{00000000-0004-0000-0100-00003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5"/>
  <sheetViews>
    <sheetView tabSelected="1" workbookViewId="0">
      <selection activeCell="E26" sqref="E26"/>
    </sheetView>
  </sheetViews>
  <sheetFormatPr baseColWidth="10" defaultColWidth="14.5" defaultRowHeight="15.75" customHeight="1" x14ac:dyDescent="0.15"/>
  <cols>
    <col min="1" max="1" width="27.5" customWidth="1"/>
    <col min="2" max="2" width="34.83203125" customWidth="1"/>
    <col min="4" max="4" width="26.1640625" customWidth="1"/>
  </cols>
  <sheetData>
    <row r="1" spans="1:15" ht="15.75" customHeight="1" x14ac:dyDescent="0.15">
      <c r="A1" s="1" t="s">
        <v>0</v>
      </c>
      <c r="B1" s="1" t="s">
        <v>1</v>
      </c>
      <c r="C1" s="1" t="s">
        <v>2</v>
      </c>
      <c r="D1" s="1" t="s">
        <v>3</v>
      </c>
      <c r="E1" s="44" t="s">
        <v>305</v>
      </c>
      <c r="F1" s="5" t="s">
        <v>337</v>
      </c>
    </row>
    <row r="2" spans="1:15" ht="15.75" customHeight="1" x14ac:dyDescent="0.15">
      <c r="A2" s="11" t="s">
        <v>39</v>
      </c>
      <c r="B2" s="11" t="s">
        <v>40</v>
      </c>
      <c r="C2" s="11" t="s">
        <v>41</v>
      </c>
      <c r="D2" s="11" t="s">
        <v>42</v>
      </c>
      <c r="E2" s="47" t="s">
        <v>279</v>
      </c>
    </row>
    <row r="3" spans="1:15" ht="15.75" customHeight="1" x14ac:dyDescent="0.15">
      <c r="A3" s="11" t="s">
        <v>47</v>
      </c>
      <c r="B3" s="11" t="s">
        <v>48</v>
      </c>
      <c r="C3" s="11" t="s">
        <v>41</v>
      </c>
      <c r="D3" s="11" t="s">
        <v>42</v>
      </c>
      <c r="E3" s="47" t="s">
        <v>282</v>
      </c>
    </row>
    <row r="4" spans="1:15" ht="15.75" customHeight="1" x14ac:dyDescent="0.15">
      <c r="A4" s="11" t="s">
        <v>51</v>
      </c>
      <c r="B4" s="11" t="s">
        <v>52</v>
      </c>
      <c r="C4" s="11" t="s">
        <v>53</v>
      </c>
      <c r="D4" s="11" t="s">
        <v>54</v>
      </c>
      <c r="E4" s="47" t="s">
        <v>306</v>
      </c>
    </row>
    <row r="5" spans="1:15" ht="15.75" customHeight="1" x14ac:dyDescent="0.15">
      <c r="A5" s="11" t="s">
        <v>57</v>
      </c>
      <c r="B5" s="11" t="s">
        <v>58</v>
      </c>
      <c r="C5" s="11" t="s">
        <v>59</v>
      </c>
      <c r="D5" s="11" t="s">
        <v>54</v>
      </c>
      <c r="E5" s="47" t="s">
        <v>306</v>
      </c>
    </row>
    <row r="6" spans="1:15" ht="15.75" customHeight="1" x14ac:dyDescent="0.15">
      <c r="A6" s="11" t="s">
        <v>60</v>
      </c>
      <c r="B6" s="11" t="s">
        <v>61</v>
      </c>
      <c r="C6" s="11" t="s">
        <v>53</v>
      </c>
      <c r="D6" s="11" t="s">
        <v>54</v>
      </c>
      <c r="E6" s="47" t="s">
        <v>289</v>
      </c>
    </row>
    <row r="7" spans="1:15" ht="15.75" customHeight="1" x14ac:dyDescent="0.15">
      <c r="A7" s="11" t="s">
        <v>63</v>
      </c>
      <c r="B7" s="11" t="s">
        <v>64</v>
      </c>
      <c r="C7" s="11" t="s">
        <v>65</v>
      </c>
      <c r="D7" s="11" t="s">
        <v>66</v>
      </c>
      <c r="E7" s="47" t="s">
        <v>307</v>
      </c>
      <c r="H7" s="34"/>
      <c r="I7" s="34"/>
      <c r="J7" s="34"/>
      <c r="K7" s="34"/>
      <c r="L7" s="34"/>
      <c r="M7" s="45"/>
      <c r="N7" s="34"/>
      <c r="O7" s="34"/>
    </row>
    <row r="8" spans="1:15" ht="15.75" customHeight="1" x14ac:dyDescent="0.15">
      <c r="A8" s="11" t="s">
        <v>69</v>
      </c>
      <c r="B8" s="11" t="s">
        <v>70</v>
      </c>
      <c r="C8" s="11" t="s">
        <v>65</v>
      </c>
      <c r="D8" s="11" t="s">
        <v>66</v>
      </c>
      <c r="E8" s="47" t="s">
        <v>308</v>
      </c>
      <c r="H8" s="34"/>
      <c r="I8" s="34"/>
      <c r="J8" s="34"/>
      <c r="K8" s="34"/>
      <c r="L8" s="34"/>
      <c r="M8" s="45"/>
      <c r="N8" s="34"/>
      <c r="O8" s="34"/>
    </row>
    <row r="9" spans="1:15" ht="15.75" customHeight="1" x14ac:dyDescent="0.15">
      <c r="A9" s="11" t="s">
        <v>71</v>
      </c>
      <c r="B9" s="11" t="s">
        <v>72</v>
      </c>
      <c r="C9" s="11" t="s">
        <v>65</v>
      </c>
      <c r="D9" s="11" t="s">
        <v>66</v>
      </c>
      <c r="E9" s="47" t="s">
        <v>309</v>
      </c>
      <c r="H9" s="34"/>
      <c r="I9" s="34"/>
      <c r="J9" s="34"/>
      <c r="K9" s="34"/>
      <c r="L9" s="34"/>
      <c r="M9" s="45"/>
      <c r="N9" s="34"/>
      <c r="O9" s="34"/>
    </row>
    <row r="10" spans="1:15" ht="15.75" customHeight="1" x14ac:dyDescent="0.15">
      <c r="A10" s="11" t="s">
        <v>73</v>
      </c>
      <c r="B10" s="11" t="s">
        <v>74</v>
      </c>
      <c r="C10" s="11" t="s">
        <v>75</v>
      </c>
      <c r="D10" s="11" t="s">
        <v>76</v>
      </c>
      <c r="E10" s="47" t="s">
        <v>297</v>
      </c>
      <c r="H10" s="34"/>
      <c r="I10" s="34"/>
      <c r="J10" s="34"/>
      <c r="K10" s="34"/>
      <c r="L10" s="34"/>
      <c r="M10" s="45"/>
      <c r="N10" s="34"/>
      <c r="O10" s="34"/>
    </row>
    <row r="11" spans="1:15" ht="15.75" customHeight="1" x14ac:dyDescent="0.15">
      <c r="A11" s="11" t="s">
        <v>77</v>
      </c>
      <c r="B11" s="11" t="s">
        <v>78</v>
      </c>
      <c r="C11" s="11" t="s">
        <v>75</v>
      </c>
      <c r="D11" s="11" t="s">
        <v>76</v>
      </c>
      <c r="E11" s="47" t="s">
        <v>310</v>
      </c>
      <c r="H11" s="34"/>
      <c r="I11" s="34"/>
      <c r="J11" s="34"/>
      <c r="K11" s="34"/>
      <c r="L11" s="34"/>
      <c r="M11" s="45"/>
      <c r="N11" s="34"/>
      <c r="O11" s="34"/>
    </row>
    <row r="12" spans="1:15" ht="15.75" customHeight="1" x14ac:dyDescent="0.15">
      <c r="A12" s="11" t="s">
        <v>79</v>
      </c>
      <c r="B12" s="11" t="s">
        <v>80</v>
      </c>
      <c r="C12" s="11" t="s">
        <v>75</v>
      </c>
      <c r="D12" s="11" t="s">
        <v>76</v>
      </c>
      <c r="E12" s="47" t="s">
        <v>302</v>
      </c>
      <c r="H12" s="34"/>
      <c r="I12" s="34"/>
      <c r="J12" s="34"/>
      <c r="K12" s="34"/>
      <c r="L12" s="34"/>
      <c r="M12" s="45"/>
      <c r="N12" s="34"/>
      <c r="O12" s="34"/>
    </row>
    <row r="13" spans="1:15" ht="15.75" customHeight="1" x14ac:dyDescent="0.15">
      <c r="A13" s="11" t="s">
        <v>81</v>
      </c>
      <c r="B13" s="11" t="s">
        <v>82</v>
      </c>
      <c r="C13" s="11" t="s">
        <v>75</v>
      </c>
      <c r="D13" s="11" t="s">
        <v>76</v>
      </c>
      <c r="E13" s="47" t="s">
        <v>311</v>
      </c>
      <c r="H13" s="34"/>
      <c r="I13" s="34"/>
      <c r="J13" s="34"/>
      <c r="K13" s="34"/>
      <c r="L13" s="34"/>
      <c r="M13" s="45"/>
      <c r="N13" s="34"/>
      <c r="O13" s="34"/>
    </row>
    <row r="14" spans="1:15" ht="15.75" customHeight="1" x14ac:dyDescent="0.15">
      <c r="A14" s="11" t="s">
        <v>83</v>
      </c>
      <c r="B14" s="11" t="s">
        <v>84</v>
      </c>
      <c r="C14" s="11" t="s">
        <v>85</v>
      </c>
      <c r="D14" s="11" t="s">
        <v>76</v>
      </c>
      <c r="E14" s="47">
        <v>43</v>
      </c>
      <c r="H14" s="34"/>
      <c r="I14" s="34"/>
      <c r="J14" s="34"/>
      <c r="K14" s="34"/>
      <c r="L14" s="34"/>
      <c r="M14" s="45"/>
      <c r="N14" s="34"/>
      <c r="O14" s="34"/>
    </row>
    <row r="15" spans="1:15" ht="15.75" customHeight="1" x14ac:dyDescent="0.15">
      <c r="A15" s="11" t="s">
        <v>86</v>
      </c>
      <c r="B15" s="11" t="s">
        <v>87</v>
      </c>
      <c r="C15" s="11" t="s">
        <v>85</v>
      </c>
      <c r="D15" s="11" t="s">
        <v>76</v>
      </c>
      <c r="E15" s="47">
        <v>60</v>
      </c>
      <c r="H15" s="34"/>
      <c r="I15" s="34"/>
      <c r="J15" s="34"/>
      <c r="K15" s="34"/>
      <c r="L15" s="34"/>
      <c r="M15" s="45"/>
      <c r="N15" s="34"/>
      <c r="O15" s="34"/>
    </row>
    <row r="16" spans="1:15" ht="15.75" customHeight="1" x14ac:dyDescent="0.15">
      <c r="A16" s="11" t="s">
        <v>88</v>
      </c>
      <c r="B16" s="11" t="s">
        <v>89</v>
      </c>
      <c r="C16" s="11" t="s">
        <v>65</v>
      </c>
      <c r="D16" s="11" t="s">
        <v>66</v>
      </c>
      <c r="E16" s="47" t="s">
        <v>312</v>
      </c>
      <c r="H16" s="34"/>
      <c r="I16" s="34"/>
      <c r="J16" s="34"/>
      <c r="K16" s="34"/>
      <c r="L16" s="34"/>
      <c r="M16" s="45"/>
      <c r="N16" s="34"/>
      <c r="O16" s="34"/>
    </row>
    <row r="17" spans="1:15" ht="15.75" customHeight="1" x14ac:dyDescent="0.15">
      <c r="A17" s="11" t="s">
        <v>91</v>
      </c>
      <c r="B17" s="11" t="s">
        <v>92</v>
      </c>
      <c r="C17" s="11" t="s">
        <v>65</v>
      </c>
      <c r="D17" s="11" t="s">
        <v>66</v>
      </c>
      <c r="E17" s="47" t="s">
        <v>313</v>
      </c>
      <c r="H17" s="34"/>
      <c r="I17" s="34"/>
      <c r="J17" s="34"/>
      <c r="K17" s="34"/>
      <c r="L17" s="34"/>
      <c r="M17" s="45"/>
      <c r="N17" s="34"/>
      <c r="O17" s="34"/>
    </row>
    <row r="18" spans="1:15" ht="15.75" customHeight="1" x14ac:dyDescent="0.15">
      <c r="A18" s="11" t="s">
        <v>93</v>
      </c>
      <c r="B18" s="21" t="s">
        <v>94</v>
      </c>
      <c r="C18" s="11" t="s">
        <v>53</v>
      </c>
      <c r="D18" s="11" t="s">
        <v>54</v>
      </c>
      <c r="E18" s="47" t="s">
        <v>314</v>
      </c>
      <c r="H18" s="34"/>
      <c r="I18" s="34"/>
      <c r="J18" s="34"/>
      <c r="K18" s="34"/>
      <c r="L18" s="34"/>
      <c r="M18" s="45"/>
      <c r="N18" s="34"/>
      <c r="O18" s="34"/>
    </row>
    <row r="19" spans="1:15" ht="15.75" customHeight="1" x14ac:dyDescent="0.15">
      <c r="A19" s="11" t="s">
        <v>95</v>
      </c>
      <c r="B19" s="46" t="s">
        <v>96</v>
      </c>
      <c r="C19" s="11" t="s">
        <v>41</v>
      </c>
      <c r="D19" s="11" t="s">
        <v>42</v>
      </c>
      <c r="E19" s="47" t="s">
        <v>315</v>
      </c>
      <c r="H19" s="34"/>
      <c r="I19" s="34"/>
      <c r="J19" s="34"/>
      <c r="K19" s="34"/>
      <c r="L19" s="34"/>
      <c r="M19" s="45"/>
      <c r="N19" s="34"/>
      <c r="O19" s="34"/>
    </row>
    <row r="20" spans="1:15" ht="15.75" customHeight="1" x14ac:dyDescent="0.15">
      <c r="A20" s="11" t="s">
        <v>97</v>
      </c>
      <c r="B20" s="11" t="s">
        <v>98</v>
      </c>
      <c r="C20" s="11" t="s">
        <v>41</v>
      </c>
      <c r="D20" s="11" t="s">
        <v>42</v>
      </c>
      <c r="E20" s="47" t="s">
        <v>316</v>
      </c>
    </row>
    <row r="21" spans="1:15" ht="15.75" customHeight="1" x14ac:dyDescent="0.15">
      <c r="A21" s="46" t="s">
        <v>99</v>
      </c>
      <c r="B21" s="11" t="s">
        <v>100</v>
      </c>
      <c r="C21" s="11" t="s">
        <v>65</v>
      </c>
      <c r="D21" s="11" t="s">
        <v>66</v>
      </c>
      <c r="E21" s="47" t="s">
        <v>334</v>
      </c>
      <c r="F21" s="46" t="s">
        <v>338</v>
      </c>
    </row>
    <row r="22" spans="1:15" ht="15.75" customHeight="1" x14ac:dyDescent="0.15">
      <c r="A22" s="11" t="s">
        <v>101</v>
      </c>
      <c r="B22" s="46" t="s">
        <v>102</v>
      </c>
      <c r="C22" s="11" t="s">
        <v>85</v>
      </c>
      <c r="D22" s="11" t="s">
        <v>76</v>
      </c>
      <c r="E22" s="47" t="s">
        <v>317</v>
      </c>
    </row>
    <row r="23" spans="1:15" ht="15.75" customHeight="1" x14ac:dyDescent="0.15">
      <c r="A23" s="11" t="s">
        <v>103</v>
      </c>
      <c r="B23" s="11" t="s">
        <v>104</v>
      </c>
      <c r="C23" s="11" t="s">
        <v>65</v>
      </c>
      <c r="D23" s="11" t="s">
        <v>66</v>
      </c>
      <c r="E23" s="47" t="s">
        <v>318</v>
      </c>
    </row>
    <row r="24" spans="1:15" ht="15.75" customHeight="1" x14ac:dyDescent="0.15">
      <c r="A24" s="11" t="s">
        <v>105</v>
      </c>
      <c r="B24" s="11" t="s">
        <v>106</v>
      </c>
      <c r="C24" s="11" t="s">
        <v>65</v>
      </c>
      <c r="D24" s="11" t="s">
        <v>66</v>
      </c>
      <c r="E24" s="47" t="s">
        <v>319</v>
      </c>
    </row>
    <row r="25" spans="1:15" ht="15.75" customHeight="1" x14ac:dyDescent="0.15">
      <c r="A25" s="11" t="s">
        <v>107</v>
      </c>
      <c r="B25" s="11" t="s">
        <v>108</v>
      </c>
      <c r="C25" s="11" t="s">
        <v>41</v>
      </c>
      <c r="D25" s="11" t="s">
        <v>42</v>
      </c>
      <c r="E25" s="47" t="s">
        <v>335</v>
      </c>
    </row>
    <row r="26" spans="1:15" ht="15.75" customHeight="1" x14ac:dyDescent="0.15">
      <c r="A26" s="15" t="s">
        <v>109</v>
      </c>
      <c r="B26" s="11" t="s">
        <v>110</v>
      </c>
      <c r="C26" s="11" t="s">
        <v>41</v>
      </c>
      <c r="D26" s="11" t="s">
        <v>42</v>
      </c>
      <c r="E26" s="47" t="s">
        <v>316</v>
      </c>
      <c r="F26" s="46" t="s">
        <v>340</v>
      </c>
    </row>
    <row r="27" spans="1:15" ht="15.75" customHeight="1" x14ac:dyDescent="0.15">
      <c r="A27" s="11" t="s">
        <v>111</v>
      </c>
      <c r="B27" s="11" t="s">
        <v>112</v>
      </c>
      <c r="C27" s="11" t="s">
        <v>41</v>
      </c>
      <c r="D27" s="11" t="s">
        <v>42</v>
      </c>
      <c r="E27" s="47" t="s">
        <v>319</v>
      </c>
    </row>
    <row r="28" spans="1:15" ht="15.75" customHeight="1" x14ac:dyDescent="0.15">
      <c r="A28" s="11" t="s">
        <v>113</v>
      </c>
      <c r="B28" s="11" t="s">
        <v>114</v>
      </c>
      <c r="C28" s="11" t="s">
        <v>41</v>
      </c>
      <c r="D28" s="11" t="s">
        <v>42</v>
      </c>
      <c r="E28" s="47" t="s">
        <v>320</v>
      </c>
    </row>
    <row r="29" spans="1:15" ht="15.75" customHeight="1" x14ac:dyDescent="0.15">
      <c r="A29" s="11" t="s">
        <v>115</v>
      </c>
      <c r="B29" s="11" t="s">
        <v>116</v>
      </c>
      <c r="C29" s="11" t="s">
        <v>65</v>
      </c>
      <c r="D29" s="11" t="s">
        <v>66</v>
      </c>
      <c r="E29" s="47" t="s">
        <v>307</v>
      </c>
    </row>
    <row r="30" spans="1:15" ht="15.75" customHeight="1" x14ac:dyDescent="0.15">
      <c r="A30" s="11" t="s">
        <v>117</v>
      </c>
      <c r="B30" s="11" t="s">
        <v>118</v>
      </c>
      <c r="C30" s="11" t="s">
        <v>75</v>
      </c>
      <c r="D30" s="11" t="s">
        <v>76</v>
      </c>
      <c r="E30" s="47" t="s">
        <v>311</v>
      </c>
    </row>
    <row r="31" spans="1:15" ht="15.75" customHeight="1" x14ac:dyDescent="0.15">
      <c r="A31" s="11" t="s">
        <v>119</v>
      </c>
      <c r="B31" s="46" t="s">
        <v>120</v>
      </c>
      <c r="C31" s="11" t="s">
        <v>85</v>
      </c>
      <c r="D31" s="11" t="s">
        <v>76</v>
      </c>
      <c r="E31" s="47" t="s">
        <v>321</v>
      </c>
    </row>
    <row r="32" spans="1:15" ht="15.75" customHeight="1" x14ac:dyDescent="0.15">
      <c r="A32" s="11" t="s">
        <v>121</v>
      </c>
      <c r="B32" s="11" t="s">
        <v>122</v>
      </c>
      <c r="C32" s="11" t="s">
        <v>85</v>
      </c>
      <c r="D32" s="11" t="s">
        <v>76</v>
      </c>
      <c r="E32" s="47" t="s">
        <v>322</v>
      </c>
    </row>
    <row r="33" spans="1:7" ht="15.75" customHeight="1" x14ac:dyDescent="0.15">
      <c r="A33" s="11" t="s">
        <v>123</v>
      </c>
      <c r="B33" s="11" t="s">
        <v>124</v>
      </c>
      <c r="C33" s="11" t="s">
        <v>125</v>
      </c>
      <c r="D33" s="11" t="s">
        <v>54</v>
      </c>
      <c r="E33" s="47" t="s">
        <v>323</v>
      </c>
    </row>
    <row r="34" spans="1:7" ht="15.75" customHeight="1" x14ac:dyDescent="0.15">
      <c r="A34" s="11" t="s">
        <v>127</v>
      </c>
      <c r="B34" s="11" t="s">
        <v>128</v>
      </c>
      <c r="C34" s="11" t="s">
        <v>65</v>
      </c>
      <c r="D34" s="11" t="s">
        <v>66</v>
      </c>
      <c r="E34" s="47" t="s">
        <v>324</v>
      </c>
    </row>
    <row r="35" spans="1:7" ht="15.75" customHeight="1" x14ac:dyDescent="0.15">
      <c r="A35" s="11" t="s">
        <v>129</v>
      </c>
      <c r="B35" s="11" t="s">
        <v>130</v>
      </c>
      <c r="C35" s="11" t="s">
        <v>65</v>
      </c>
      <c r="D35" s="11" t="s">
        <v>66</v>
      </c>
      <c r="E35" s="47" t="s">
        <v>325</v>
      </c>
    </row>
    <row r="36" spans="1:7" ht="15.75" customHeight="1" x14ac:dyDescent="0.15">
      <c r="A36" s="11" t="s">
        <v>131</v>
      </c>
      <c r="B36" s="46" t="s">
        <v>132</v>
      </c>
      <c r="C36" s="11" t="s">
        <v>125</v>
      </c>
      <c r="D36" s="11" t="s">
        <v>54</v>
      </c>
      <c r="E36" s="47" t="s">
        <v>326</v>
      </c>
    </row>
    <row r="37" spans="1:7" ht="15.75" customHeight="1" x14ac:dyDescent="0.15">
      <c r="A37" s="11" t="s">
        <v>133</v>
      </c>
      <c r="B37" s="21" t="s">
        <v>134</v>
      </c>
      <c r="C37" s="11" t="s">
        <v>65</v>
      </c>
      <c r="D37" s="11" t="s">
        <v>66</v>
      </c>
      <c r="E37" s="47" t="s">
        <v>326</v>
      </c>
      <c r="F37" s="46" t="s">
        <v>338</v>
      </c>
      <c r="G37" s="46" t="s">
        <v>267</v>
      </c>
    </row>
    <row r="38" spans="1:7" ht="15.75" customHeight="1" x14ac:dyDescent="0.15">
      <c r="A38" s="11" t="s">
        <v>135</v>
      </c>
      <c r="B38" s="11" t="s">
        <v>136</v>
      </c>
      <c r="C38" s="11" t="s">
        <v>125</v>
      </c>
      <c r="D38" s="11" t="s">
        <v>54</v>
      </c>
      <c r="E38" s="47" t="s">
        <v>327</v>
      </c>
    </row>
    <row r="39" spans="1:7" ht="15.75" customHeight="1" x14ac:dyDescent="0.15">
      <c r="A39" s="11" t="s">
        <v>137</v>
      </c>
      <c r="B39" s="11" t="s">
        <v>138</v>
      </c>
      <c r="C39" s="11" t="s">
        <v>125</v>
      </c>
      <c r="D39" s="11" t="s">
        <v>54</v>
      </c>
      <c r="E39" s="47" t="s">
        <v>328</v>
      </c>
    </row>
    <row r="40" spans="1:7" ht="15.75" customHeight="1" x14ac:dyDescent="0.15">
      <c r="A40" s="11" t="s">
        <v>139</v>
      </c>
      <c r="B40" s="46" t="s">
        <v>140</v>
      </c>
      <c r="C40" s="11" t="s">
        <v>85</v>
      </c>
      <c r="D40" s="11" t="s">
        <v>76</v>
      </c>
      <c r="E40" s="47" t="s">
        <v>329</v>
      </c>
    </row>
    <row r="41" spans="1:7" ht="15.75" customHeight="1" x14ac:dyDescent="0.15">
      <c r="A41" s="11" t="s">
        <v>141</v>
      </c>
      <c r="B41" s="11" t="s">
        <v>142</v>
      </c>
      <c r="C41" s="11" t="s">
        <v>125</v>
      </c>
      <c r="D41" s="11" t="s">
        <v>54</v>
      </c>
      <c r="E41" s="47" t="s">
        <v>330</v>
      </c>
    </row>
    <row r="42" spans="1:7" ht="15.75" customHeight="1" x14ac:dyDescent="0.15">
      <c r="A42" s="11" t="s">
        <v>143</v>
      </c>
      <c r="B42" s="11" t="s">
        <v>144</v>
      </c>
      <c r="C42" s="11" t="s">
        <v>41</v>
      </c>
      <c r="D42" s="11" t="s">
        <v>42</v>
      </c>
      <c r="E42" s="47" t="s">
        <v>316</v>
      </c>
    </row>
    <row r="43" spans="1:7" ht="15.75" customHeight="1" x14ac:dyDescent="0.15">
      <c r="A43" s="15" t="s">
        <v>145</v>
      </c>
      <c r="B43" s="11" t="s">
        <v>146</v>
      </c>
      <c r="C43" s="11" t="s">
        <v>59</v>
      </c>
      <c r="D43" s="11" t="s">
        <v>54</v>
      </c>
      <c r="E43" s="47" t="s">
        <v>331</v>
      </c>
    </row>
    <row r="44" spans="1:7" ht="15.75" customHeight="1" x14ac:dyDescent="0.15">
      <c r="A44" s="11" t="s">
        <v>147</v>
      </c>
      <c r="B44" s="11" t="s">
        <v>148</v>
      </c>
      <c r="C44" s="11" t="s">
        <v>149</v>
      </c>
      <c r="D44" s="11" t="s">
        <v>54</v>
      </c>
      <c r="E44" s="47" t="s">
        <v>336</v>
      </c>
      <c r="F44" s="46" t="s">
        <v>339</v>
      </c>
    </row>
    <row r="45" spans="1:7" ht="15.75" customHeight="1" x14ac:dyDescent="0.15">
      <c r="A45" s="11" t="s">
        <v>150</v>
      </c>
      <c r="B45" s="11" t="s">
        <v>151</v>
      </c>
      <c r="C45" s="11" t="s">
        <v>65</v>
      </c>
      <c r="D45" s="11" t="s">
        <v>66</v>
      </c>
      <c r="E45" s="47" t="s">
        <v>332</v>
      </c>
    </row>
    <row r="46" spans="1:7" ht="15.75" customHeight="1" x14ac:dyDescent="0.15">
      <c r="A46" s="11" t="s">
        <v>268</v>
      </c>
      <c r="B46" s="11" t="s">
        <v>153</v>
      </c>
      <c r="C46" s="11" t="s">
        <v>65</v>
      </c>
      <c r="D46" s="11" t="s">
        <v>66</v>
      </c>
      <c r="E46" s="47" t="s">
        <v>333</v>
      </c>
    </row>
    <row r="50" spans="1:26" ht="15.75" customHeight="1" x14ac:dyDescent="0.15">
      <c r="A50" s="11" t="s">
        <v>155</v>
      </c>
    </row>
    <row r="51" spans="1:26" ht="15.75" customHeight="1" x14ac:dyDescent="0.15">
      <c r="A51" s="25" t="s">
        <v>166</v>
      </c>
      <c r="B51" s="31" t="s">
        <v>167</v>
      </c>
      <c r="C51" s="25" t="s">
        <v>65</v>
      </c>
      <c r="D51" s="25" t="s">
        <v>66</v>
      </c>
      <c r="E51" s="43"/>
      <c r="F51" s="28"/>
      <c r="G51" s="28"/>
      <c r="H51" s="28"/>
      <c r="I51" s="28"/>
      <c r="J51" s="28"/>
      <c r="K51" s="28"/>
      <c r="L51" s="28"/>
      <c r="M51" s="28"/>
      <c r="N51" s="28"/>
      <c r="O51" s="28"/>
      <c r="P51" s="28"/>
      <c r="Q51" s="28"/>
      <c r="R51" s="28"/>
      <c r="S51" s="28"/>
      <c r="T51" s="28"/>
      <c r="U51" s="28"/>
      <c r="V51" s="28"/>
      <c r="W51" s="28"/>
      <c r="X51" s="28"/>
      <c r="Y51" s="28"/>
      <c r="Z51" s="28"/>
    </row>
    <row r="52" spans="1:26" ht="13" x14ac:dyDescent="0.15">
      <c r="A52" s="25" t="s">
        <v>164</v>
      </c>
      <c r="B52" s="25" t="s">
        <v>165</v>
      </c>
      <c r="C52" s="25" t="s">
        <v>65</v>
      </c>
      <c r="D52" s="25" t="s">
        <v>66</v>
      </c>
      <c r="E52" s="28"/>
      <c r="F52" s="28"/>
      <c r="G52" s="28"/>
      <c r="H52" s="28"/>
      <c r="I52" s="28"/>
      <c r="J52" s="28"/>
      <c r="K52" s="28"/>
      <c r="L52" s="28"/>
      <c r="M52" s="28"/>
      <c r="N52" s="28"/>
      <c r="O52" s="28"/>
      <c r="P52" s="28"/>
      <c r="Q52" s="28"/>
      <c r="R52" s="28"/>
      <c r="S52" s="28"/>
      <c r="T52" s="28"/>
      <c r="U52" s="28"/>
      <c r="V52" s="28"/>
      <c r="W52" s="28"/>
      <c r="X52" s="28"/>
      <c r="Y52" s="28"/>
      <c r="Z52" s="28"/>
    </row>
    <row r="53" spans="1:26" ht="13" x14ac:dyDescent="0.15">
      <c r="A53" s="25" t="s">
        <v>162</v>
      </c>
      <c r="B53" s="25" t="s">
        <v>163</v>
      </c>
      <c r="C53" s="25" t="s">
        <v>65</v>
      </c>
      <c r="D53" s="25" t="s">
        <v>66</v>
      </c>
      <c r="E53" s="28"/>
      <c r="F53" s="28"/>
      <c r="G53" s="28"/>
      <c r="H53" s="28"/>
      <c r="I53" s="28"/>
      <c r="J53" s="28"/>
      <c r="K53" s="28"/>
      <c r="L53" s="28"/>
      <c r="M53" s="28"/>
      <c r="N53" s="28"/>
      <c r="O53" s="28"/>
      <c r="P53" s="28"/>
      <c r="Q53" s="28"/>
      <c r="R53" s="28"/>
      <c r="S53" s="28"/>
      <c r="T53" s="28"/>
      <c r="U53" s="28"/>
      <c r="V53" s="28"/>
      <c r="W53" s="28"/>
      <c r="X53" s="28"/>
      <c r="Y53" s="28"/>
      <c r="Z53" s="28"/>
    </row>
    <row r="54" spans="1:26" ht="13" x14ac:dyDescent="0.15">
      <c r="A54" s="25" t="s">
        <v>158</v>
      </c>
      <c r="B54" s="25" t="s">
        <v>159</v>
      </c>
      <c r="C54" s="25" t="s">
        <v>160</v>
      </c>
      <c r="D54" s="25" t="s">
        <v>54</v>
      </c>
      <c r="E54" s="28"/>
      <c r="F54" s="28"/>
      <c r="G54" s="28"/>
      <c r="H54" s="28"/>
      <c r="I54" s="28"/>
      <c r="J54" s="28"/>
      <c r="K54" s="28"/>
      <c r="L54" s="28"/>
      <c r="M54" s="28"/>
      <c r="N54" s="28"/>
      <c r="O54" s="28"/>
      <c r="P54" s="28"/>
      <c r="Q54" s="28"/>
      <c r="R54" s="28"/>
      <c r="S54" s="28"/>
      <c r="T54" s="28"/>
      <c r="U54" s="28"/>
      <c r="V54" s="28"/>
      <c r="W54" s="28"/>
      <c r="X54" s="28"/>
      <c r="Y54" s="28"/>
      <c r="Z54" s="28"/>
    </row>
    <row r="55" spans="1:26" ht="13" x14ac:dyDescent="0.15">
      <c r="A55" s="25" t="s">
        <v>156</v>
      </c>
      <c r="B55" s="25" t="s">
        <v>157</v>
      </c>
      <c r="C55" s="25" t="s">
        <v>125</v>
      </c>
      <c r="D55" s="25" t="s">
        <v>54</v>
      </c>
      <c r="E55" s="28"/>
      <c r="F55" s="28"/>
      <c r="G55" s="28"/>
      <c r="H55" s="28"/>
      <c r="I55" s="28"/>
      <c r="J55" s="28"/>
      <c r="K55" s="28"/>
      <c r="L55" s="28"/>
      <c r="M55" s="28"/>
      <c r="N55" s="28"/>
      <c r="O55" s="28"/>
      <c r="P55" s="28"/>
      <c r="Q55" s="28"/>
      <c r="R55" s="28"/>
      <c r="S55" s="28"/>
      <c r="T55" s="28"/>
      <c r="U55" s="28"/>
      <c r="V55" s="28"/>
      <c r="W55" s="28"/>
      <c r="X55" s="28"/>
      <c r="Y55" s="28"/>
      <c r="Z55"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Sheet2</vt:lpstr>
      <vt:lpstr>iv_models</vt:lpstr>
      <vt:lpstr>sources_iv_models</vt:lpstr>
      <vt:lpstr>species</vt:lpstr>
      <vt:lpstr>Sheet2!species_data</vt:lpstr>
      <vt:lpstr>species!species_data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2021-02-09T11:29:32Z</dcterms:modified>
</cp:coreProperties>
</file>