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stimation\"/>
    </mc:Choice>
  </mc:AlternateContent>
  <bookViews>
    <workbookView xWindow="-120" yWindow="-120" windowWidth="20730" windowHeight="11100" firstSheet="1" activeTab="2"/>
  </bookViews>
  <sheets>
    <sheet name="Estimates" sheetId="1" state="hidden" r:id="rId1"/>
    <sheet name="All Apps - Estimations" sheetId="2" r:id="rId2"/>
    <sheet name="Plan" sheetId="5" r:id="rId3"/>
    <sheet name="Sheet2" sheetId="4" r:id="rId4"/>
  </sheets>
  <definedNames>
    <definedName name="_xlnm._FilterDatabase" localSheetId="1" hidden="1">'All Apps - Estimations'!$A$2:$V$31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 i="5" l="1"/>
  <c r="D6" i="5"/>
  <c r="H18" i="5"/>
  <c r="H17" i="5"/>
  <c r="H16" i="5"/>
  <c r="H15" i="5"/>
  <c r="H14" i="5"/>
  <c r="H13" i="5"/>
  <c r="H12" i="5"/>
  <c r="H11" i="5"/>
  <c r="H10" i="5"/>
  <c r="H19" i="5" s="1"/>
  <c r="U21" i="2"/>
  <c r="U5" i="2"/>
  <c r="U6" i="2"/>
  <c r="U4" i="2"/>
  <c r="O18" i="2"/>
  <c r="O4" i="2"/>
  <c r="S17" i="2"/>
  <c r="S31" i="2"/>
  <c r="U28" i="2"/>
  <c r="U29" i="2"/>
  <c r="U30" i="2"/>
  <c r="U23" i="2"/>
  <c r="U24" i="2"/>
  <c r="U25" i="2"/>
  <c r="U26" i="2"/>
  <c r="U27" i="2"/>
  <c r="P26" i="2"/>
  <c r="Q26" i="2" s="1"/>
  <c r="P27" i="2"/>
  <c r="Q27" i="2" s="1"/>
  <c r="P28" i="2"/>
  <c r="Q28" i="2" s="1"/>
  <c r="P29" i="2"/>
  <c r="Q29" i="2" s="1"/>
  <c r="P30" i="2"/>
  <c r="Q30" i="2" s="1"/>
  <c r="P25" i="2"/>
  <c r="Q25" i="2" s="1"/>
  <c r="O30" i="2"/>
  <c r="O29" i="2"/>
  <c r="O28" i="2"/>
  <c r="O27" i="2"/>
  <c r="O26" i="2"/>
  <c r="O25" i="2"/>
  <c r="O24" i="2"/>
  <c r="O23" i="2"/>
  <c r="U22" i="2"/>
  <c r="P18" i="2"/>
  <c r="P22" i="2"/>
  <c r="Q22" i="2" s="1"/>
  <c r="P23" i="2"/>
  <c r="Q23" i="2" s="1"/>
  <c r="P24" i="2"/>
  <c r="Q24" i="2" s="1"/>
  <c r="P21" i="2"/>
  <c r="O19" i="2"/>
  <c r="P19" i="2"/>
  <c r="Q19" i="2" s="1"/>
  <c r="O20" i="2"/>
  <c r="P20" i="2"/>
  <c r="Q20" i="2" s="1"/>
  <c r="U19" i="2"/>
  <c r="U20" i="2"/>
  <c r="U18" i="2"/>
  <c r="Q18" i="2"/>
  <c r="Q12" i="2"/>
  <c r="Q11" i="2"/>
  <c r="U11" i="2"/>
  <c r="U12" i="2"/>
  <c r="U10" i="2"/>
  <c r="Q10" i="2"/>
  <c r="U8" i="2"/>
  <c r="U7" i="2"/>
  <c r="O6" i="2"/>
  <c r="P6" i="2"/>
  <c r="Q6" i="2" s="1"/>
  <c r="T13" i="2" l="1"/>
  <c r="P17" i="2"/>
  <c r="Q17" i="2" s="1"/>
  <c r="P16" i="2"/>
  <c r="P15" i="2"/>
  <c r="P14" i="2"/>
  <c r="P13" i="2"/>
  <c r="Q13" i="2" s="1"/>
  <c r="P9" i="2"/>
  <c r="P8" i="2"/>
  <c r="P7" i="2"/>
  <c r="P5" i="2"/>
  <c r="P4" i="2"/>
  <c r="O8" i="2"/>
  <c r="O5" i="2"/>
  <c r="Q4" i="2" l="1"/>
  <c r="P31" i="2"/>
  <c r="T31" i="2"/>
  <c r="O31" i="2"/>
  <c r="N31" i="2"/>
  <c r="R15" i="2"/>
  <c r="U15" i="2" s="1"/>
  <c r="Q15" i="2"/>
  <c r="Q14" i="2"/>
  <c r="S13" i="2"/>
  <c r="R13" i="2"/>
  <c r="U13" i="2" s="1"/>
  <c r="Q5" i="2"/>
  <c r="R9" i="2"/>
  <c r="U9" i="2" s="1"/>
  <c r="R14" i="2"/>
  <c r="U14" i="2" s="1"/>
  <c r="R16" i="2"/>
  <c r="U16" i="2" s="1"/>
  <c r="R17" i="2"/>
  <c r="U17" i="2" s="1"/>
  <c r="Q7" i="2"/>
  <c r="Q8" i="2"/>
  <c r="Q9" i="2"/>
  <c r="Q16" i="2"/>
  <c r="Q21" i="2"/>
  <c r="Q31" i="2" l="1"/>
  <c r="D2" i="5" s="1"/>
  <c r="U31" i="2"/>
  <c r="D3" i="5" s="1"/>
  <c r="E3" i="5" s="1"/>
  <c r="R31" i="2"/>
  <c r="E2" i="5" l="1"/>
  <c r="E4" i="5" s="1"/>
  <c r="D4" i="5"/>
  <c r="J5" i="1"/>
  <c r="Q5" i="1" s="1"/>
  <c r="J6" i="1"/>
  <c r="Q6" i="1" s="1"/>
  <c r="J7" i="1"/>
  <c r="Q7" i="1" s="1"/>
  <c r="J4" i="1"/>
  <c r="Q4" i="1" s="1"/>
  <c r="J3" i="1"/>
  <c r="J2" i="1"/>
  <c r="P6" i="1" l="1"/>
  <c r="P5" i="1"/>
  <c r="R5" i="1" s="1"/>
  <c r="Q3" i="1"/>
  <c r="Q2" i="1"/>
  <c r="R6" i="1"/>
  <c r="P2" i="1"/>
  <c r="P4" i="1"/>
  <c r="R4" i="1" s="1"/>
  <c r="P7" i="1"/>
  <c r="R7" i="1" s="1"/>
  <c r="P3" i="1"/>
  <c r="R2" i="1" l="1"/>
  <c r="R3" i="1"/>
  <c r="R8" i="1"/>
</calcChain>
</file>

<file path=xl/sharedStrings.xml><?xml version="1.0" encoding="utf-8"?>
<sst xmlns="http://schemas.openxmlformats.org/spreadsheetml/2006/main" count="476" uniqueCount="217">
  <si>
    <t>Application  Name</t>
  </si>
  <si>
    <t xml:space="preserve">Manual Test cases Available </t>
  </si>
  <si>
    <t xml:space="preserve">Requirement doc Available </t>
  </si>
  <si>
    <t>Manual Test case count</t>
  </si>
  <si>
    <t xml:space="preserve">Update Test case </t>
  </si>
  <si>
    <t>% Updation</t>
  </si>
  <si>
    <t xml:space="preserve">Automation </t>
  </si>
  <si>
    <t xml:space="preserve">Automation Test case </t>
  </si>
  <si>
    <t>CART</t>
  </si>
  <si>
    <t>Y</t>
  </si>
  <si>
    <t>Vision Poller</t>
  </si>
  <si>
    <t>N</t>
  </si>
  <si>
    <t>B2B Mortgage Admin (B2BMortgageAdmin)</t>
  </si>
  <si>
    <t>B2B Mortgage MCR Agent (MCRAgent)</t>
  </si>
  <si>
    <t>B2B Mortgage MCR Form (MCRForm)</t>
  </si>
  <si>
    <t>ROAR UI (ROAR)</t>
  </si>
  <si>
    <t xml:space="preserve">Requirement Anaysis </t>
  </si>
  <si>
    <t>Test plan updates</t>
  </si>
  <si>
    <t xml:space="preserve">Test data preparation </t>
  </si>
  <si>
    <t>Smoke Execution</t>
  </si>
  <si>
    <t>Manual Test Execution</t>
  </si>
  <si>
    <t xml:space="preserve">Full Functional Automation </t>
  </si>
  <si>
    <t xml:space="preserve">% Time planned </t>
  </si>
  <si>
    <t xml:space="preserve">Activities </t>
  </si>
  <si>
    <t>Defects &amp; Retesting</t>
  </si>
  <si>
    <t xml:space="preserve">Simple </t>
  </si>
  <si>
    <t>Medium</t>
  </si>
  <si>
    <t>Complex</t>
  </si>
  <si>
    <t xml:space="preserve">Time required for Automation ETM </t>
  </si>
  <si>
    <t>Time required for Automation</t>
  </si>
  <si>
    <t>Time required for Manual Test design/updates</t>
  </si>
  <si>
    <t xml:space="preserve">Requirement Analysis time </t>
  </si>
  <si>
    <t xml:space="preserve">Assumptions : </t>
  </si>
  <si>
    <t>3. Manual test design is available and we are going to update only 50%</t>
  </si>
  <si>
    <t>4. All cases have to be automated</t>
  </si>
  <si>
    <t>Test data creation</t>
  </si>
  <si>
    <t xml:space="preserve">5. Test data creation is assumed to be straight forward or we have to pick up from Datasan tool. </t>
  </si>
  <si>
    <t>6. Automation estimates is only for Test automation design , dry runs and execution is separate</t>
  </si>
  <si>
    <t>Parallel Testing(Manual)</t>
  </si>
  <si>
    <t>7. Automation will not be done for Parallel Testing i.e. On Prem Application will not be automated.</t>
  </si>
  <si>
    <t>Total</t>
  </si>
  <si>
    <t xml:space="preserve">8. This estimation is done without considering downtime </t>
  </si>
  <si>
    <t>Smoke Execution &amp; Failure Analysis</t>
  </si>
  <si>
    <t>1. Team is well versed with ETF , if new folks then estimations have to be bumped by 30%</t>
  </si>
  <si>
    <t>Manual Testing</t>
  </si>
  <si>
    <t>2. Applications are simple , max test steps is 4 steps per test case</t>
  </si>
  <si>
    <t>Category</t>
  </si>
  <si>
    <t>Component Name</t>
  </si>
  <si>
    <t>Web UI</t>
  </si>
  <si>
    <t>CART (CARTUI)</t>
  </si>
  <si>
    <t>Yes</t>
  </si>
  <si>
    <t>WebService</t>
  </si>
  <si>
    <t>Carrier Feed Sync Svc (CarrierFeedSync.Service)</t>
  </si>
  <si>
    <t>No</t>
  </si>
  <si>
    <t>Relay Service (System/SendMail)</t>
  </si>
  <si>
    <t>Windows Services</t>
  </si>
  <si>
    <t>B2B Mortgage Exchange Poller</t>
  </si>
  <si>
    <t>ML Config Service (MultilineConfigurationSvc)</t>
  </si>
  <si>
    <t>B2B Mortgage Email UI (B2BMortgageEmailUI)</t>
  </si>
  <si>
    <t>Client Recon Admin (MoatClientReconAdmin)</t>
  </si>
  <si>
    <t>Client Recon UI (MoatClientReconWeb)</t>
  </si>
  <si>
    <t>Client Tool UI (???)</t>
  </si>
  <si>
    <t>Moat Account Center UI (MoatAccountCenter)</t>
  </si>
  <si>
    <t>B2B Automation Svc (PartnerAutomationService)</t>
  </si>
  <si>
    <t>B2B Mortgage Data Svc (B2BMortgageService)</t>
  </si>
  <si>
    <t>B2B Mortgage Email Svc (B2BMortgage.EmailService)</t>
  </si>
  <si>
    <t>Carrier Fuse Svc (CarrierFuseApi)</t>
  </si>
  <si>
    <t>CASH API Svc (CASHApi)</t>
  </si>
  <si>
    <t>Client Real-Time Svc (ClientRealTimeApi)</t>
  </si>
  <si>
    <t>Client Recon Svc (MoatClientReconService)</t>
  </si>
  <si>
    <t>Client Search Svc (ClientSearchService/v8.0)</t>
  </si>
  <si>
    <t>ML Equality Integration Svc (MultilineEqualityIntegrationApi)</t>
  </si>
  <si>
    <t>MOAT Account Center Data Svc (MACService)</t>
  </si>
  <si>
    <t>TSS Configuration Svc (TSSConfigService)</t>
  </si>
  <si>
    <t>TSS Data Svc (TSSDataService)</t>
  </si>
  <si>
    <t>TSS Document Storage Svc (DocStorageService)</t>
  </si>
  <si>
    <t>Status</t>
  </si>
  <si>
    <t>Target Date</t>
  </si>
  <si>
    <t>Remarks</t>
  </si>
  <si>
    <t>Feature</t>
  </si>
  <si>
    <t>Yet to Start</t>
  </si>
  <si>
    <t xml:space="preserve"> </t>
  </si>
  <si>
    <t>This is the one you're working on</t>
  </si>
  <si>
    <t>WIP</t>
  </si>
  <si>
    <t>Server Upgrade</t>
  </si>
  <si>
    <t xml:space="preserve">Commercial 2016 Server Migration </t>
  </si>
  <si>
    <t>Azure Version Avaliable. On-perm to be sunset</t>
  </si>
  <si>
    <t>Multiline Migrated App/Component Decommissioning</t>
  </si>
  <si>
    <t>On-Prem to Azure Move  - WIP</t>
  </si>
  <si>
    <t>Desktop Application</t>
  </si>
  <si>
    <t>Multiline Azure Migration</t>
  </si>
  <si>
    <t>Rewite - Estimation in-progress</t>
  </si>
  <si>
    <t>Comments</t>
  </si>
  <si>
    <t>Re-write the test plan</t>
  </si>
  <si>
    <t>Marked for Rewrite - OOS</t>
  </si>
  <si>
    <t>Rewrite</t>
  </si>
  <si>
    <t>Not in scope</t>
  </si>
  <si>
    <t># Test cases</t>
  </si>
  <si>
    <t>Risks</t>
  </si>
  <si>
    <t>NA</t>
  </si>
  <si>
    <t>Complexity</t>
  </si>
  <si>
    <t>Target Date Avail for Testing in Dev. Env.</t>
  </si>
  <si>
    <t>Analysis &amp; Design</t>
  </si>
  <si>
    <t>Execution &amp; Retesting</t>
  </si>
  <si>
    <t># Screens</t>
  </si>
  <si>
    <t>Overall Effort</t>
  </si>
  <si>
    <t>Assumptions:</t>
  </si>
  <si>
    <t>Activities:</t>
  </si>
  <si>
    <t>Test plan available ?</t>
  </si>
  <si>
    <t>Requirement Document available ?</t>
  </si>
  <si>
    <t>External app Dependency ?</t>
  </si>
  <si>
    <t>Simple</t>
  </si>
  <si>
    <t>Manual - Effort (hrs)</t>
  </si>
  <si>
    <t>Automation - Effort (hrs)</t>
  </si>
  <si>
    <r>
      <t>Carrier Feed :</t>
    </r>
    <r>
      <rPr>
        <sz val="9"/>
        <color rgb="FF000000"/>
        <rFont val="MS Shell Dlg 2"/>
      </rPr>
      <t xml:space="preserve"> </t>
    </r>
    <r>
      <rPr>
        <sz val="9"/>
        <color rgb="FF000000"/>
        <rFont val="Times New Roman"/>
        <family val="1"/>
      </rPr>
      <t>This would include PIF (Policy in Force), daily New Business reporting, and other relevant policy level details bound by GEICO and written by its Partners.</t>
    </r>
  </si>
  <si>
    <t>The data contract portion of this document includes specific data definitions for all detail that GEICO will expect within a PIF data feed.  The SLA portion of this document will define business rules that govern when a data feed will be sent, the actions taken on a Policy that trigger a data feed, and any technical specifications that are required for a data feed to be correctly processed by GEICO systems. </t>
  </si>
  <si>
    <t>For this data feed, we are focusing specifically on Wind or Flood policies.  In the future we may address other existing or planned policy forms.  </t>
  </si>
  <si>
    <t xml:space="preserve">1. Cannot be tested in lower environments as this service is to capture coverage details which does not have the set up in lower environments. Can be tested only in Prod environment
2. Cannot be automated due to data dependency on the partners. </t>
  </si>
  <si>
    <t>Need to reach out to McFarren for details</t>
  </si>
  <si>
    <t>Who is testing as of today?</t>
  </si>
  <si>
    <t xml:space="preserve">Haynes, Susie </t>
  </si>
  <si>
    <t>TBD</t>
  </si>
  <si>
    <t>2. Manual test design is available and we are going to update only 50%</t>
  </si>
  <si>
    <t>High</t>
  </si>
  <si>
    <t>Not in scope since UI consumes and it has been tested by GEICO. However, will confirm with Krish McFareen</t>
  </si>
  <si>
    <t>Client Recon UI is consuming this Service. Susie confirmed, however checking with Kris to confirm</t>
  </si>
  <si>
    <t>Moat Account Center UI is consuming this Service. Susie confirmed, however checking with Kris to confirm</t>
  </si>
  <si>
    <t xml:space="preserve">Captures the real time metrics. As per the user guide, results verification is only to check the response is returned or not. </t>
  </si>
  <si>
    <t xml:space="preserve">Analyst, Bobbie Baker used to test it. </t>
  </si>
  <si>
    <t>Need to reach out to McFarren for details. Given estimates are based on assumptions</t>
  </si>
  <si>
    <t>3. High -              &gt;30 Test Cases - 15 hrs</t>
  </si>
  <si>
    <t>1. Simple -          &lt;=15 Test Cases - 5 hrs</t>
  </si>
  <si>
    <t>4. Team is well versed with ETF , if new folks then estimations will be bumped up by 30%</t>
  </si>
  <si>
    <t>5. Automation will not be done for Parallel Testing i.e. On Prem Application will not be automated.</t>
  </si>
  <si>
    <t>1. Analysis &amp; Design - Complexity and Analysis Time + 50% of # Test Cases</t>
  </si>
  <si>
    <t>1. Comparison testing with legacy applications</t>
  </si>
  <si>
    <t>3. ETF is an Automation tool</t>
  </si>
  <si>
    <t>Automation  Design</t>
  </si>
  <si>
    <t>1. Manual - Analysis &amp; Design includes analysis &amp; understanding of the application and database,  clarifications resolution, test data identification, test design, reviews, and rework</t>
  </si>
  <si>
    <t>6. Automation execution is unattended mode</t>
  </si>
  <si>
    <t>2. Manual - Execution &amp; Retesting includes test execution, re-execution, result analysis, database validations, defect management, retest and rework</t>
  </si>
  <si>
    <t>Re-execution &amp; Retesting</t>
  </si>
  <si>
    <t>5. Re-execution &amp; Retesting includes failure analysis, defect management and retesting</t>
  </si>
  <si>
    <t>7. 'Test plan available no' component has 15 cases, is based on average web service test design across projects</t>
  </si>
  <si>
    <t>2. Medium -        &gt;15 to &lt;=30 Test Cases - 10 hrs</t>
  </si>
  <si>
    <t>Complexity and Analysis Time (per resource):</t>
  </si>
  <si>
    <t>4. Automation - Execution &amp; Retesting includes automation execution, result analysts, database validations, defect management, retesting</t>
  </si>
  <si>
    <t>2. Execution &amp; Retesting - # Test Cases * Execution time based on complexity</t>
  </si>
  <si>
    <t>Effort calculation</t>
  </si>
  <si>
    <t>Execution time based on complexity:</t>
  </si>
  <si>
    <t>3. High - 50 mins</t>
  </si>
  <si>
    <t>4. WebService - 20 mins</t>
  </si>
  <si>
    <t>Need to reach out to McFarren for details. Estimations - TBD</t>
  </si>
  <si>
    <t>1. Simple - 30 mins</t>
  </si>
  <si>
    <t>2. Medium - 40 mins</t>
  </si>
  <si>
    <t>3. Automation Design includes mapping and capturing UI object properties, design ETF test case, dry run, updates, and rework</t>
  </si>
  <si>
    <t>3. Add ~25% of time to the Overall effort for training, co-ordination, calls/meetings, envrironmental issues/downtime etc.,</t>
  </si>
  <si>
    <t>6. Re-execution &amp; Retesting includes failures analysis, re-execution and retesting</t>
  </si>
  <si>
    <t>4. Re-execution &amp; Retesting - 10% of Automation Design</t>
  </si>
  <si>
    <t>3 -Assuming</t>
  </si>
  <si>
    <t>4-Assuming</t>
  </si>
  <si>
    <t>Aug</t>
  </si>
  <si>
    <t xml:space="preserve">Sep </t>
  </si>
  <si>
    <t xml:space="preserve">Oct </t>
  </si>
  <si>
    <t xml:space="preserve">Nov </t>
  </si>
  <si>
    <t>Dec</t>
  </si>
  <si>
    <t xml:space="preserve">Manual Effort </t>
  </si>
  <si>
    <t xml:space="preserve">Automation effort </t>
  </si>
  <si>
    <t>Effort (Person days)</t>
  </si>
  <si>
    <t>Effort (hours)</t>
  </si>
  <si>
    <t>Wk1 (1st Jul - 7th Jul)</t>
  </si>
  <si>
    <t>Wk2 (8th - 14th Jul)</t>
  </si>
  <si>
    <t>Wk3 (15th - 21st Jul)</t>
  </si>
  <si>
    <t>Wk4 (22nd Jul - 28th Jul)</t>
  </si>
  <si>
    <t>Wk1 (29th Jul - 4thAug)</t>
  </si>
  <si>
    <t>Wk2 (5th Aug - 11thAug)</t>
  </si>
  <si>
    <t>Wk3 (12th Aug- 18thAug)</t>
  </si>
  <si>
    <t>Wk4 (19thAug - 25th Aug)</t>
  </si>
  <si>
    <t xml:space="preserve">Total </t>
  </si>
  <si>
    <t>Wk5 (26th Aug - 1st Sep)</t>
  </si>
  <si>
    <t>Wk1 (2nd Sep - 8th Sep)</t>
  </si>
  <si>
    <t>Wk2 (9th Sep - 15th Sep)</t>
  </si>
  <si>
    <t>Wk3 (16th Sep - 22th Sep)</t>
  </si>
  <si>
    <t>Wk4 (23rd Sep - 29th Sep)</t>
  </si>
  <si>
    <t>Date</t>
  </si>
  <si>
    <t>Appplication available for Testing</t>
  </si>
  <si>
    <t>Sprint 1</t>
  </si>
  <si>
    <t xml:space="preserve">Sprint </t>
  </si>
  <si>
    <t>Sprint 0</t>
  </si>
  <si>
    <t>Activities</t>
  </si>
  <si>
    <t>Sprint 3</t>
  </si>
  <si>
    <t>Sprint 4</t>
  </si>
  <si>
    <t>Sprint 5</t>
  </si>
  <si>
    <t>Test design/Automation for 8 Apps</t>
  </si>
  <si>
    <t>Test design/Automation for 2 Apps and Buffer for backlog</t>
  </si>
  <si>
    <t>Sprint 6</t>
  </si>
  <si>
    <t>Execution for 4 App</t>
  </si>
  <si>
    <t>Sprint 7</t>
  </si>
  <si>
    <t>Execution for 10 App</t>
  </si>
  <si>
    <t>Wk1 (30th Sep - 6th Oct )</t>
  </si>
  <si>
    <t>Wk2 (7th Oct -13th Oct )</t>
  </si>
  <si>
    <t>Wk3 (14th Oct -20th Oct)</t>
  </si>
  <si>
    <t>Wk4 (21st Oct - 27th Oct )</t>
  </si>
  <si>
    <t>Execution for 2 Apps and Bug Bash</t>
  </si>
  <si>
    <t>Wk5 (28th Oct - 3rd Nov )</t>
  </si>
  <si>
    <t>Wk1 (4th Nov - 10th Nov)</t>
  </si>
  <si>
    <t>Sprint 8</t>
  </si>
  <si>
    <t>Sprint 9</t>
  </si>
  <si>
    <t>Jul</t>
  </si>
  <si>
    <t>Resources</t>
  </si>
  <si>
    <t>2 QA</t>
  </si>
  <si>
    <t>3 QA</t>
  </si>
  <si>
    <t>Test design/Automation for 5Apps</t>
  </si>
  <si>
    <t>Test design/Automation for 5 Apps</t>
  </si>
  <si>
    <t xml:space="preserve">Buffer &amp; Extra effort </t>
  </si>
  <si>
    <t xml:space="preserve">Estimated hours </t>
  </si>
  <si>
    <t xml:space="preserve">Total hours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</si>
</sst>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rgb="FFFFFFFF"/>
      <name val="Calibri"/>
      <family val="2"/>
    </font>
    <font>
      <sz val="9"/>
      <color rgb="FF000000"/>
      <name val="Calibri"/>
      <family val="2"/>
    </font>
    <font>
      <sz val="11"/>
      <color theme="0"/>
      <name val="Calibri"/>
      <family val="2"/>
      <scheme val="minor"/>
    </font>
    <font>
      <sz val="11"/>
      <color rgb="FF000000"/>
      <name val="Calibri"/>
      <family val="2"/>
      <scheme val="minor"/>
    </font>
    <font>
      <sz val="9"/>
      <color theme="1"/>
      <name val="Calibri"/>
      <family val="2"/>
      <scheme val="minor"/>
    </font>
    <font>
      <b/>
      <sz val="9"/>
      <color rgb="FFFF0000"/>
      <name val="Calibri"/>
      <family val="2"/>
      <scheme val="minor"/>
    </font>
    <font>
      <sz val="10"/>
      <color theme="1"/>
      <name val="Times New Roman"/>
      <family val="1"/>
    </font>
    <font>
      <b/>
      <sz val="9"/>
      <color theme="1"/>
      <name val="Calibri"/>
      <family val="2"/>
      <scheme val="minor"/>
    </font>
    <font>
      <sz val="9"/>
      <name val="Calibri"/>
      <family val="2"/>
      <scheme val="minor"/>
    </font>
    <font>
      <sz val="9"/>
      <color rgb="FF000000"/>
      <name val="MS Shell Dlg 2"/>
    </font>
    <font>
      <sz val="10"/>
      <color rgb="FF000000"/>
      <name val="Segoe UI"/>
      <family val="2"/>
    </font>
    <font>
      <sz val="9"/>
      <color rgb="FF000000"/>
      <name val="Times New Roman"/>
      <family val="1"/>
    </font>
    <font>
      <b/>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1F4E78"/>
        <bgColor indexed="64"/>
      </patternFill>
    </fill>
    <fill>
      <patternFill patternType="solid">
        <fgColor rgb="FFFFFFFF"/>
        <bgColor indexed="64"/>
      </patternFill>
    </fill>
    <fill>
      <patternFill patternType="solid">
        <fgColor theme="9" tint="0.39997558519241921"/>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FF4747"/>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4"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91">
    <xf numFmtId="0" fontId="0" fillId="0" borderId="0" xfId="0"/>
    <xf numFmtId="0" fontId="0" fillId="3" borderId="1" xfId="0" applyFont="1" applyFill="1" applyBorder="1" applyAlignment="1">
      <alignment horizontal="left" vertical="center"/>
    </xf>
    <xf numFmtId="0" fontId="0" fillId="3" borderId="1" xfId="0" applyFont="1" applyFill="1" applyBorder="1" applyAlignment="1">
      <alignment horizontal="left" vertical="center" wrapText="1"/>
    </xf>
    <xf numFmtId="0" fontId="0" fillId="0" borderId="0" xfId="0" applyFont="1" applyAlignment="1">
      <alignment horizontal="left" vertical="center"/>
    </xf>
    <xf numFmtId="0" fontId="0" fillId="0" borderId="1" xfId="0" applyFont="1" applyBorder="1"/>
    <xf numFmtId="9" fontId="0" fillId="0" borderId="1" xfId="0" applyNumberFormat="1" applyFont="1" applyBorder="1"/>
    <xf numFmtId="0" fontId="0" fillId="2" borderId="1" xfId="0" applyFont="1" applyFill="1" applyBorder="1"/>
    <xf numFmtId="0" fontId="0" fillId="0" borderId="1" xfId="0" applyFont="1" applyFill="1" applyBorder="1"/>
    <xf numFmtId="0" fontId="0" fillId="0" borderId="0" xfId="0" applyFont="1"/>
    <xf numFmtId="0" fontId="0" fillId="0" borderId="0" xfId="0" applyFont="1" applyAlignment="1"/>
    <xf numFmtId="0" fontId="4" fillId="0" borderId="1" xfId="0" applyFont="1" applyBorder="1"/>
    <xf numFmtId="0" fontId="0" fillId="8" borderId="1" xfId="0" applyFont="1" applyFill="1" applyBorder="1"/>
    <xf numFmtId="0" fontId="4" fillId="8" borderId="1" xfId="0" applyFont="1" applyFill="1" applyBorder="1"/>
    <xf numFmtId="0" fontId="0" fillId="0" borderId="0" xfId="0" applyFont="1" applyFill="1" applyBorder="1"/>
    <xf numFmtId="0" fontId="2" fillId="10" borderId="1" xfId="0" applyFont="1" applyFill="1" applyBorder="1" applyAlignment="1">
      <alignment horizontal="left" vertical="center" indent="1"/>
    </xf>
    <xf numFmtId="0" fontId="2" fillId="10" borderId="1" xfId="0" applyFont="1" applyFill="1" applyBorder="1" applyAlignment="1">
      <alignment horizontal="left" vertical="center" wrapText="1" indent="1"/>
    </xf>
    <xf numFmtId="0" fontId="2" fillId="0" borderId="1" xfId="0" applyFont="1" applyBorder="1" applyAlignment="1">
      <alignment horizontal="left" vertical="center" indent="1"/>
    </xf>
    <xf numFmtId="0" fontId="2" fillId="7"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2" fillId="5" borderId="1" xfId="0" applyFont="1" applyFill="1" applyBorder="1" applyAlignment="1">
      <alignment horizontal="left" vertical="center" indent="1"/>
    </xf>
    <xf numFmtId="0" fontId="2" fillId="9" borderId="1" xfId="0" applyFont="1" applyFill="1" applyBorder="1" applyAlignment="1">
      <alignment horizontal="left" vertical="center" wrapText="1" indent="1"/>
    </xf>
    <xf numFmtId="0" fontId="0" fillId="0" borderId="0" xfId="0" applyAlignment="1">
      <alignment horizontal="left" vertical="center" indent="1"/>
    </xf>
    <xf numFmtId="0" fontId="5" fillId="10" borderId="1" xfId="0" applyFont="1" applyFill="1" applyBorder="1" applyAlignment="1">
      <alignment horizontal="left" vertical="center" indent="1"/>
    </xf>
    <xf numFmtId="14" fontId="5" fillId="10" borderId="1" xfId="0" applyNumberFormat="1" applyFont="1" applyFill="1" applyBorder="1" applyAlignment="1">
      <alignment horizontal="left" vertical="center" indent="1"/>
    </xf>
    <xf numFmtId="14" fontId="5" fillId="10" borderId="4" xfId="0" applyNumberFormat="1" applyFont="1" applyFill="1" applyBorder="1" applyAlignment="1">
      <alignment horizontal="left" vertical="center" indent="1"/>
    </xf>
    <xf numFmtId="0" fontId="6" fillId="10" borderId="1" xfId="0" applyFont="1" applyFill="1" applyBorder="1" applyAlignment="1">
      <alignment horizontal="left" vertical="center" indent="1"/>
    </xf>
    <xf numFmtId="0" fontId="5" fillId="0" borderId="1" xfId="0" applyFont="1" applyBorder="1" applyAlignment="1">
      <alignment horizontal="left" vertical="center" indent="1"/>
    </xf>
    <xf numFmtId="0" fontId="5" fillId="7" borderId="3" xfId="0" applyFont="1" applyFill="1" applyBorder="1" applyAlignment="1">
      <alignment horizontal="left" vertical="center" indent="1"/>
    </xf>
    <xf numFmtId="0" fontId="5" fillId="7" borderId="1" xfId="0" applyFont="1" applyFill="1" applyBorder="1" applyAlignment="1">
      <alignment horizontal="left" vertical="center" indent="1"/>
    </xf>
    <xf numFmtId="0" fontId="5" fillId="7" borderId="3" xfId="0" applyFont="1" applyFill="1" applyBorder="1" applyAlignment="1">
      <alignment horizontal="left" vertical="center" wrapText="1" indent="1"/>
    </xf>
    <xf numFmtId="0" fontId="5" fillId="7" borderId="1" xfId="0" applyFont="1" applyFill="1" applyBorder="1" applyAlignment="1">
      <alignment horizontal="left" vertical="center" wrapText="1" indent="1"/>
    </xf>
    <xf numFmtId="0" fontId="6" fillId="7" borderId="1" xfId="0" applyFont="1" applyFill="1" applyBorder="1" applyAlignment="1">
      <alignment horizontal="left" vertical="center" indent="1"/>
    </xf>
    <xf numFmtId="14" fontId="2" fillId="7" borderId="1" xfId="0" applyNumberFormat="1" applyFont="1" applyFill="1" applyBorder="1" applyAlignment="1">
      <alignment horizontal="left" vertical="center" indent="1"/>
    </xf>
    <xf numFmtId="14" fontId="2" fillId="10" borderId="1" xfId="0" applyNumberFormat="1" applyFont="1" applyFill="1" applyBorder="1" applyAlignment="1">
      <alignment horizontal="left" vertical="center" indent="1"/>
    </xf>
    <xf numFmtId="0" fontId="5" fillId="10" borderId="3" xfId="0" applyFont="1" applyFill="1" applyBorder="1" applyAlignment="1">
      <alignment horizontal="left" vertical="center" indent="1"/>
    </xf>
    <xf numFmtId="14" fontId="5" fillId="7" borderId="1" xfId="0" applyNumberFormat="1" applyFont="1" applyFill="1" applyBorder="1" applyAlignment="1">
      <alignment horizontal="left" vertical="center" indent="1"/>
    </xf>
    <xf numFmtId="0" fontId="1" fillId="4" borderId="1" xfId="0" applyFont="1" applyFill="1" applyBorder="1" applyAlignment="1">
      <alignment horizontal="left" vertical="center" wrapText="1" indent="1"/>
    </xf>
    <xf numFmtId="0" fontId="1" fillId="4" borderId="5" xfId="0" applyFont="1" applyFill="1" applyBorder="1" applyAlignment="1">
      <alignment horizontal="left" vertical="center" wrapText="1" indent="1"/>
    </xf>
    <xf numFmtId="0" fontId="5" fillId="0" borderId="0" xfId="0" applyFont="1" applyAlignment="1">
      <alignment horizontal="left" vertical="center" indent="1"/>
    </xf>
    <xf numFmtId="0" fontId="5" fillId="0" borderId="0" xfId="0" applyFont="1" applyAlignment="1">
      <alignment horizontal="left" vertical="center" indent="1"/>
    </xf>
    <xf numFmtId="0" fontId="8" fillId="0" borderId="0" xfId="0" applyFont="1" applyAlignment="1">
      <alignment horizontal="left" vertical="center" indent="1"/>
    </xf>
    <xf numFmtId="0" fontId="9" fillId="10" borderId="1" xfId="0" applyFont="1" applyFill="1" applyBorder="1" applyAlignment="1">
      <alignment horizontal="left" vertical="center" indent="1"/>
    </xf>
    <xf numFmtId="0" fontId="2" fillId="6" borderId="1" xfId="0" applyFont="1" applyFill="1" applyBorder="1" applyAlignment="1">
      <alignment horizontal="left" vertical="center" wrapText="1" indent="1"/>
    </xf>
    <xf numFmtId="0" fontId="5" fillId="0" borderId="0" xfId="0" applyFont="1" applyAlignment="1">
      <alignment horizontal="left" vertical="top" indent="1"/>
    </xf>
    <xf numFmtId="0" fontId="11" fillId="0" borderId="0" xfId="0" applyFont="1" applyAlignment="1">
      <alignment horizontal="left" vertical="center" indent="1"/>
    </xf>
    <xf numFmtId="0" fontId="12" fillId="0" borderId="0" xfId="0" applyFont="1" applyAlignment="1">
      <alignment horizontal="left" vertical="center" indent="1"/>
    </xf>
    <xf numFmtId="0" fontId="5" fillId="0" borderId="1" xfId="0" applyFont="1" applyBorder="1" applyAlignment="1">
      <alignment horizontal="left" vertical="center" wrapText="1" indent="1"/>
    </xf>
    <xf numFmtId="0" fontId="7" fillId="10" borderId="1" xfId="0" applyFont="1" applyFill="1" applyBorder="1" applyAlignment="1">
      <alignment horizontal="left" vertical="center" indent="1"/>
    </xf>
    <xf numFmtId="0" fontId="5" fillId="0" borderId="0" xfId="0" applyFont="1" applyAlignment="1">
      <alignment horizontal="left" vertical="center" indent="1"/>
    </xf>
    <xf numFmtId="0" fontId="5" fillId="0" borderId="0" xfId="0" applyFont="1" applyAlignment="1">
      <alignment horizontal="left" vertical="center" indent="1"/>
    </xf>
    <xf numFmtId="0" fontId="0" fillId="0" borderId="0" xfId="0" applyFont="1" applyBorder="1" applyAlignment="1">
      <alignment horizontal="left"/>
    </xf>
    <xf numFmtId="0" fontId="0" fillId="0" borderId="1" xfId="0" applyFont="1" applyBorder="1" applyAlignment="1">
      <alignment horizontal="center" wrapText="1"/>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2" xfId="0" applyFont="1" applyFill="1" applyBorder="1" applyAlignment="1">
      <alignment horizontal="center" vertical="center"/>
    </xf>
    <xf numFmtId="0" fontId="5" fillId="0" borderId="0" xfId="0" applyFont="1" applyAlignment="1">
      <alignment horizontal="left" vertical="center" indent="1"/>
    </xf>
    <xf numFmtId="0" fontId="2" fillId="0" borderId="1" xfId="0" applyFont="1" applyFill="1" applyBorder="1" applyAlignment="1">
      <alignment horizontal="left" vertical="center" wrapText="1" indent="1"/>
    </xf>
    <xf numFmtId="0" fontId="5" fillId="2" borderId="0" xfId="0" applyFont="1" applyFill="1" applyAlignment="1">
      <alignment horizontal="left" vertical="center" indent="1"/>
    </xf>
    <xf numFmtId="0" fontId="14" fillId="0" borderId="10" xfId="0" applyFont="1" applyBorder="1" applyAlignment="1">
      <alignment textRotation="90"/>
    </xf>
    <xf numFmtId="14" fontId="0" fillId="0" borderId="0" xfId="0" applyNumberFormat="1"/>
    <xf numFmtId="0" fontId="0" fillId="0" borderId="0" xfId="0" applyAlignment="1">
      <alignment wrapText="1"/>
    </xf>
    <xf numFmtId="0" fontId="13" fillId="13" borderId="1" xfId="0" applyFont="1" applyFill="1" applyBorder="1" applyAlignment="1">
      <alignment horizontal="center" vertical="center"/>
    </xf>
    <xf numFmtId="0" fontId="13" fillId="13" borderId="1" xfId="0" applyFont="1" applyFill="1" applyBorder="1" applyAlignment="1">
      <alignment horizontal="center" vertical="center" wrapText="1"/>
    </xf>
    <xf numFmtId="0" fontId="0" fillId="0" borderId="1" xfId="0" applyBorder="1"/>
    <xf numFmtId="0" fontId="14" fillId="0" borderId="1" xfId="0" applyFont="1" applyBorder="1" applyAlignment="1">
      <alignment textRotation="90"/>
    </xf>
    <xf numFmtId="0" fontId="0" fillId="0" borderId="1" xfId="0" applyBorder="1" applyAlignment="1">
      <alignment wrapText="1"/>
    </xf>
    <xf numFmtId="0" fontId="13" fillId="13" borderId="12" xfId="0" applyFont="1" applyFill="1" applyBorder="1" applyAlignment="1">
      <alignment horizontal="center" vertical="center"/>
    </xf>
    <xf numFmtId="0" fontId="13" fillId="13" borderId="13" xfId="0" applyFont="1" applyFill="1" applyBorder="1" applyAlignment="1">
      <alignment horizontal="center" vertical="center" wrapText="1"/>
    </xf>
    <xf numFmtId="0" fontId="13" fillId="13" borderId="14" xfId="0" applyFont="1" applyFill="1" applyBorder="1" applyAlignment="1">
      <alignment horizontal="center" vertical="center"/>
    </xf>
    <xf numFmtId="0" fontId="0" fillId="0" borderId="14" xfId="0" applyBorder="1"/>
    <xf numFmtId="0" fontId="0" fillId="13" borderId="0" xfId="0" applyFill="1" applyBorder="1"/>
    <xf numFmtId="0" fontId="0" fillId="0" borderId="0" xfId="0" applyBorder="1"/>
    <xf numFmtId="0" fontId="0" fillId="0" borderId="11" xfId="0" applyBorder="1"/>
    <xf numFmtId="0" fontId="0" fillId="0" borderId="15" xfId="0" applyBorder="1"/>
    <xf numFmtId="0" fontId="0" fillId="0" borderId="16" xfId="0" applyBorder="1" applyAlignment="1">
      <alignment wrapText="1"/>
    </xf>
    <xf numFmtId="0" fontId="0" fillId="0" borderId="9" xfId="0" applyBorder="1"/>
    <xf numFmtId="0" fontId="0" fillId="13" borderId="9" xfId="0" applyFill="1" applyBorder="1"/>
    <xf numFmtId="0" fontId="0" fillId="13" borderId="10" xfId="0" applyFill="1" applyBorder="1"/>
    <xf numFmtId="17" fontId="13" fillId="13" borderId="1" xfId="0" applyNumberFormat="1" applyFont="1" applyFill="1" applyBorder="1" applyAlignment="1">
      <alignment horizontal="center"/>
    </xf>
    <xf numFmtId="0" fontId="13" fillId="13" borderId="1" xfId="0" applyFont="1" applyFill="1" applyBorder="1" applyAlignment="1">
      <alignment horizontal="center"/>
    </xf>
    <xf numFmtId="0" fontId="13" fillId="12" borderId="1" xfId="0" applyFont="1" applyFill="1" applyBorder="1" applyAlignment="1">
      <alignment horizontal="center"/>
    </xf>
    <xf numFmtId="0" fontId="13" fillId="13" borderId="8" xfId="0" applyFont="1" applyFill="1" applyBorder="1"/>
    <xf numFmtId="17" fontId="13" fillId="13" borderId="3" xfId="0" applyNumberFormat="1" applyFont="1" applyFill="1" applyBorder="1" applyAlignment="1">
      <alignment horizontal="center"/>
    </xf>
    <xf numFmtId="0" fontId="14" fillId="0" borderId="3" xfId="0" applyFont="1" applyBorder="1" applyAlignment="1">
      <alignment textRotation="90"/>
    </xf>
    <xf numFmtId="0" fontId="13" fillId="13" borderId="13" xfId="0" applyFont="1" applyFill="1" applyBorder="1" applyAlignment="1">
      <alignment horizontal="center" vertical="center"/>
    </xf>
    <xf numFmtId="0" fontId="13" fillId="13" borderId="17" xfId="0" applyFont="1" applyFill="1" applyBorder="1" applyAlignment="1">
      <alignment horizontal="center" vertical="center"/>
    </xf>
    <xf numFmtId="0" fontId="13" fillId="13" borderId="18" xfId="0" applyFont="1" applyFill="1" applyBorder="1" applyAlignment="1">
      <alignment horizontal="center" vertical="center"/>
    </xf>
    <xf numFmtId="0" fontId="0" fillId="0" borderId="18" xfId="0" applyBorder="1"/>
    <xf numFmtId="0" fontId="0" fillId="0" borderId="16" xfId="0" applyBorder="1"/>
    <xf numFmtId="0" fontId="0" fillId="0" borderId="19" xfId="0" applyBorder="1"/>
    <xf numFmtId="0" fontId="0" fillId="0" borderId="20" xfId="0" applyFill="1" applyBorder="1" applyAlignment="1">
      <alignment wrapText="1"/>
    </xf>
  </cellXfs>
  <cellStyles count="1">
    <cellStyle name="Normal" xfId="0" builtinId="0"/>
  </cellStyles>
  <dxfs count="0"/>
  <tableStyles count="0" defaultTableStyle="TableStyleMedium2" defaultPivotStyle="PivotStyleLight16"/>
  <colors>
    <mruColors>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zoomScale="110" zoomScaleNormal="110" workbookViewId="0">
      <selection activeCell="J4" sqref="J4"/>
    </sheetView>
  </sheetViews>
  <sheetFormatPr defaultRowHeight="15" x14ac:dyDescent="0.25"/>
  <cols>
    <col min="1" max="1" width="38.42578125" style="8" customWidth="1"/>
    <col min="2" max="2" width="20.5703125" style="8" bestFit="1" customWidth="1"/>
    <col min="3" max="3" width="17.42578125" style="8" customWidth="1"/>
    <col min="4" max="4" width="16.42578125" style="8" bestFit="1" customWidth="1"/>
    <col min="5" max="5" width="14.85546875" style="8" customWidth="1"/>
    <col min="6" max="7" width="16.28515625" style="8" customWidth="1"/>
    <col min="8" max="8" width="15.42578125" style="8" customWidth="1"/>
    <col min="9" max="9" width="13.7109375" style="8" customWidth="1"/>
    <col min="10" max="10" width="16.7109375" style="8" bestFit="1" customWidth="1"/>
    <col min="11" max="12" width="14.85546875" style="8" customWidth="1"/>
    <col min="13" max="14" width="12.5703125" style="8" customWidth="1"/>
    <col min="15" max="17" width="16.140625" style="8" customWidth="1"/>
    <col min="18" max="18" width="15.5703125" style="8" customWidth="1"/>
    <col min="19" max="16384" width="9.140625" style="8"/>
  </cols>
  <sheetData>
    <row r="1" spans="1:18" s="3" customFormat="1" ht="45" customHeight="1" x14ac:dyDescent="0.25">
      <c r="A1" s="1" t="s">
        <v>0</v>
      </c>
      <c r="B1" s="1" t="s">
        <v>92</v>
      </c>
      <c r="C1" s="2" t="s">
        <v>1</v>
      </c>
      <c r="D1" s="2" t="s">
        <v>2</v>
      </c>
      <c r="E1" s="2" t="s">
        <v>3</v>
      </c>
      <c r="F1" s="2" t="s">
        <v>4</v>
      </c>
      <c r="G1" s="2" t="s">
        <v>5</v>
      </c>
      <c r="H1" s="2" t="s">
        <v>6</v>
      </c>
      <c r="I1" s="2" t="s">
        <v>7</v>
      </c>
      <c r="J1" s="2" t="s">
        <v>29</v>
      </c>
      <c r="K1" s="2" t="s">
        <v>30</v>
      </c>
      <c r="L1" s="2" t="s">
        <v>31</v>
      </c>
      <c r="M1" s="2" t="s">
        <v>35</v>
      </c>
      <c r="N1" s="2" t="s">
        <v>44</v>
      </c>
      <c r="O1" s="2" t="s">
        <v>38</v>
      </c>
      <c r="P1" s="2" t="s">
        <v>42</v>
      </c>
      <c r="Q1" s="2" t="s">
        <v>24</v>
      </c>
      <c r="R1" s="2" t="s">
        <v>40</v>
      </c>
    </row>
    <row r="2" spans="1:18" x14ac:dyDescent="0.25">
      <c r="A2" s="11" t="s">
        <v>8</v>
      </c>
      <c r="B2" s="11" t="s">
        <v>93</v>
      </c>
      <c r="C2" s="4" t="s">
        <v>9</v>
      </c>
      <c r="D2" s="4" t="s">
        <v>9</v>
      </c>
      <c r="E2" s="4">
        <v>19</v>
      </c>
      <c r="F2" s="4" t="s">
        <v>9</v>
      </c>
      <c r="G2" s="5">
        <v>0.5</v>
      </c>
      <c r="H2" s="4" t="s">
        <v>9</v>
      </c>
      <c r="I2" s="4">
        <v>19</v>
      </c>
      <c r="J2" s="4">
        <f>19/2</f>
        <v>9.5</v>
      </c>
      <c r="K2" s="4">
        <v>2</v>
      </c>
      <c r="L2" s="4">
        <v>2</v>
      </c>
      <c r="M2" s="4">
        <v>1</v>
      </c>
      <c r="N2" s="6"/>
      <c r="O2" s="7">
        <v>5</v>
      </c>
      <c r="P2" s="7">
        <f>SUM(J2:M2)*0.1</f>
        <v>1.4500000000000002</v>
      </c>
      <c r="Q2" s="7">
        <f>SUM(J2:M2)*0.1</f>
        <v>1.4500000000000002</v>
      </c>
      <c r="R2" s="4">
        <f>SUM(J2:Q2)</f>
        <v>22.4</v>
      </c>
    </row>
    <row r="3" spans="1:18" x14ac:dyDescent="0.25">
      <c r="A3" s="4" t="s">
        <v>10</v>
      </c>
      <c r="B3" s="4"/>
      <c r="C3" s="4" t="s">
        <v>9</v>
      </c>
      <c r="D3" s="4" t="s">
        <v>11</v>
      </c>
      <c r="E3" s="4">
        <v>7</v>
      </c>
      <c r="F3" s="4" t="s">
        <v>9</v>
      </c>
      <c r="G3" s="5">
        <v>0.5</v>
      </c>
      <c r="H3" s="4" t="s">
        <v>9</v>
      </c>
      <c r="I3" s="4">
        <v>7</v>
      </c>
      <c r="J3" s="4">
        <f>7/2</f>
        <v>3.5</v>
      </c>
      <c r="K3" s="4">
        <v>1</v>
      </c>
      <c r="L3" s="4">
        <v>1</v>
      </c>
      <c r="M3" s="4">
        <v>1</v>
      </c>
      <c r="N3" s="6"/>
      <c r="O3" s="7">
        <v>2</v>
      </c>
      <c r="P3" s="7">
        <f t="shared" ref="P3:P7" si="0">SUM(J3:M3)*0.1</f>
        <v>0.65</v>
      </c>
      <c r="Q3" s="7">
        <f t="shared" ref="Q3:Q7" si="1">SUM(J3:M3)*0.1</f>
        <v>0.65</v>
      </c>
      <c r="R3" s="4">
        <f t="shared" ref="R3:R7" si="2">SUM(J3:Q3)</f>
        <v>9.8000000000000007</v>
      </c>
    </row>
    <row r="4" spans="1:18" x14ac:dyDescent="0.25">
      <c r="A4" s="4" t="s">
        <v>12</v>
      </c>
      <c r="B4" s="4"/>
      <c r="C4" s="4" t="s">
        <v>9</v>
      </c>
      <c r="D4" s="4" t="s">
        <v>11</v>
      </c>
      <c r="E4" s="4">
        <v>10</v>
      </c>
      <c r="F4" s="4" t="s">
        <v>9</v>
      </c>
      <c r="G4" s="5">
        <v>0.5</v>
      </c>
      <c r="H4" s="4" t="s">
        <v>9</v>
      </c>
      <c r="I4" s="4">
        <v>10</v>
      </c>
      <c r="J4" s="4">
        <f>I4/2</f>
        <v>5</v>
      </c>
      <c r="K4" s="4">
        <v>1</v>
      </c>
      <c r="L4" s="4">
        <v>2</v>
      </c>
      <c r="M4" s="4">
        <v>1</v>
      </c>
      <c r="N4" s="6"/>
      <c r="O4" s="7">
        <v>2.5</v>
      </c>
      <c r="P4" s="7">
        <f t="shared" si="0"/>
        <v>0.9</v>
      </c>
      <c r="Q4" s="7">
        <f t="shared" si="1"/>
        <v>0.9</v>
      </c>
      <c r="R4" s="4">
        <f t="shared" si="2"/>
        <v>13.3</v>
      </c>
    </row>
    <row r="5" spans="1:18" x14ac:dyDescent="0.25">
      <c r="A5" s="12" t="s">
        <v>13</v>
      </c>
      <c r="B5" s="10" t="s">
        <v>96</v>
      </c>
      <c r="C5" s="4" t="s">
        <v>9</v>
      </c>
      <c r="D5" s="4" t="s">
        <v>11</v>
      </c>
      <c r="E5" s="4">
        <v>20</v>
      </c>
      <c r="F5" s="4" t="s">
        <v>9</v>
      </c>
      <c r="G5" s="5">
        <v>0.5</v>
      </c>
      <c r="H5" s="4" t="s">
        <v>9</v>
      </c>
      <c r="I5" s="4">
        <v>20</v>
      </c>
      <c r="J5" s="4">
        <f t="shared" ref="J5:J7" si="3">I5/2</f>
        <v>10</v>
      </c>
      <c r="K5" s="4">
        <v>2</v>
      </c>
      <c r="L5" s="4">
        <v>2</v>
      </c>
      <c r="M5" s="4">
        <v>1</v>
      </c>
      <c r="N5" s="6"/>
      <c r="O5" s="7">
        <v>5</v>
      </c>
      <c r="P5" s="7">
        <f t="shared" si="0"/>
        <v>1.5</v>
      </c>
      <c r="Q5" s="7">
        <f t="shared" si="1"/>
        <v>1.5</v>
      </c>
      <c r="R5" s="4">
        <f t="shared" si="2"/>
        <v>23</v>
      </c>
    </row>
    <row r="6" spans="1:18" x14ac:dyDescent="0.25">
      <c r="A6" s="11" t="s">
        <v>14</v>
      </c>
      <c r="B6" s="10" t="s">
        <v>96</v>
      </c>
      <c r="C6" s="4" t="s">
        <v>9</v>
      </c>
      <c r="D6" s="4" t="s">
        <v>11</v>
      </c>
      <c r="E6" s="4">
        <v>12</v>
      </c>
      <c r="F6" s="4" t="s">
        <v>9</v>
      </c>
      <c r="G6" s="5">
        <v>0.5</v>
      </c>
      <c r="H6" s="4" t="s">
        <v>9</v>
      </c>
      <c r="I6" s="4">
        <v>12</v>
      </c>
      <c r="J6" s="4">
        <f t="shared" si="3"/>
        <v>6</v>
      </c>
      <c r="K6" s="4">
        <v>1.5</v>
      </c>
      <c r="L6" s="4">
        <v>2</v>
      </c>
      <c r="M6" s="4">
        <v>1</v>
      </c>
      <c r="N6" s="6"/>
      <c r="O6" s="7">
        <v>4</v>
      </c>
      <c r="P6" s="7">
        <f t="shared" si="0"/>
        <v>1.05</v>
      </c>
      <c r="Q6" s="7">
        <f t="shared" si="1"/>
        <v>1.05</v>
      </c>
      <c r="R6" s="4">
        <f t="shared" si="2"/>
        <v>16.600000000000001</v>
      </c>
    </row>
    <row r="7" spans="1:18" x14ac:dyDescent="0.25">
      <c r="A7" s="4" t="s">
        <v>15</v>
      </c>
      <c r="B7" s="4"/>
      <c r="C7" s="4" t="s">
        <v>9</v>
      </c>
      <c r="D7" s="4" t="s">
        <v>11</v>
      </c>
      <c r="E7" s="4">
        <v>94</v>
      </c>
      <c r="F7" s="4" t="s">
        <v>9</v>
      </c>
      <c r="G7" s="5">
        <v>0.5</v>
      </c>
      <c r="H7" s="4" t="s">
        <v>9</v>
      </c>
      <c r="I7" s="4">
        <v>94</v>
      </c>
      <c r="J7" s="4">
        <f t="shared" si="3"/>
        <v>47</v>
      </c>
      <c r="K7" s="4">
        <v>6</v>
      </c>
      <c r="L7" s="4">
        <v>6</v>
      </c>
      <c r="M7" s="4">
        <v>2</v>
      </c>
      <c r="N7" s="6"/>
      <c r="O7" s="4">
        <v>25</v>
      </c>
      <c r="P7" s="7">
        <f t="shared" si="0"/>
        <v>6.1000000000000005</v>
      </c>
      <c r="Q7" s="7">
        <f t="shared" si="1"/>
        <v>6.1000000000000005</v>
      </c>
      <c r="R7" s="4">
        <f t="shared" si="2"/>
        <v>98.199999999999989</v>
      </c>
    </row>
    <row r="8" spans="1:18" x14ac:dyDescent="0.25">
      <c r="R8" s="8">
        <f>SUM(R2:R7)</f>
        <v>183.29999999999998</v>
      </c>
    </row>
    <row r="9" spans="1:18" x14ac:dyDescent="0.25">
      <c r="J9" s="13"/>
    </row>
    <row r="11" spans="1:18" x14ac:dyDescent="0.25">
      <c r="A11" s="4" t="s">
        <v>23</v>
      </c>
      <c r="B11" s="4"/>
      <c r="C11" s="4" t="s">
        <v>22</v>
      </c>
      <c r="E11" s="51" t="s">
        <v>28</v>
      </c>
      <c r="F11" s="51"/>
      <c r="G11" s="51"/>
    </row>
    <row r="12" spans="1:18" x14ac:dyDescent="0.25">
      <c r="A12" s="4" t="s">
        <v>16</v>
      </c>
      <c r="B12" s="4"/>
      <c r="C12" s="4">
        <v>10</v>
      </c>
      <c r="E12" s="4" t="s">
        <v>25</v>
      </c>
      <c r="F12" s="4" t="s">
        <v>26</v>
      </c>
      <c r="G12" s="4" t="s">
        <v>27</v>
      </c>
    </row>
    <row r="13" spans="1:18" x14ac:dyDescent="0.25">
      <c r="A13" s="4" t="s">
        <v>17</v>
      </c>
      <c r="B13" s="4"/>
      <c r="C13" s="4">
        <v>10</v>
      </c>
      <c r="E13" s="4">
        <v>2</v>
      </c>
      <c r="F13" s="4">
        <v>1.5</v>
      </c>
      <c r="G13" s="4">
        <v>1</v>
      </c>
    </row>
    <row r="14" spans="1:18" x14ac:dyDescent="0.25">
      <c r="A14" s="4" t="s">
        <v>18</v>
      </c>
      <c r="B14" s="4"/>
      <c r="C14" s="4">
        <v>5</v>
      </c>
    </row>
    <row r="15" spans="1:18" x14ac:dyDescent="0.25">
      <c r="A15" s="4" t="s">
        <v>19</v>
      </c>
      <c r="B15" s="4"/>
      <c r="C15" s="4">
        <v>10</v>
      </c>
      <c r="E15" s="9"/>
      <c r="F15" s="9"/>
      <c r="G15" s="9"/>
    </row>
    <row r="16" spans="1:18" x14ac:dyDescent="0.25">
      <c r="A16" s="4" t="s">
        <v>20</v>
      </c>
      <c r="B16" s="4"/>
      <c r="C16" s="4">
        <v>15</v>
      </c>
      <c r="E16" s="8" t="s">
        <v>32</v>
      </c>
    </row>
    <row r="17" spans="1:12" x14ac:dyDescent="0.25">
      <c r="A17" s="4" t="s">
        <v>21</v>
      </c>
      <c r="B17" s="4"/>
      <c r="C17" s="4">
        <v>40</v>
      </c>
      <c r="E17" s="50" t="s">
        <v>43</v>
      </c>
      <c r="F17" s="50"/>
      <c r="G17" s="50"/>
      <c r="H17" s="50"/>
      <c r="I17" s="50"/>
      <c r="J17" s="50"/>
      <c r="K17" s="50"/>
      <c r="L17" s="50"/>
    </row>
    <row r="18" spans="1:12" x14ac:dyDescent="0.25">
      <c r="A18" s="4" t="s">
        <v>24</v>
      </c>
      <c r="B18" s="4"/>
      <c r="C18" s="4">
        <v>10</v>
      </c>
      <c r="E18" s="50" t="s">
        <v>45</v>
      </c>
      <c r="F18" s="50"/>
      <c r="G18" s="50"/>
      <c r="H18" s="50"/>
      <c r="I18" s="50"/>
      <c r="J18" s="50"/>
      <c r="K18" s="50"/>
      <c r="L18" s="50"/>
    </row>
    <row r="19" spans="1:12" x14ac:dyDescent="0.25">
      <c r="E19" s="50" t="s">
        <v>33</v>
      </c>
      <c r="F19" s="50"/>
      <c r="G19" s="50"/>
      <c r="H19" s="50"/>
      <c r="I19" s="50"/>
      <c r="J19" s="50"/>
      <c r="K19" s="50"/>
      <c r="L19" s="50"/>
    </row>
    <row r="20" spans="1:12" x14ac:dyDescent="0.25">
      <c r="E20" s="50" t="s">
        <v>34</v>
      </c>
      <c r="F20" s="50"/>
      <c r="G20" s="50"/>
      <c r="H20" s="50"/>
      <c r="I20" s="50"/>
      <c r="J20" s="50"/>
      <c r="K20" s="50"/>
      <c r="L20" s="50"/>
    </row>
    <row r="21" spans="1:12" x14ac:dyDescent="0.25">
      <c r="E21" s="50" t="s">
        <v>36</v>
      </c>
      <c r="F21" s="50"/>
      <c r="G21" s="50"/>
      <c r="H21" s="50"/>
      <c r="I21" s="50"/>
      <c r="J21" s="50"/>
      <c r="K21" s="50"/>
      <c r="L21" s="50"/>
    </row>
    <row r="22" spans="1:12" x14ac:dyDescent="0.25">
      <c r="E22" s="50" t="s">
        <v>37</v>
      </c>
      <c r="F22" s="50"/>
      <c r="G22" s="50"/>
      <c r="H22" s="50"/>
      <c r="I22" s="50"/>
      <c r="J22" s="50"/>
      <c r="K22" s="50"/>
      <c r="L22" s="50"/>
    </row>
    <row r="23" spans="1:12" x14ac:dyDescent="0.25">
      <c r="E23" s="50" t="s">
        <v>39</v>
      </c>
      <c r="F23" s="50"/>
      <c r="G23" s="50"/>
      <c r="H23" s="50"/>
      <c r="I23" s="50"/>
      <c r="J23" s="50"/>
      <c r="K23" s="50"/>
      <c r="L23" s="50"/>
    </row>
    <row r="24" spans="1:12" x14ac:dyDescent="0.25">
      <c r="E24" s="50" t="s">
        <v>41</v>
      </c>
      <c r="F24" s="50"/>
      <c r="G24" s="50"/>
      <c r="H24" s="50"/>
      <c r="I24" s="50"/>
      <c r="J24" s="50"/>
      <c r="K24" s="50"/>
      <c r="L24" s="50"/>
    </row>
  </sheetData>
  <mergeCells count="9">
    <mergeCell ref="E21:L21"/>
    <mergeCell ref="E22:L22"/>
    <mergeCell ref="E23:L23"/>
    <mergeCell ref="E24:L24"/>
    <mergeCell ref="E11:G11"/>
    <mergeCell ref="E17:L17"/>
    <mergeCell ref="E18:L18"/>
    <mergeCell ref="E19:L19"/>
    <mergeCell ref="E20:L20"/>
  </mergeCells>
  <pageMargins left="0.7" right="0.7" top="0.75" bottom="0.75" header="0.3" footer="0.3"/>
  <pageSetup orientation="portrait" r:id="rId1"/>
  <headerFooter>
    <oddFooter>&amp;L&amp;1#&amp;"Calibri"&amp;8 Sensitivity: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65"/>
  <sheetViews>
    <sheetView zoomScale="120" zoomScaleNormal="120" workbookViewId="0">
      <pane ySplit="1" topLeftCell="A2" activePane="bottomLeft" state="frozen"/>
      <selection pane="bottomLeft" activeCell="D2" sqref="D2"/>
    </sheetView>
  </sheetViews>
  <sheetFormatPr defaultColWidth="22.5703125" defaultRowHeight="15" x14ac:dyDescent="0.25"/>
  <cols>
    <col min="1" max="1" width="16.28515625" style="21" customWidth="1"/>
    <col min="2" max="2" width="36" style="21" customWidth="1"/>
    <col min="3" max="3" width="12.42578125" style="21" customWidth="1"/>
    <col min="4" max="5" width="13.7109375" style="21" customWidth="1"/>
    <col min="6" max="6" width="23.85546875" style="21" customWidth="1"/>
    <col min="7" max="7" width="30" style="21" customWidth="1"/>
    <col min="8" max="8" width="12.7109375" style="21" customWidth="1"/>
    <col min="9" max="9" width="11.140625" style="21" customWidth="1"/>
    <col min="10" max="11" width="10.5703125" style="21" customWidth="1"/>
    <col min="12" max="13" width="11.140625" style="21" customWidth="1"/>
    <col min="14" max="21" width="11.7109375" style="21" customWidth="1"/>
    <col min="22" max="22" width="67.28515625" style="21" customWidth="1"/>
    <col min="23" max="16384" width="22.5703125" style="21"/>
  </cols>
  <sheetData>
    <row r="1" spans="1:22" ht="15.75" thickBot="1" x14ac:dyDescent="0.3">
      <c r="O1" s="52" t="s">
        <v>112</v>
      </c>
      <c r="P1" s="53"/>
      <c r="Q1" s="54"/>
      <c r="R1" s="52" t="s">
        <v>113</v>
      </c>
      <c r="S1" s="53"/>
      <c r="T1" s="53"/>
      <c r="U1" s="54"/>
    </row>
    <row r="2" spans="1:22" ht="48" x14ac:dyDescent="0.25">
      <c r="A2" s="36" t="s">
        <v>46</v>
      </c>
      <c r="B2" s="36" t="s">
        <v>47</v>
      </c>
      <c r="C2" s="36" t="s">
        <v>76</v>
      </c>
      <c r="D2" s="36" t="s">
        <v>101</v>
      </c>
      <c r="E2" s="36" t="s">
        <v>77</v>
      </c>
      <c r="F2" s="36" t="s">
        <v>78</v>
      </c>
      <c r="G2" s="36" t="s">
        <v>79</v>
      </c>
      <c r="H2" s="36" t="s">
        <v>119</v>
      </c>
      <c r="I2" s="36" t="s">
        <v>109</v>
      </c>
      <c r="J2" s="36" t="s">
        <v>108</v>
      </c>
      <c r="K2" s="36" t="s">
        <v>104</v>
      </c>
      <c r="L2" s="36" t="s">
        <v>100</v>
      </c>
      <c r="M2" s="36" t="s">
        <v>110</v>
      </c>
      <c r="N2" s="36" t="s">
        <v>97</v>
      </c>
      <c r="O2" s="37" t="s">
        <v>102</v>
      </c>
      <c r="P2" s="37" t="s">
        <v>103</v>
      </c>
      <c r="Q2" s="37" t="s">
        <v>105</v>
      </c>
      <c r="R2" s="37" t="s">
        <v>102</v>
      </c>
      <c r="S2" s="37" t="s">
        <v>137</v>
      </c>
      <c r="T2" s="37" t="s">
        <v>141</v>
      </c>
      <c r="U2" s="37" t="s">
        <v>105</v>
      </c>
      <c r="V2" s="36" t="s">
        <v>98</v>
      </c>
    </row>
    <row r="3" spans="1:22" hidden="1" x14ac:dyDescent="0.25">
      <c r="A3" s="14" t="s">
        <v>48</v>
      </c>
      <c r="B3" s="15" t="s">
        <v>49</v>
      </c>
      <c r="C3" s="22" t="s">
        <v>80</v>
      </c>
      <c r="D3" s="24"/>
      <c r="E3" s="23" t="s">
        <v>81</v>
      </c>
      <c r="F3" s="22" t="s">
        <v>82</v>
      </c>
      <c r="G3" s="41" t="s">
        <v>95</v>
      </c>
      <c r="H3" s="41"/>
      <c r="I3" s="15"/>
      <c r="J3" s="15" t="s">
        <v>99</v>
      </c>
      <c r="K3" s="17"/>
      <c r="L3" s="17"/>
      <c r="M3" s="17"/>
      <c r="N3" s="26"/>
      <c r="O3" s="26"/>
      <c r="P3" s="26"/>
      <c r="Q3" s="26"/>
      <c r="R3" s="26"/>
      <c r="S3" s="26"/>
      <c r="T3" s="26"/>
      <c r="U3" s="26"/>
      <c r="V3" s="26"/>
    </row>
    <row r="4" spans="1:22" ht="48" hidden="1" x14ac:dyDescent="0.25">
      <c r="A4" s="16" t="s">
        <v>51</v>
      </c>
      <c r="B4" s="17" t="s">
        <v>52</v>
      </c>
      <c r="C4" s="26" t="s">
        <v>83</v>
      </c>
      <c r="D4" s="32">
        <v>43717</v>
      </c>
      <c r="E4" s="35">
        <v>43738</v>
      </c>
      <c r="F4" s="27" t="s">
        <v>84</v>
      </c>
      <c r="G4" s="28" t="s">
        <v>85</v>
      </c>
      <c r="H4" s="28" t="s">
        <v>120</v>
      </c>
      <c r="I4" s="17" t="s">
        <v>50</v>
      </c>
      <c r="J4" s="17" t="s">
        <v>53</v>
      </c>
      <c r="K4" s="17" t="s">
        <v>99</v>
      </c>
      <c r="L4" s="17" t="s">
        <v>27</v>
      </c>
      <c r="M4" s="17" t="s">
        <v>50</v>
      </c>
      <c r="N4" s="26">
        <v>15</v>
      </c>
      <c r="O4" s="26">
        <f>5+7.5</f>
        <v>12.5</v>
      </c>
      <c r="P4" s="26">
        <f>N4*0.5</f>
        <v>7.5</v>
      </c>
      <c r="Q4" s="26">
        <f>SUM(O4:P4)</f>
        <v>20</v>
      </c>
      <c r="R4" s="26">
        <v>4</v>
      </c>
      <c r="S4" s="26">
        <v>16</v>
      </c>
      <c r="T4" s="26">
        <v>2</v>
      </c>
      <c r="U4" s="26">
        <f>SUM(R4:T4)</f>
        <v>22</v>
      </c>
      <c r="V4" s="46" t="s">
        <v>117</v>
      </c>
    </row>
    <row r="5" spans="1:22" ht="24" hidden="1" x14ac:dyDescent="0.25">
      <c r="A5" s="16" t="s">
        <v>51</v>
      </c>
      <c r="B5" s="17" t="s">
        <v>54</v>
      </c>
      <c r="C5" s="26" t="s">
        <v>83</v>
      </c>
      <c r="D5" s="32">
        <v>43717</v>
      </c>
      <c r="E5" s="35">
        <v>43738</v>
      </c>
      <c r="F5" s="27" t="s">
        <v>84</v>
      </c>
      <c r="G5" s="28" t="s">
        <v>85</v>
      </c>
      <c r="H5" s="28" t="s">
        <v>121</v>
      </c>
      <c r="I5" s="17" t="s">
        <v>53</v>
      </c>
      <c r="J5" s="17" t="s">
        <v>53</v>
      </c>
      <c r="K5" s="17" t="s">
        <v>99</v>
      </c>
      <c r="L5" s="17" t="s">
        <v>27</v>
      </c>
      <c r="M5" s="17" t="s">
        <v>53</v>
      </c>
      <c r="N5" s="26">
        <v>15</v>
      </c>
      <c r="O5" s="26">
        <f>5+7.5</f>
        <v>12.5</v>
      </c>
      <c r="P5" s="26">
        <f>N5*0.5</f>
        <v>7.5</v>
      </c>
      <c r="Q5" s="26">
        <f>P5+O5</f>
        <v>20</v>
      </c>
      <c r="R5" s="26">
        <v>4</v>
      </c>
      <c r="S5" s="26">
        <v>16</v>
      </c>
      <c r="T5" s="26">
        <v>2</v>
      </c>
      <c r="U5" s="26">
        <f t="shared" ref="U5:U6" si="0">SUM(R5:T5)</f>
        <v>22</v>
      </c>
      <c r="V5" s="46" t="s">
        <v>129</v>
      </c>
    </row>
    <row r="6" spans="1:22" hidden="1" x14ac:dyDescent="0.25">
      <c r="A6" s="16" t="s">
        <v>55</v>
      </c>
      <c r="B6" s="17" t="s">
        <v>56</v>
      </c>
      <c r="C6" s="26" t="s">
        <v>83</v>
      </c>
      <c r="D6" s="32">
        <v>43717</v>
      </c>
      <c r="E6" s="35">
        <v>43738</v>
      </c>
      <c r="F6" s="27" t="s">
        <v>84</v>
      </c>
      <c r="G6" s="28" t="s">
        <v>85</v>
      </c>
      <c r="H6" s="28" t="s">
        <v>121</v>
      </c>
      <c r="I6" s="56" t="s">
        <v>53</v>
      </c>
      <c r="J6" s="17" t="s">
        <v>53</v>
      </c>
      <c r="K6" s="17" t="s">
        <v>99</v>
      </c>
      <c r="L6" s="17" t="s">
        <v>27</v>
      </c>
      <c r="M6" s="17" t="s">
        <v>53</v>
      </c>
      <c r="N6" s="26">
        <v>15</v>
      </c>
      <c r="O6" s="26">
        <f>5+7.5</f>
        <v>12.5</v>
      </c>
      <c r="P6" s="26">
        <f>N6*0.5</f>
        <v>7.5</v>
      </c>
      <c r="Q6" s="26">
        <f>P6+O6</f>
        <v>20</v>
      </c>
      <c r="R6" s="26">
        <v>4</v>
      </c>
      <c r="S6" s="26">
        <v>16</v>
      </c>
      <c r="T6" s="26">
        <v>2</v>
      </c>
      <c r="U6" s="26">
        <f t="shared" si="0"/>
        <v>22</v>
      </c>
      <c r="V6" s="26" t="s">
        <v>152</v>
      </c>
    </row>
    <row r="7" spans="1:22" hidden="1" x14ac:dyDescent="0.25">
      <c r="A7" s="16" t="s">
        <v>55</v>
      </c>
      <c r="B7" s="17" t="s">
        <v>10</v>
      </c>
      <c r="C7" s="26" t="s">
        <v>83</v>
      </c>
      <c r="D7" s="32">
        <v>43717</v>
      </c>
      <c r="E7" s="35">
        <v>43738</v>
      </c>
      <c r="F7" s="27" t="s">
        <v>84</v>
      </c>
      <c r="G7" s="28" t="s">
        <v>85</v>
      </c>
      <c r="H7" s="28" t="s">
        <v>121</v>
      </c>
      <c r="I7" s="17" t="s">
        <v>50</v>
      </c>
      <c r="J7" s="42" t="s">
        <v>50</v>
      </c>
      <c r="K7" s="17">
        <v>2</v>
      </c>
      <c r="L7" s="17" t="s">
        <v>111</v>
      </c>
      <c r="M7" s="17" t="s">
        <v>53</v>
      </c>
      <c r="N7" s="26">
        <v>7</v>
      </c>
      <c r="O7" s="26">
        <v>4</v>
      </c>
      <c r="P7" s="26">
        <f>N7*0.5</f>
        <v>3.5</v>
      </c>
      <c r="Q7" s="26">
        <f>P7+O7</f>
        <v>7.5</v>
      </c>
      <c r="R7" s="26">
        <v>2</v>
      </c>
      <c r="S7" s="26">
        <v>4</v>
      </c>
      <c r="T7" s="26">
        <v>2</v>
      </c>
      <c r="U7" s="26">
        <f>SUM(R7:T7)</f>
        <v>8</v>
      </c>
      <c r="V7" s="26"/>
    </row>
    <row r="8" spans="1:22" ht="18" customHeight="1" x14ac:dyDescent="0.25">
      <c r="A8" s="26" t="s">
        <v>51</v>
      </c>
      <c r="B8" s="26" t="s">
        <v>57</v>
      </c>
      <c r="C8" s="26" t="s">
        <v>83</v>
      </c>
      <c r="D8" s="32">
        <v>43747</v>
      </c>
      <c r="E8" s="35">
        <v>43768</v>
      </c>
      <c r="F8" s="29" t="s">
        <v>86</v>
      </c>
      <c r="G8" s="30" t="s">
        <v>87</v>
      </c>
      <c r="H8" s="30" t="s">
        <v>121</v>
      </c>
      <c r="I8" s="17" t="s">
        <v>50</v>
      </c>
      <c r="J8" s="17" t="s">
        <v>53</v>
      </c>
      <c r="K8" s="17" t="s">
        <v>99</v>
      </c>
      <c r="L8" s="17" t="s">
        <v>27</v>
      </c>
      <c r="M8" s="17" t="s">
        <v>50</v>
      </c>
      <c r="N8" s="26">
        <v>15</v>
      </c>
      <c r="O8" s="26">
        <f>5+7.5</f>
        <v>12.5</v>
      </c>
      <c r="P8" s="26">
        <f t="shared" ref="P8:P10" si="1">N8*0.5</f>
        <v>7.5</v>
      </c>
      <c r="Q8" s="26">
        <f>P8+O8</f>
        <v>20</v>
      </c>
      <c r="R8" s="26">
        <v>2</v>
      </c>
      <c r="S8" s="26">
        <v>8</v>
      </c>
      <c r="T8" s="26">
        <v>2</v>
      </c>
      <c r="U8" s="26">
        <f>SUM(R8:T8)</f>
        <v>12</v>
      </c>
      <c r="V8" s="26" t="s">
        <v>118</v>
      </c>
    </row>
    <row r="9" spans="1:22" x14ac:dyDescent="0.25">
      <c r="A9" s="19" t="s">
        <v>48</v>
      </c>
      <c r="B9" s="17" t="s">
        <v>12</v>
      </c>
      <c r="C9" s="26" t="s">
        <v>80</v>
      </c>
      <c r="D9" s="32">
        <v>43747</v>
      </c>
      <c r="E9" s="35">
        <v>43768</v>
      </c>
      <c r="F9" s="27" t="s">
        <v>88</v>
      </c>
      <c r="G9" s="31" t="s">
        <v>89</v>
      </c>
      <c r="H9" s="30" t="s">
        <v>121</v>
      </c>
      <c r="I9" s="17" t="s">
        <v>50</v>
      </c>
      <c r="J9" s="42" t="s">
        <v>50</v>
      </c>
      <c r="K9" s="17">
        <v>3</v>
      </c>
      <c r="L9" s="17" t="s">
        <v>111</v>
      </c>
      <c r="M9" s="17" t="s">
        <v>53</v>
      </c>
      <c r="N9" s="26">
        <v>10</v>
      </c>
      <c r="O9" s="26">
        <v>4</v>
      </c>
      <c r="P9" s="26">
        <f t="shared" si="1"/>
        <v>5</v>
      </c>
      <c r="Q9" s="26">
        <f>P9+O9</f>
        <v>9</v>
      </c>
      <c r="R9" s="26">
        <f>O9</f>
        <v>4</v>
      </c>
      <c r="S9" s="26">
        <v>6</v>
      </c>
      <c r="T9" s="26">
        <v>2</v>
      </c>
      <c r="U9" s="26">
        <f>SUM(R9:T9)</f>
        <v>12</v>
      </c>
      <c r="V9" s="26" t="s">
        <v>128</v>
      </c>
    </row>
    <row r="10" spans="1:22" ht="24" x14ac:dyDescent="0.25">
      <c r="A10" s="14" t="s">
        <v>48</v>
      </c>
      <c r="B10" s="15" t="s">
        <v>58</v>
      </c>
      <c r="C10" s="22" t="s">
        <v>80</v>
      </c>
      <c r="D10" s="33">
        <v>43747</v>
      </c>
      <c r="E10" s="23">
        <v>43768</v>
      </c>
      <c r="F10" s="34" t="s">
        <v>88</v>
      </c>
      <c r="G10" s="22" t="s">
        <v>90</v>
      </c>
      <c r="H10" s="22" t="s">
        <v>121</v>
      </c>
      <c r="I10" s="15" t="s">
        <v>53</v>
      </c>
      <c r="J10" s="15" t="s">
        <v>99</v>
      </c>
      <c r="K10" s="17" t="s">
        <v>159</v>
      </c>
      <c r="L10" s="17" t="s">
        <v>111</v>
      </c>
      <c r="M10" s="17" t="s">
        <v>53</v>
      </c>
      <c r="N10" s="26">
        <v>15</v>
      </c>
      <c r="O10" s="26">
        <v>5</v>
      </c>
      <c r="P10" s="26">
        <v>4</v>
      </c>
      <c r="Q10" s="26">
        <f>SUM(O10:P10)</f>
        <v>9</v>
      </c>
      <c r="R10" s="26">
        <v>2</v>
      </c>
      <c r="S10" s="26">
        <v>10</v>
      </c>
      <c r="T10" s="26">
        <v>2</v>
      </c>
      <c r="U10" s="26">
        <f>SUM(R10:T10)</f>
        <v>14</v>
      </c>
      <c r="V10" s="26"/>
    </row>
    <row r="11" spans="1:22" ht="24" x14ac:dyDescent="0.25">
      <c r="A11" s="14" t="s">
        <v>48</v>
      </c>
      <c r="B11" s="15" t="s">
        <v>13</v>
      </c>
      <c r="C11" s="22" t="s">
        <v>80</v>
      </c>
      <c r="D11" s="33">
        <v>43747</v>
      </c>
      <c r="E11" s="23">
        <v>43768</v>
      </c>
      <c r="F11" s="34" t="s">
        <v>88</v>
      </c>
      <c r="G11" s="22" t="s">
        <v>90</v>
      </c>
      <c r="H11" s="22" t="s">
        <v>121</v>
      </c>
      <c r="I11" s="15"/>
      <c r="J11" s="15" t="s">
        <v>99</v>
      </c>
      <c r="K11" s="17" t="s">
        <v>159</v>
      </c>
      <c r="L11" s="17" t="s">
        <v>111</v>
      </c>
      <c r="M11" s="17" t="s">
        <v>53</v>
      </c>
      <c r="N11" s="26">
        <v>15</v>
      </c>
      <c r="O11" s="26">
        <v>5</v>
      </c>
      <c r="P11" s="26">
        <v>4</v>
      </c>
      <c r="Q11" s="26">
        <f>SUM(O11:P11)</f>
        <v>9</v>
      </c>
      <c r="R11" s="26">
        <v>2</v>
      </c>
      <c r="S11" s="26">
        <v>10</v>
      </c>
      <c r="T11" s="26">
        <v>2</v>
      </c>
      <c r="U11" s="26">
        <f t="shared" ref="U11:U17" si="2">SUM(R11:T11)</f>
        <v>14</v>
      </c>
      <c r="V11" s="26"/>
    </row>
    <row r="12" spans="1:22" ht="24" x14ac:dyDescent="0.25">
      <c r="A12" s="14" t="s">
        <v>48</v>
      </c>
      <c r="B12" s="15" t="s">
        <v>14</v>
      </c>
      <c r="C12" s="22" t="s">
        <v>80</v>
      </c>
      <c r="D12" s="33">
        <v>43747</v>
      </c>
      <c r="E12" s="23">
        <v>43768</v>
      </c>
      <c r="F12" s="34" t="s">
        <v>88</v>
      </c>
      <c r="G12" s="22" t="s">
        <v>90</v>
      </c>
      <c r="H12" s="22"/>
      <c r="I12" s="15"/>
      <c r="J12" s="15" t="s">
        <v>99</v>
      </c>
      <c r="K12" s="17" t="s">
        <v>160</v>
      </c>
      <c r="L12" s="17" t="s">
        <v>26</v>
      </c>
      <c r="M12" s="17" t="s">
        <v>53</v>
      </c>
      <c r="N12" s="26">
        <v>20</v>
      </c>
      <c r="O12" s="26">
        <v>7</v>
      </c>
      <c r="P12" s="26">
        <v>5</v>
      </c>
      <c r="Q12" s="26">
        <f>SUM(O12:P12)</f>
        <v>12</v>
      </c>
      <c r="R12" s="26">
        <v>3</v>
      </c>
      <c r="S12" s="26">
        <v>10</v>
      </c>
      <c r="T12" s="26">
        <v>4</v>
      </c>
      <c r="U12" s="26">
        <f t="shared" si="2"/>
        <v>17</v>
      </c>
      <c r="V12" s="26"/>
    </row>
    <row r="13" spans="1:22" ht="24" x14ac:dyDescent="0.25">
      <c r="A13" s="16" t="s">
        <v>48</v>
      </c>
      <c r="B13" s="17" t="s">
        <v>59</v>
      </c>
      <c r="C13" s="26" t="s">
        <v>80</v>
      </c>
      <c r="D13" s="32">
        <v>43747</v>
      </c>
      <c r="E13" s="35">
        <v>43768</v>
      </c>
      <c r="F13" s="27" t="s">
        <v>88</v>
      </c>
      <c r="G13" s="28" t="s">
        <v>90</v>
      </c>
      <c r="H13" s="30" t="s">
        <v>121</v>
      </c>
      <c r="I13" s="17" t="s">
        <v>50</v>
      </c>
      <c r="J13" s="17" t="s">
        <v>53</v>
      </c>
      <c r="K13" s="17">
        <v>2</v>
      </c>
      <c r="L13" s="17" t="s">
        <v>111</v>
      </c>
      <c r="M13" s="17" t="s">
        <v>53</v>
      </c>
      <c r="N13" s="26">
        <v>10</v>
      </c>
      <c r="O13" s="26">
        <v>5</v>
      </c>
      <c r="P13" s="26">
        <f>N13*0.5</f>
        <v>5</v>
      </c>
      <c r="Q13" s="26">
        <f>P13+O13</f>
        <v>10</v>
      </c>
      <c r="R13" s="26">
        <f t="shared" ref="R13" si="3">O13</f>
        <v>5</v>
      </c>
      <c r="S13" s="26">
        <f>10*1</f>
        <v>10</v>
      </c>
      <c r="T13" s="26">
        <f t="shared" ref="T13:T17" si="4">S13*20/100</f>
        <v>2</v>
      </c>
      <c r="U13" s="26">
        <f>SUM(R13:T13)</f>
        <v>17</v>
      </c>
      <c r="V13" s="26"/>
    </row>
    <row r="14" spans="1:22" x14ac:dyDescent="0.25">
      <c r="A14" s="16" t="s">
        <v>48</v>
      </c>
      <c r="B14" s="17" t="s">
        <v>60</v>
      </c>
      <c r="C14" s="26" t="s">
        <v>80</v>
      </c>
      <c r="D14" s="32">
        <v>43747</v>
      </c>
      <c r="E14" s="35">
        <v>43768</v>
      </c>
      <c r="F14" s="27" t="s">
        <v>88</v>
      </c>
      <c r="G14" s="28" t="s">
        <v>90</v>
      </c>
      <c r="H14" s="30" t="s">
        <v>121</v>
      </c>
      <c r="I14" s="17" t="s">
        <v>50</v>
      </c>
      <c r="J14" s="17" t="s">
        <v>53</v>
      </c>
      <c r="K14" s="17">
        <v>2</v>
      </c>
      <c r="L14" s="17" t="s">
        <v>26</v>
      </c>
      <c r="M14" s="17" t="s">
        <v>50</v>
      </c>
      <c r="N14" s="26">
        <v>15</v>
      </c>
      <c r="O14" s="26">
        <v>9</v>
      </c>
      <c r="P14" s="26">
        <f>N14*0.66</f>
        <v>9.9</v>
      </c>
      <c r="Q14" s="26">
        <f>P14+O14</f>
        <v>18.899999999999999</v>
      </c>
      <c r="R14" s="26">
        <f>O14</f>
        <v>9</v>
      </c>
      <c r="S14" s="26">
        <v>12</v>
      </c>
      <c r="T14" s="26">
        <v>3</v>
      </c>
      <c r="U14" s="26">
        <f t="shared" si="2"/>
        <v>24</v>
      </c>
      <c r="V14" s="26"/>
    </row>
    <row r="15" spans="1:22" x14ac:dyDescent="0.25">
      <c r="A15" s="16" t="s">
        <v>48</v>
      </c>
      <c r="B15" s="17" t="s">
        <v>61</v>
      </c>
      <c r="C15" s="26" t="s">
        <v>80</v>
      </c>
      <c r="D15" s="32">
        <v>43747</v>
      </c>
      <c r="E15" s="35">
        <v>43768</v>
      </c>
      <c r="F15" s="27" t="s">
        <v>88</v>
      </c>
      <c r="G15" s="28" t="s">
        <v>90</v>
      </c>
      <c r="H15" s="30" t="s">
        <v>121</v>
      </c>
      <c r="I15" s="17" t="s">
        <v>50</v>
      </c>
      <c r="J15" s="17" t="s">
        <v>53</v>
      </c>
      <c r="K15" s="17">
        <v>2</v>
      </c>
      <c r="L15" s="17" t="s">
        <v>26</v>
      </c>
      <c r="M15" s="17" t="s">
        <v>50</v>
      </c>
      <c r="N15" s="26">
        <v>15</v>
      </c>
      <c r="O15" s="26">
        <v>9</v>
      </c>
      <c r="P15" s="26">
        <f>N15*0.66</f>
        <v>9.9</v>
      </c>
      <c r="Q15" s="26">
        <f>P15+O15</f>
        <v>18.899999999999999</v>
      </c>
      <c r="R15" s="26">
        <f t="shared" ref="R15" si="5">O15</f>
        <v>9</v>
      </c>
      <c r="S15" s="26">
        <v>12</v>
      </c>
      <c r="T15" s="26">
        <v>3</v>
      </c>
      <c r="U15" s="26">
        <f t="shared" si="2"/>
        <v>24</v>
      </c>
      <c r="V15" s="26"/>
    </row>
    <row r="16" spans="1:22" ht="24" x14ac:dyDescent="0.25">
      <c r="A16" s="16" t="s">
        <v>48</v>
      </c>
      <c r="B16" s="17" t="s">
        <v>62</v>
      </c>
      <c r="C16" s="26" t="s">
        <v>80</v>
      </c>
      <c r="D16" s="32">
        <v>43747</v>
      </c>
      <c r="E16" s="35">
        <v>43768</v>
      </c>
      <c r="F16" s="27" t="s">
        <v>88</v>
      </c>
      <c r="G16" s="28" t="s">
        <v>90</v>
      </c>
      <c r="H16" s="30" t="s">
        <v>121</v>
      </c>
      <c r="I16" s="17" t="s">
        <v>50</v>
      </c>
      <c r="J16" s="17" t="s">
        <v>53</v>
      </c>
      <c r="K16" s="17">
        <v>2</v>
      </c>
      <c r="L16" s="17" t="s">
        <v>111</v>
      </c>
      <c r="M16" s="17" t="s">
        <v>53</v>
      </c>
      <c r="N16" s="26">
        <v>30</v>
      </c>
      <c r="O16" s="26">
        <v>16</v>
      </c>
      <c r="P16" s="26">
        <f>N16*0.5</f>
        <v>15</v>
      </c>
      <c r="Q16" s="26">
        <f>P16+O16</f>
        <v>31</v>
      </c>
      <c r="R16" s="26">
        <f>O16</f>
        <v>16</v>
      </c>
      <c r="S16" s="26">
        <v>24</v>
      </c>
      <c r="T16" s="26">
        <v>5</v>
      </c>
      <c r="U16" s="26">
        <f t="shared" si="2"/>
        <v>45</v>
      </c>
      <c r="V16" s="26"/>
    </row>
    <row r="17" spans="1:22" x14ac:dyDescent="0.25">
      <c r="A17" s="16" t="s">
        <v>48</v>
      </c>
      <c r="B17" s="17" t="s">
        <v>15</v>
      </c>
      <c r="C17" s="26" t="s">
        <v>80</v>
      </c>
      <c r="D17" s="32">
        <v>43747</v>
      </c>
      <c r="E17" s="35">
        <v>43768</v>
      </c>
      <c r="F17" s="27" t="s">
        <v>88</v>
      </c>
      <c r="G17" s="28" t="s">
        <v>90</v>
      </c>
      <c r="H17" s="30" t="s">
        <v>121</v>
      </c>
      <c r="I17" s="17" t="s">
        <v>50</v>
      </c>
      <c r="J17" s="42" t="s">
        <v>50</v>
      </c>
      <c r="K17" s="17">
        <v>4</v>
      </c>
      <c r="L17" s="17" t="s">
        <v>123</v>
      </c>
      <c r="M17" s="17" t="s">
        <v>50</v>
      </c>
      <c r="N17" s="26">
        <v>94</v>
      </c>
      <c r="O17" s="26">
        <v>24</v>
      </c>
      <c r="P17" s="26">
        <f>N17*0.83</f>
        <v>78.02</v>
      </c>
      <c r="Q17" s="26">
        <f>P17+O17</f>
        <v>102.02</v>
      </c>
      <c r="R17" s="26">
        <f>O17</f>
        <v>24</v>
      </c>
      <c r="S17" s="26">
        <f>N17*0.75</f>
        <v>70.5</v>
      </c>
      <c r="T17" s="26">
        <v>16</v>
      </c>
      <c r="U17" s="26">
        <f t="shared" si="2"/>
        <v>110.5</v>
      </c>
      <c r="V17" s="26"/>
    </row>
    <row r="18" spans="1:22" ht="24" x14ac:dyDescent="0.25">
      <c r="A18" s="14" t="s">
        <v>51</v>
      </c>
      <c r="B18" s="15" t="s">
        <v>63</v>
      </c>
      <c r="C18" s="22" t="s">
        <v>80</v>
      </c>
      <c r="D18" s="33">
        <v>43747</v>
      </c>
      <c r="E18" s="23">
        <v>43768</v>
      </c>
      <c r="F18" s="34" t="s">
        <v>88</v>
      </c>
      <c r="G18" s="22" t="s">
        <v>90</v>
      </c>
      <c r="H18" s="22"/>
      <c r="I18" s="15"/>
      <c r="J18" s="15" t="s">
        <v>99</v>
      </c>
      <c r="K18" s="18" t="s">
        <v>99</v>
      </c>
      <c r="L18" s="18" t="s">
        <v>27</v>
      </c>
      <c r="M18" s="18" t="s">
        <v>50</v>
      </c>
      <c r="N18" s="26">
        <v>15</v>
      </c>
      <c r="O18" s="26">
        <f>5+7.5</f>
        <v>12.5</v>
      </c>
      <c r="P18" s="26">
        <f>N18*0.5</f>
        <v>7.5</v>
      </c>
      <c r="Q18" s="26">
        <f>SUM(O18:P18)</f>
        <v>20</v>
      </c>
      <c r="R18" s="26">
        <v>4</v>
      </c>
      <c r="S18" s="26">
        <v>12</v>
      </c>
      <c r="T18" s="26">
        <v>4</v>
      </c>
      <c r="U18" s="26">
        <f>SUM(R18:T18)</f>
        <v>20</v>
      </c>
      <c r="V18" s="46" t="s">
        <v>124</v>
      </c>
    </row>
    <row r="19" spans="1:22" ht="24" x14ac:dyDescent="0.25">
      <c r="A19" s="14" t="s">
        <v>51</v>
      </c>
      <c r="B19" s="15" t="s">
        <v>64</v>
      </c>
      <c r="C19" s="22" t="s">
        <v>80</v>
      </c>
      <c r="D19" s="33">
        <v>43747</v>
      </c>
      <c r="E19" s="23">
        <v>43768</v>
      </c>
      <c r="F19" s="34" t="s">
        <v>88</v>
      </c>
      <c r="G19" s="22" t="s">
        <v>90</v>
      </c>
      <c r="H19" s="22"/>
      <c r="I19" s="15"/>
      <c r="J19" s="15" t="s">
        <v>99</v>
      </c>
      <c r="K19" s="18" t="s">
        <v>99</v>
      </c>
      <c r="L19" s="18" t="s">
        <v>27</v>
      </c>
      <c r="M19" s="18" t="s">
        <v>50</v>
      </c>
      <c r="N19" s="26">
        <v>15</v>
      </c>
      <c r="O19" s="26">
        <f t="shared" ref="O19:O20" si="6">5+7.5</f>
        <v>12.5</v>
      </c>
      <c r="P19" s="26">
        <f t="shared" ref="P19:P20" si="7">N19*0.5</f>
        <v>7.5</v>
      </c>
      <c r="Q19" s="26">
        <f t="shared" ref="Q19:Q20" si="8">SUM(O19:P19)</f>
        <v>20</v>
      </c>
      <c r="R19" s="26">
        <v>4</v>
      </c>
      <c r="S19" s="26">
        <v>12</v>
      </c>
      <c r="T19" s="26">
        <v>4</v>
      </c>
      <c r="U19" s="26">
        <f t="shared" ref="U19:U22" si="9">SUM(R19:T19)</f>
        <v>20</v>
      </c>
      <c r="V19" s="26"/>
    </row>
    <row r="20" spans="1:22" ht="24" x14ac:dyDescent="0.25">
      <c r="A20" s="14" t="s">
        <v>51</v>
      </c>
      <c r="B20" s="15" t="s">
        <v>65</v>
      </c>
      <c r="C20" s="22" t="s">
        <v>80</v>
      </c>
      <c r="D20" s="33">
        <v>43747</v>
      </c>
      <c r="E20" s="23">
        <v>43768</v>
      </c>
      <c r="F20" s="34" t="s">
        <v>88</v>
      </c>
      <c r="G20" s="22" t="s">
        <v>90</v>
      </c>
      <c r="H20" s="22"/>
      <c r="I20" s="15"/>
      <c r="J20" s="15" t="s">
        <v>99</v>
      </c>
      <c r="K20" s="18" t="s">
        <v>99</v>
      </c>
      <c r="L20" s="18" t="s">
        <v>27</v>
      </c>
      <c r="M20" s="18" t="s">
        <v>50</v>
      </c>
      <c r="N20" s="26">
        <v>15</v>
      </c>
      <c r="O20" s="26">
        <f t="shared" si="6"/>
        <v>12.5</v>
      </c>
      <c r="P20" s="26">
        <f t="shared" si="7"/>
        <v>7.5</v>
      </c>
      <c r="Q20" s="26">
        <f t="shared" si="8"/>
        <v>20</v>
      </c>
      <c r="R20" s="26">
        <v>4</v>
      </c>
      <c r="S20" s="26">
        <v>12</v>
      </c>
      <c r="T20" s="26">
        <v>4</v>
      </c>
      <c r="U20" s="26">
        <f t="shared" si="9"/>
        <v>20</v>
      </c>
      <c r="V20" s="26"/>
    </row>
    <row r="21" spans="1:22" ht="24" x14ac:dyDescent="0.25">
      <c r="A21" s="16" t="s">
        <v>51</v>
      </c>
      <c r="B21" s="17" t="s">
        <v>66</v>
      </c>
      <c r="C21" s="26" t="s">
        <v>80</v>
      </c>
      <c r="D21" s="32">
        <v>43747</v>
      </c>
      <c r="E21" s="35">
        <v>43768</v>
      </c>
      <c r="F21" s="27" t="s">
        <v>88</v>
      </c>
      <c r="G21" s="28" t="s">
        <v>90</v>
      </c>
      <c r="H21" s="28" t="s">
        <v>121</v>
      </c>
      <c r="I21" s="18" t="s">
        <v>50</v>
      </c>
      <c r="J21" s="18" t="s">
        <v>50</v>
      </c>
      <c r="K21" s="18" t="s">
        <v>99</v>
      </c>
      <c r="L21" s="18" t="s">
        <v>111</v>
      </c>
      <c r="M21" s="18" t="s">
        <v>53</v>
      </c>
      <c r="N21" s="26">
        <v>6</v>
      </c>
      <c r="O21" s="26">
        <v>4</v>
      </c>
      <c r="P21" s="26">
        <f>N21*0.5</f>
        <v>3</v>
      </c>
      <c r="Q21" s="26">
        <f>P21+O21</f>
        <v>7</v>
      </c>
      <c r="R21" s="26">
        <v>2</v>
      </c>
      <c r="S21" s="26">
        <v>4</v>
      </c>
      <c r="T21" s="26">
        <v>2</v>
      </c>
      <c r="U21" s="26">
        <f>SUM(R21:T21)</f>
        <v>8</v>
      </c>
      <c r="V21" s="46" t="s">
        <v>127</v>
      </c>
    </row>
    <row r="22" spans="1:22" hidden="1" x14ac:dyDescent="0.25">
      <c r="A22" s="14" t="s">
        <v>51</v>
      </c>
      <c r="B22" s="15" t="s">
        <v>67</v>
      </c>
      <c r="C22" s="22" t="s">
        <v>80</v>
      </c>
      <c r="D22" s="47"/>
      <c r="E22" s="23">
        <v>43768</v>
      </c>
      <c r="F22" s="34" t="s">
        <v>91</v>
      </c>
      <c r="G22" s="22" t="s">
        <v>94</v>
      </c>
      <c r="H22" s="25"/>
      <c r="I22" s="15"/>
      <c r="J22" s="15" t="s">
        <v>99</v>
      </c>
      <c r="K22" s="18" t="s">
        <v>99</v>
      </c>
      <c r="L22" s="18" t="s">
        <v>26</v>
      </c>
      <c r="M22" s="18" t="s">
        <v>50</v>
      </c>
      <c r="N22" s="26">
        <v>15</v>
      </c>
      <c r="O22" s="26">
        <v>6</v>
      </c>
      <c r="P22" s="26">
        <f>N22*0.5</f>
        <v>7.5</v>
      </c>
      <c r="Q22" s="26">
        <f>SUM(O22:P22)</f>
        <v>13.5</v>
      </c>
      <c r="R22" s="26">
        <v>4</v>
      </c>
      <c r="S22" s="26">
        <v>12</v>
      </c>
      <c r="T22" s="26">
        <v>4</v>
      </c>
      <c r="U22" s="26">
        <f>SUM(R22:T22)</f>
        <v>20</v>
      </c>
      <c r="V22" s="26"/>
    </row>
    <row r="23" spans="1:22" ht="24" x14ac:dyDescent="0.25">
      <c r="A23" s="16" t="s">
        <v>51</v>
      </c>
      <c r="B23" s="20" t="s">
        <v>68</v>
      </c>
      <c r="C23" s="26" t="s">
        <v>80</v>
      </c>
      <c r="D23" s="32">
        <v>43747</v>
      </c>
      <c r="E23" s="35">
        <v>43768</v>
      </c>
      <c r="F23" s="27" t="s">
        <v>88</v>
      </c>
      <c r="G23" s="28" t="s">
        <v>90</v>
      </c>
      <c r="H23" s="28"/>
      <c r="I23" s="18"/>
      <c r="J23" s="18" t="s">
        <v>53</v>
      </c>
      <c r="K23" s="18" t="s">
        <v>99</v>
      </c>
      <c r="L23" s="18" t="s">
        <v>27</v>
      </c>
      <c r="M23" s="18" t="s">
        <v>50</v>
      </c>
      <c r="N23" s="26">
        <v>15</v>
      </c>
      <c r="O23" s="26">
        <f t="shared" ref="O23:O30" si="10">5+7.5</f>
        <v>12.5</v>
      </c>
      <c r="P23" s="26">
        <f t="shared" ref="P22:P25" si="11">N23*0.5</f>
        <v>7.5</v>
      </c>
      <c r="Q23" s="26">
        <f t="shared" ref="Q23:Q30" si="12">SUM(O23:P23)</f>
        <v>20</v>
      </c>
      <c r="R23" s="26">
        <v>4</v>
      </c>
      <c r="S23" s="26">
        <v>12</v>
      </c>
      <c r="T23" s="26">
        <v>4</v>
      </c>
      <c r="U23" s="26">
        <f t="shared" ref="U23:U30" si="13">SUM(R23:T23)</f>
        <v>20</v>
      </c>
      <c r="V23" s="46" t="s">
        <v>125</v>
      </c>
    </row>
    <row r="24" spans="1:22" ht="24" x14ac:dyDescent="0.25">
      <c r="A24" s="16" t="s">
        <v>51</v>
      </c>
      <c r="B24" s="20" t="s">
        <v>69</v>
      </c>
      <c r="C24" s="26" t="s">
        <v>80</v>
      </c>
      <c r="D24" s="32">
        <v>43747</v>
      </c>
      <c r="E24" s="35">
        <v>43768</v>
      </c>
      <c r="F24" s="27" t="s">
        <v>88</v>
      </c>
      <c r="G24" s="28" t="s">
        <v>90</v>
      </c>
      <c r="H24" s="28"/>
      <c r="I24" s="18"/>
      <c r="J24" s="18" t="s">
        <v>53</v>
      </c>
      <c r="K24" s="18" t="s">
        <v>99</v>
      </c>
      <c r="L24" s="18" t="s">
        <v>27</v>
      </c>
      <c r="M24" s="18" t="s">
        <v>50</v>
      </c>
      <c r="N24" s="26">
        <v>15</v>
      </c>
      <c r="O24" s="26">
        <f t="shared" si="10"/>
        <v>12.5</v>
      </c>
      <c r="P24" s="26">
        <f t="shared" si="11"/>
        <v>7.5</v>
      </c>
      <c r="Q24" s="26">
        <f t="shared" si="12"/>
        <v>20</v>
      </c>
      <c r="R24" s="26">
        <v>4</v>
      </c>
      <c r="S24" s="26">
        <v>12</v>
      </c>
      <c r="T24" s="26">
        <v>4</v>
      </c>
      <c r="U24" s="26">
        <f t="shared" si="13"/>
        <v>20</v>
      </c>
      <c r="V24" s="46" t="s">
        <v>125</v>
      </c>
    </row>
    <row r="25" spans="1:22" ht="24" x14ac:dyDescent="0.25">
      <c r="A25" s="16" t="s">
        <v>51</v>
      </c>
      <c r="B25" s="20" t="s">
        <v>70</v>
      </c>
      <c r="C25" s="26" t="s">
        <v>80</v>
      </c>
      <c r="D25" s="32">
        <v>43747</v>
      </c>
      <c r="E25" s="35">
        <v>43768</v>
      </c>
      <c r="F25" s="27" t="s">
        <v>88</v>
      </c>
      <c r="G25" s="28" t="s">
        <v>90</v>
      </c>
      <c r="H25" s="28"/>
      <c r="I25" s="18"/>
      <c r="J25" s="18" t="s">
        <v>53</v>
      </c>
      <c r="K25" s="18" t="s">
        <v>99</v>
      </c>
      <c r="L25" s="18" t="s">
        <v>27</v>
      </c>
      <c r="M25" s="18" t="s">
        <v>50</v>
      </c>
      <c r="N25" s="26">
        <v>15</v>
      </c>
      <c r="O25" s="26">
        <f t="shared" si="10"/>
        <v>12.5</v>
      </c>
      <c r="P25" s="26">
        <f>N25*0.5</f>
        <v>7.5</v>
      </c>
      <c r="Q25" s="26">
        <f t="shared" si="12"/>
        <v>20</v>
      </c>
      <c r="R25" s="26">
        <v>4</v>
      </c>
      <c r="S25" s="26">
        <v>12</v>
      </c>
      <c r="T25" s="26">
        <v>4</v>
      </c>
      <c r="U25" s="26">
        <f t="shared" si="13"/>
        <v>20</v>
      </c>
      <c r="V25" s="46" t="s">
        <v>125</v>
      </c>
    </row>
    <row r="26" spans="1:22" ht="31.5" customHeight="1" x14ac:dyDescent="0.25">
      <c r="A26" s="16" t="s">
        <v>51</v>
      </c>
      <c r="B26" s="17" t="s">
        <v>71</v>
      </c>
      <c r="C26" s="26" t="s">
        <v>80</v>
      </c>
      <c r="D26" s="32">
        <v>43747</v>
      </c>
      <c r="E26" s="35">
        <v>43768</v>
      </c>
      <c r="F26" s="27" t="s">
        <v>88</v>
      </c>
      <c r="G26" s="28" t="s">
        <v>90</v>
      </c>
      <c r="H26" s="28"/>
      <c r="I26" s="18"/>
      <c r="J26" s="18" t="s">
        <v>53</v>
      </c>
      <c r="K26" s="18" t="s">
        <v>99</v>
      </c>
      <c r="L26" s="18" t="s">
        <v>27</v>
      </c>
      <c r="M26" s="18" t="s">
        <v>50</v>
      </c>
      <c r="N26" s="26">
        <v>15</v>
      </c>
      <c r="O26" s="26">
        <f t="shared" si="10"/>
        <v>12.5</v>
      </c>
      <c r="P26" s="26">
        <f t="shared" ref="P26:P30" si="14">N26*0.5</f>
        <v>7.5</v>
      </c>
      <c r="Q26" s="26">
        <f t="shared" si="12"/>
        <v>20</v>
      </c>
      <c r="R26" s="26">
        <v>4</v>
      </c>
      <c r="S26" s="26">
        <v>12</v>
      </c>
      <c r="T26" s="26">
        <v>4</v>
      </c>
      <c r="U26" s="26">
        <f t="shared" si="13"/>
        <v>20</v>
      </c>
      <c r="V26" s="26"/>
    </row>
    <row r="27" spans="1:22" ht="24" x14ac:dyDescent="0.25">
      <c r="A27" s="16" t="s">
        <v>51</v>
      </c>
      <c r="B27" s="20" t="s">
        <v>72</v>
      </c>
      <c r="C27" s="26" t="s">
        <v>80</v>
      </c>
      <c r="D27" s="32">
        <v>43747</v>
      </c>
      <c r="E27" s="35">
        <v>43768</v>
      </c>
      <c r="F27" s="27" t="s">
        <v>88</v>
      </c>
      <c r="G27" s="28" t="s">
        <v>90</v>
      </c>
      <c r="H27" s="28"/>
      <c r="I27" s="18"/>
      <c r="J27" s="18" t="s">
        <v>53</v>
      </c>
      <c r="K27" s="18" t="s">
        <v>99</v>
      </c>
      <c r="L27" s="18" t="s">
        <v>27</v>
      </c>
      <c r="M27" s="18" t="s">
        <v>50</v>
      </c>
      <c r="N27" s="26">
        <v>15</v>
      </c>
      <c r="O27" s="26">
        <f t="shared" si="10"/>
        <v>12.5</v>
      </c>
      <c r="P27" s="26">
        <f t="shared" si="14"/>
        <v>7.5</v>
      </c>
      <c r="Q27" s="26">
        <f t="shared" si="12"/>
        <v>20</v>
      </c>
      <c r="R27" s="26">
        <v>4</v>
      </c>
      <c r="S27" s="26">
        <v>12</v>
      </c>
      <c r="T27" s="26">
        <v>4</v>
      </c>
      <c r="U27" s="26">
        <f t="shared" si="13"/>
        <v>20</v>
      </c>
      <c r="V27" s="46" t="s">
        <v>126</v>
      </c>
    </row>
    <row r="28" spans="1:22" x14ac:dyDescent="0.25">
      <c r="A28" s="16" t="s">
        <v>51</v>
      </c>
      <c r="B28" s="17" t="s">
        <v>73</v>
      </c>
      <c r="C28" s="26" t="s">
        <v>80</v>
      </c>
      <c r="D28" s="32">
        <v>43747</v>
      </c>
      <c r="E28" s="35">
        <v>43768</v>
      </c>
      <c r="F28" s="27" t="s">
        <v>88</v>
      </c>
      <c r="G28" s="28" t="s">
        <v>90</v>
      </c>
      <c r="H28" s="28"/>
      <c r="I28" s="18"/>
      <c r="J28" s="18" t="s">
        <v>53</v>
      </c>
      <c r="K28" s="18" t="s">
        <v>99</v>
      </c>
      <c r="L28" s="18" t="s">
        <v>27</v>
      </c>
      <c r="M28" s="18" t="s">
        <v>50</v>
      </c>
      <c r="N28" s="26">
        <v>15</v>
      </c>
      <c r="O28" s="26">
        <f t="shared" si="10"/>
        <v>12.5</v>
      </c>
      <c r="P28" s="26">
        <f t="shared" si="14"/>
        <v>7.5</v>
      </c>
      <c r="Q28" s="26">
        <f t="shared" si="12"/>
        <v>20</v>
      </c>
      <c r="R28" s="26">
        <v>4</v>
      </c>
      <c r="S28" s="26">
        <v>12</v>
      </c>
      <c r="T28" s="26">
        <v>4</v>
      </c>
      <c r="U28" s="26">
        <f>SUM(R28:T28)</f>
        <v>20</v>
      </c>
      <c r="V28" s="26"/>
    </row>
    <row r="29" spans="1:22" x14ac:dyDescent="0.25">
      <c r="A29" s="16" t="s">
        <v>51</v>
      </c>
      <c r="B29" s="17" t="s">
        <v>74</v>
      </c>
      <c r="C29" s="26" t="s">
        <v>80</v>
      </c>
      <c r="D29" s="32">
        <v>43747</v>
      </c>
      <c r="E29" s="35">
        <v>43768</v>
      </c>
      <c r="F29" s="27" t="s">
        <v>88</v>
      </c>
      <c r="G29" s="28" t="s">
        <v>90</v>
      </c>
      <c r="H29" s="28"/>
      <c r="I29" s="18"/>
      <c r="J29" s="18" t="s">
        <v>53</v>
      </c>
      <c r="K29" s="18" t="s">
        <v>99</v>
      </c>
      <c r="L29" s="18" t="s">
        <v>27</v>
      </c>
      <c r="M29" s="18" t="s">
        <v>50</v>
      </c>
      <c r="N29" s="26">
        <v>15</v>
      </c>
      <c r="O29" s="26">
        <f t="shared" si="10"/>
        <v>12.5</v>
      </c>
      <c r="P29" s="26">
        <f t="shared" si="14"/>
        <v>7.5</v>
      </c>
      <c r="Q29" s="26">
        <f t="shared" si="12"/>
        <v>20</v>
      </c>
      <c r="R29" s="26">
        <v>4</v>
      </c>
      <c r="S29" s="26">
        <v>12</v>
      </c>
      <c r="T29" s="26">
        <v>4</v>
      </c>
      <c r="U29" s="26">
        <f t="shared" si="13"/>
        <v>20</v>
      </c>
      <c r="V29" s="26"/>
    </row>
    <row r="30" spans="1:22" ht="24" x14ac:dyDescent="0.25">
      <c r="A30" s="16" t="s">
        <v>51</v>
      </c>
      <c r="B30" s="17" t="s">
        <v>75</v>
      </c>
      <c r="C30" s="26" t="s">
        <v>80</v>
      </c>
      <c r="D30" s="32">
        <v>43747</v>
      </c>
      <c r="E30" s="35">
        <v>43768</v>
      </c>
      <c r="F30" s="28" t="s">
        <v>88</v>
      </c>
      <c r="G30" s="28" t="s">
        <v>90</v>
      </c>
      <c r="H30" s="28"/>
      <c r="I30" s="18"/>
      <c r="J30" s="18" t="s">
        <v>53</v>
      </c>
      <c r="K30" s="18" t="s">
        <v>99</v>
      </c>
      <c r="L30" s="18" t="s">
        <v>27</v>
      </c>
      <c r="M30" s="18" t="s">
        <v>50</v>
      </c>
      <c r="N30" s="26">
        <v>15</v>
      </c>
      <c r="O30" s="26">
        <f t="shared" si="10"/>
        <v>12.5</v>
      </c>
      <c r="P30" s="26">
        <f t="shared" si="14"/>
        <v>7.5</v>
      </c>
      <c r="Q30" s="26">
        <f t="shared" si="12"/>
        <v>20</v>
      </c>
      <c r="R30" s="26">
        <v>4</v>
      </c>
      <c r="S30" s="26">
        <v>12</v>
      </c>
      <c r="T30" s="26">
        <v>4</v>
      </c>
      <c r="U30" s="26">
        <f t="shared" si="13"/>
        <v>20</v>
      </c>
      <c r="V30" s="26"/>
    </row>
    <row r="31" spans="1:22" s="38" customFormat="1" ht="12" hidden="1" x14ac:dyDescent="0.25">
      <c r="N31" s="38">
        <f>SUM(N3:N30)</f>
        <v>477</v>
      </c>
      <c r="O31" s="38">
        <f t="shared" ref="O31:U31" si="15">SUM(O3:O30)</f>
        <v>285.5</v>
      </c>
      <c r="P31" s="38">
        <f>SUM(P3:P30)</f>
        <v>262.32</v>
      </c>
      <c r="Q31" s="57">
        <f>SUM(Q3:Q30)</f>
        <v>547.81999999999994</v>
      </c>
      <c r="R31" s="38">
        <f t="shared" si="15"/>
        <v>140</v>
      </c>
      <c r="S31" s="38">
        <f>SUM(S3:S30)</f>
        <v>372.5</v>
      </c>
      <c r="T31" s="48">
        <f>SUM(T3:T30)</f>
        <v>99</v>
      </c>
      <c r="U31" s="57">
        <f>SUM(U3:U30)</f>
        <v>611.5</v>
      </c>
    </row>
    <row r="33" spans="1:11" x14ac:dyDescent="0.25">
      <c r="A33" s="40" t="s">
        <v>106</v>
      </c>
      <c r="B33" s="38"/>
      <c r="C33" s="38"/>
      <c r="D33" s="38"/>
      <c r="E33" s="38"/>
      <c r="F33" s="38"/>
      <c r="G33" s="38"/>
      <c r="H33" s="38"/>
      <c r="I33" s="38"/>
      <c r="J33" s="38"/>
      <c r="K33" s="38"/>
    </row>
    <row r="34" spans="1:11" x14ac:dyDescent="0.25">
      <c r="A34" s="55" t="s">
        <v>135</v>
      </c>
      <c r="B34" s="55"/>
      <c r="C34" s="55"/>
      <c r="D34" s="55"/>
      <c r="E34" s="38"/>
      <c r="F34" s="38"/>
      <c r="G34" s="38"/>
      <c r="H34" s="38"/>
      <c r="I34" s="38"/>
      <c r="J34" s="38"/>
      <c r="K34" s="38"/>
    </row>
    <row r="35" spans="1:11" x14ac:dyDescent="0.25">
      <c r="A35" s="55" t="s">
        <v>122</v>
      </c>
      <c r="B35" s="55"/>
      <c r="C35" s="55"/>
      <c r="D35" s="55"/>
      <c r="E35" s="38"/>
      <c r="F35" s="38"/>
      <c r="G35" s="38"/>
      <c r="H35" s="38"/>
      <c r="I35" s="38"/>
      <c r="J35" s="38"/>
      <c r="K35" s="38"/>
    </row>
    <row r="36" spans="1:11" x14ac:dyDescent="0.25">
      <c r="A36" s="39" t="s">
        <v>136</v>
      </c>
      <c r="B36" s="39"/>
      <c r="C36" s="39"/>
      <c r="D36" s="39"/>
      <c r="E36" s="39"/>
      <c r="F36" s="39"/>
      <c r="G36" s="39"/>
      <c r="H36" s="39"/>
      <c r="I36" s="39"/>
      <c r="J36" s="39"/>
      <c r="K36" s="39"/>
    </row>
    <row r="37" spans="1:11" x14ac:dyDescent="0.25">
      <c r="A37" s="39" t="s">
        <v>132</v>
      </c>
      <c r="B37" s="39"/>
      <c r="C37" s="39"/>
      <c r="D37" s="39"/>
      <c r="E37" s="39"/>
      <c r="F37" s="39"/>
      <c r="G37" s="39"/>
      <c r="H37" s="39"/>
      <c r="I37" s="39"/>
      <c r="J37" s="39"/>
      <c r="K37" s="39"/>
    </row>
    <row r="38" spans="1:11" x14ac:dyDescent="0.25">
      <c r="A38" s="39" t="s">
        <v>133</v>
      </c>
      <c r="B38" s="39"/>
      <c r="C38" s="39"/>
      <c r="D38" s="39"/>
      <c r="E38" s="39"/>
      <c r="F38" s="39"/>
      <c r="G38" s="39"/>
      <c r="H38" s="39"/>
      <c r="I38" s="39"/>
      <c r="J38" s="39"/>
      <c r="K38" s="39"/>
    </row>
    <row r="39" spans="1:11" x14ac:dyDescent="0.25">
      <c r="A39" s="48" t="s">
        <v>139</v>
      </c>
      <c r="B39" s="48"/>
      <c r="C39" s="48"/>
      <c r="D39" s="48"/>
      <c r="E39" s="48"/>
      <c r="F39" s="48"/>
      <c r="G39" s="48"/>
      <c r="H39" s="48"/>
      <c r="I39" s="48"/>
      <c r="J39" s="48"/>
      <c r="K39" s="48"/>
    </row>
    <row r="40" spans="1:11" x14ac:dyDescent="0.25">
      <c r="A40" s="48" t="s">
        <v>143</v>
      </c>
      <c r="B40" s="48"/>
      <c r="C40" s="48"/>
      <c r="D40" s="48"/>
      <c r="E40" s="48"/>
      <c r="F40" s="48"/>
      <c r="G40" s="48"/>
      <c r="H40" s="48"/>
      <c r="I40" s="48"/>
      <c r="J40" s="48"/>
      <c r="K40" s="48"/>
    </row>
    <row r="41" spans="1:11" x14ac:dyDescent="0.25">
      <c r="A41" s="39"/>
      <c r="B41" s="39"/>
      <c r="C41" s="39"/>
      <c r="D41" s="39"/>
      <c r="E41" s="39"/>
      <c r="F41" s="39"/>
      <c r="G41" s="39"/>
      <c r="H41" s="39"/>
      <c r="I41" s="38"/>
      <c r="J41" s="38"/>
      <c r="K41" s="38"/>
    </row>
    <row r="42" spans="1:11" x14ac:dyDescent="0.25">
      <c r="A42" s="40" t="s">
        <v>107</v>
      </c>
      <c r="B42" s="38"/>
      <c r="C42" s="38"/>
      <c r="D42" s="38"/>
      <c r="E42" s="38"/>
      <c r="F42" s="38"/>
      <c r="G42" s="38"/>
      <c r="H42" s="38"/>
      <c r="I42" s="38"/>
      <c r="J42" s="38"/>
      <c r="K42" s="38"/>
    </row>
    <row r="43" spans="1:11" x14ac:dyDescent="0.25">
      <c r="A43" s="55" t="s">
        <v>138</v>
      </c>
      <c r="B43" s="55"/>
      <c r="C43" s="55"/>
      <c r="D43" s="55"/>
      <c r="E43" s="38"/>
      <c r="F43" s="38"/>
      <c r="G43" s="38"/>
      <c r="H43" s="38"/>
      <c r="I43" s="38"/>
      <c r="J43" s="38"/>
      <c r="K43" s="38"/>
    </row>
    <row r="44" spans="1:11" x14ac:dyDescent="0.25">
      <c r="A44" s="38" t="s">
        <v>140</v>
      </c>
      <c r="B44" s="38"/>
      <c r="C44" s="38"/>
      <c r="D44" s="38"/>
      <c r="E44" s="38"/>
      <c r="F44" s="38"/>
      <c r="G44" s="38"/>
      <c r="H44" s="38"/>
      <c r="I44" s="38"/>
      <c r="J44" s="38"/>
      <c r="K44" s="38"/>
    </row>
    <row r="45" spans="1:11" x14ac:dyDescent="0.25">
      <c r="A45" s="38" t="s">
        <v>155</v>
      </c>
      <c r="B45" s="38"/>
      <c r="C45" s="38"/>
      <c r="D45" s="38"/>
      <c r="E45" s="38"/>
      <c r="F45" s="38"/>
      <c r="G45" s="38"/>
      <c r="H45" s="38"/>
      <c r="I45" s="38"/>
      <c r="J45" s="38"/>
      <c r="K45" s="38"/>
    </row>
    <row r="46" spans="1:11" x14ac:dyDescent="0.25">
      <c r="A46" s="48" t="s">
        <v>146</v>
      </c>
      <c r="B46" s="48"/>
      <c r="C46" s="48"/>
      <c r="D46" s="48"/>
      <c r="E46" s="48"/>
      <c r="F46" s="48"/>
      <c r="G46" s="48"/>
      <c r="H46" s="48"/>
      <c r="I46" s="48"/>
      <c r="J46" s="48"/>
      <c r="K46" s="48"/>
    </row>
    <row r="47" spans="1:11" x14ac:dyDescent="0.25">
      <c r="A47" s="48" t="s">
        <v>142</v>
      </c>
      <c r="B47" s="48"/>
      <c r="C47" s="48"/>
      <c r="D47" s="48"/>
      <c r="E47" s="48"/>
      <c r="F47" s="48"/>
      <c r="G47" s="48"/>
      <c r="H47" s="48"/>
      <c r="I47" s="48"/>
      <c r="J47" s="48"/>
      <c r="K47" s="48"/>
    </row>
    <row r="48" spans="1:11" x14ac:dyDescent="0.25">
      <c r="A48" s="49" t="s">
        <v>157</v>
      </c>
      <c r="B48" s="49"/>
      <c r="C48" s="49"/>
      <c r="D48" s="49"/>
      <c r="E48" s="49"/>
      <c r="F48" s="49"/>
      <c r="G48" s="49"/>
      <c r="H48" s="49"/>
      <c r="I48" s="49"/>
      <c r="J48" s="49"/>
      <c r="K48" s="49"/>
    </row>
    <row r="49" spans="1:11" x14ac:dyDescent="0.25">
      <c r="A49" s="38"/>
      <c r="B49" s="38"/>
      <c r="C49" s="38"/>
      <c r="D49" s="38"/>
      <c r="E49" s="38"/>
      <c r="F49" s="38"/>
      <c r="G49" s="38"/>
      <c r="H49" s="38"/>
      <c r="I49" s="38"/>
      <c r="J49" s="38"/>
      <c r="K49" s="38"/>
    </row>
    <row r="50" spans="1:11" x14ac:dyDescent="0.25">
      <c r="A50" s="40" t="s">
        <v>145</v>
      </c>
      <c r="B50" s="38"/>
      <c r="C50" s="38"/>
      <c r="D50" s="38"/>
      <c r="E50" s="38"/>
      <c r="F50" s="38"/>
      <c r="G50" s="38"/>
      <c r="H50" s="38"/>
      <c r="I50" s="38"/>
      <c r="J50" s="38"/>
      <c r="K50" s="38"/>
    </row>
    <row r="51" spans="1:11" x14ac:dyDescent="0.25">
      <c r="A51" s="38" t="s">
        <v>131</v>
      </c>
      <c r="B51" s="38"/>
      <c r="C51" s="38"/>
      <c r="D51" s="38"/>
      <c r="E51" s="38"/>
      <c r="F51" s="38"/>
      <c r="G51" s="38"/>
      <c r="H51" s="38"/>
      <c r="I51" s="38"/>
      <c r="J51" s="38"/>
      <c r="K51" s="38"/>
    </row>
    <row r="52" spans="1:11" x14ac:dyDescent="0.25">
      <c r="A52" s="38" t="s">
        <v>144</v>
      </c>
      <c r="B52" s="38"/>
      <c r="C52" s="38"/>
      <c r="D52" s="38"/>
      <c r="E52" s="38"/>
      <c r="F52" s="38"/>
      <c r="G52" s="38"/>
      <c r="H52" s="38"/>
      <c r="I52" s="38"/>
      <c r="J52" s="38"/>
      <c r="K52" s="38"/>
    </row>
    <row r="53" spans="1:11" x14ac:dyDescent="0.25">
      <c r="A53" s="38" t="s">
        <v>130</v>
      </c>
      <c r="B53" s="38"/>
      <c r="C53" s="38"/>
      <c r="D53" s="38"/>
      <c r="E53" s="38"/>
      <c r="F53" s="38"/>
      <c r="G53" s="38"/>
      <c r="H53" s="38"/>
      <c r="I53" s="38"/>
    </row>
    <row r="54" spans="1:11" x14ac:dyDescent="0.25">
      <c r="A54" s="48"/>
      <c r="B54" s="48"/>
      <c r="C54" s="48"/>
      <c r="D54" s="48"/>
      <c r="E54" s="48"/>
      <c r="F54" s="48"/>
      <c r="G54" s="48"/>
      <c r="H54" s="48"/>
      <c r="I54" s="48"/>
    </row>
    <row r="55" spans="1:11" x14ac:dyDescent="0.25">
      <c r="A55" s="40" t="s">
        <v>149</v>
      </c>
      <c r="B55" s="48"/>
      <c r="C55" s="48"/>
      <c r="D55" s="48"/>
      <c r="E55" s="48"/>
      <c r="F55" s="48"/>
      <c r="G55" s="48"/>
      <c r="H55" s="48"/>
      <c r="I55" s="48"/>
    </row>
    <row r="56" spans="1:11" x14ac:dyDescent="0.25">
      <c r="A56" s="49" t="s">
        <v>153</v>
      </c>
      <c r="B56" s="38"/>
      <c r="C56" s="38"/>
      <c r="D56" s="38"/>
      <c r="E56" s="38"/>
      <c r="F56" s="38"/>
      <c r="G56" s="38"/>
      <c r="H56" s="38"/>
      <c r="I56" s="38"/>
    </row>
    <row r="57" spans="1:11" x14ac:dyDescent="0.25">
      <c r="A57" s="49" t="s">
        <v>154</v>
      </c>
      <c r="B57" s="49"/>
      <c r="C57" s="49"/>
      <c r="D57" s="49"/>
      <c r="E57" s="49"/>
      <c r="F57" s="49"/>
      <c r="G57" s="49"/>
      <c r="H57" s="49"/>
      <c r="I57" s="49"/>
    </row>
    <row r="58" spans="1:11" x14ac:dyDescent="0.25">
      <c r="A58" s="49" t="s">
        <v>150</v>
      </c>
      <c r="B58" s="49"/>
      <c r="C58" s="49"/>
      <c r="D58" s="49"/>
      <c r="E58" s="49"/>
      <c r="F58" s="49"/>
      <c r="G58" s="49"/>
      <c r="H58" s="49"/>
      <c r="I58" s="49"/>
    </row>
    <row r="59" spans="1:11" x14ac:dyDescent="0.25">
      <c r="A59" s="49" t="s">
        <v>151</v>
      </c>
      <c r="B59" s="49"/>
      <c r="C59" s="49"/>
      <c r="D59" s="49"/>
      <c r="E59" s="49"/>
      <c r="F59" s="49"/>
      <c r="G59" s="49"/>
      <c r="H59" s="49"/>
      <c r="I59" s="49"/>
    </row>
    <row r="60" spans="1:11" x14ac:dyDescent="0.25">
      <c r="A60" s="49"/>
      <c r="B60" s="49"/>
      <c r="C60" s="49"/>
      <c r="D60" s="49"/>
      <c r="E60" s="49"/>
      <c r="F60" s="49"/>
      <c r="G60" s="49"/>
      <c r="H60" s="49"/>
      <c r="I60" s="49"/>
    </row>
    <row r="61" spans="1:11" x14ac:dyDescent="0.25">
      <c r="A61" s="40" t="s">
        <v>148</v>
      </c>
      <c r="B61" s="38"/>
      <c r="C61" s="38"/>
      <c r="D61" s="38"/>
      <c r="E61" s="38"/>
      <c r="F61" s="38"/>
      <c r="G61" s="38"/>
      <c r="H61" s="38"/>
      <c r="I61" s="38"/>
    </row>
    <row r="62" spans="1:11" x14ac:dyDescent="0.25">
      <c r="A62" s="38" t="s">
        <v>134</v>
      </c>
      <c r="B62" s="38"/>
      <c r="C62" s="38"/>
      <c r="D62" s="38"/>
      <c r="E62" s="38"/>
      <c r="F62" s="38"/>
      <c r="G62" s="38"/>
      <c r="H62" s="38"/>
      <c r="I62" s="38"/>
    </row>
    <row r="63" spans="1:11" x14ac:dyDescent="0.25">
      <c r="A63" s="38" t="s">
        <v>147</v>
      </c>
      <c r="B63" s="38"/>
      <c r="C63" s="38"/>
      <c r="D63" s="38"/>
      <c r="E63" s="38"/>
      <c r="F63" s="38"/>
      <c r="G63" s="38"/>
      <c r="H63" s="38"/>
      <c r="I63" s="38"/>
    </row>
    <row r="64" spans="1:11" x14ac:dyDescent="0.25">
      <c r="A64" s="43" t="s">
        <v>156</v>
      </c>
    </row>
    <row r="65" spans="1:1" x14ac:dyDescent="0.25">
      <c r="A65" s="49" t="s">
        <v>158</v>
      </c>
    </row>
  </sheetData>
  <autoFilter ref="A2:V31">
    <filterColumn colId="3">
      <filters>
        <dateGroupItem year="2019" month="10" dateTimeGrouping="month"/>
      </filters>
    </filterColumn>
  </autoFilter>
  <mergeCells count="5">
    <mergeCell ref="O1:Q1"/>
    <mergeCell ref="R1:U1"/>
    <mergeCell ref="A43:D43"/>
    <mergeCell ref="A34:D34"/>
    <mergeCell ref="A35:D35"/>
  </mergeCells>
  <pageMargins left="0.7" right="0.7" top="0.75" bottom="0.75" header="0.3" footer="0.3"/>
  <pageSetup paperSize="9" orientation="portrait" horizontalDpi="4294967295" verticalDpi="4294967295" r:id="rId1"/>
  <headerFooter>
    <oddFooter>&amp;L&amp;1#&amp;"Calibri"&amp;8 Sensitivity: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C26"/>
  <sheetViews>
    <sheetView tabSelected="1" workbookViewId="0">
      <selection activeCell="E9" sqref="E9"/>
    </sheetView>
  </sheetViews>
  <sheetFormatPr defaultRowHeight="15" x14ac:dyDescent="0.25"/>
  <cols>
    <col min="2" max="2" width="3.42578125" customWidth="1"/>
    <col min="3" max="3" width="17" customWidth="1"/>
    <col min="4" max="4" width="21.42578125" customWidth="1"/>
    <col min="5" max="5" width="19.140625" customWidth="1"/>
    <col min="6" max="6" width="15.85546875" customWidth="1"/>
    <col min="7" max="7" width="26.7109375" customWidth="1"/>
    <col min="8" max="8" width="17" customWidth="1"/>
    <col min="9" max="9" width="16" customWidth="1"/>
    <col min="10" max="10" width="5.7109375" customWidth="1"/>
    <col min="11" max="11" width="7.28515625" customWidth="1"/>
    <col min="12" max="12" width="8" customWidth="1"/>
    <col min="13" max="17" width="5.7109375" customWidth="1"/>
    <col min="18" max="18" width="6.5703125" customWidth="1"/>
    <col min="19" max="19" width="6" customWidth="1"/>
    <col min="20" max="20" width="6.140625" customWidth="1"/>
    <col min="22" max="25" width="7.5703125" customWidth="1"/>
  </cols>
  <sheetData>
    <row r="1" spans="3:29" x14ac:dyDescent="0.25">
      <c r="D1" t="s">
        <v>169</v>
      </c>
      <c r="E1" t="s">
        <v>168</v>
      </c>
    </row>
    <row r="2" spans="3:29" x14ac:dyDescent="0.25">
      <c r="C2" t="s">
        <v>166</v>
      </c>
      <c r="D2">
        <f>'All Apps - Estimations'!Q31</f>
        <v>547.81999999999994</v>
      </c>
      <c r="E2">
        <f>D2/8</f>
        <v>68.477499999999992</v>
      </c>
      <c r="K2" s="59"/>
    </row>
    <row r="3" spans="3:29" x14ac:dyDescent="0.25">
      <c r="C3" t="s">
        <v>167</v>
      </c>
      <c r="D3">
        <f>'All Apps - Estimations'!U31</f>
        <v>611.5</v>
      </c>
      <c r="E3">
        <f>D3/8</f>
        <v>76.4375</v>
      </c>
    </row>
    <row r="4" spans="3:29" x14ac:dyDescent="0.25">
      <c r="C4" t="s">
        <v>178</v>
      </c>
      <c r="D4">
        <f>SUM(D2:D3)</f>
        <v>1159.32</v>
      </c>
      <c r="E4">
        <f>SUM(E2:E3)</f>
        <v>144.91499999999999</v>
      </c>
    </row>
    <row r="5" spans="3:29" x14ac:dyDescent="0.25">
      <c r="C5" t="s">
        <v>214</v>
      </c>
      <c r="D5">
        <f>D4*0.3</f>
        <v>347.79599999999999</v>
      </c>
    </row>
    <row r="6" spans="3:29" x14ac:dyDescent="0.25">
      <c r="D6">
        <f>SUM(D4:D5)</f>
        <v>1507.116</v>
      </c>
    </row>
    <row r="7" spans="3:29" ht="15.75" thickBot="1" x14ac:dyDescent="0.3"/>
    <row r="8" spans="3:29" x14ac:dyDescent="0.25">
      <c r="F8" s="66" t="s">
        <v>187</v>
      </c>
      <c r="G8" s="67" t="s">
        <v>189</v>
      </c>
      <c r="H8" s="84" t="s">
        <v>215</v>
      </c>
      <c r="I8" s="85" t="s">
        <v>209</v>
      </c>
      <c r="J8" s="82" t="s">
        <v>208</v>
      </c>
      <c r="K8" s="79"/>
      <c r="L8" s="79"/>
      <c r="M8" s="79"/>
      <c r="N8" s="80" t="s">
        <v>161</v>
      </c>
      <c r="O8" s="80"/>
      <c r="P8" s="80"/>
      <c r="Q8" s="80"/>
      <c r="R8" s="80"/>
      <c r="S8" s="78" t="s">
        <v>162</v>
      </c>
      <c r="T8" s="79"/>
      <c r="U8" s="79"/>
      <c r="V8" s="79"/>
      <c r="W8" s="80" t="s">
        <v>163</v>
      </c>
      <c r="X8" s="80"/>
      <c r="Y8" s="80"/>
      <c r="Z8" s="80"/>
      <c r="AA8" s="80"/>
      <c r="AB8" s="81" t="s">
        <v>164</v>
      </c>
      <c r="AC8" t="s">
        <v>165</v>
      </c>
    </row>
    <row r="9" spans="3:29" ht="96" thickBot="1" x14ac:dyDescent="0.3">
      <c r="C9" t="s">
        <v>184</v>
      </c>
      <c r="D9" s="60" t="s">
        <v>185</v>
      </c>
      <c r="F9" s="68"/>
      <c r="G9" s="62"/>
      <c r="H9" s="61" t="s">
        <v>169</v>
      </c>
      <c r="I9" s="86"/>
      <c r="J9" s="83" t="s">
        <v>170</v>
      </c>
      <c r="K9" s="64" t="s">
        <v>171</v>
      </c>
      <c r="L9" s="64" t="s">
        <v>172</v>
      </c>
      <c r="M9" s="64" t="s">
        <v>173</v>
      </c>
      <c r="N9" s="64" t="s">
        <v>174</v>
      </c>
      <c r="O9" s="64" t="s">
        <v>175</v>
      </c>
      <c r="P9" s="64" t="s">
        <v>176</v>
      </c>
      <c r="Q9" s="64" t="s">
        <v>177</v>
      </c>
      <c r="R9" s="64" t="s">
        <v>179</v>
      </c>
      <c r="S9" s="64" t="s">
        <v>180</v>
      </c>
      <c r="T9" s="64" t="s">
        <v>181</v>
      </c>
      <c r="U9" s="64" t="s">
        <v>182</v>
      </c>
      <c r="V9" s="64" t="s">
        <v>183</v>
      </c>
      <c r="W9" s="64" t="s">
        <v>199</v>
      </c>
      <c r="X9" s="64" t="s">
        <v>200</v>
      </c>
      <c r="Y9" s="64" t="s">
        <v>201</v>
      </c>
      <c r="Z9" s="64" t="s">
        <v>202</v>
      </c>
      <c r="AA9" s="64" t="s">
        <v>204</v>
      </c>
      <c r="AB9" s="58" t="s">
        <v>205</v>
      </c>
    </row>
    <row r="10" spans="3:29" ht="30" x14ac:dyDescent="0.25">
      <c r="C10" s="59">
        <v>43717</v>
      </c>
      <c r="D10">
        <v>4</v>
      </c>
      <c r="F10" s="69" t="s">
        <v>188</v>
      </c>
      <c r="G10" s="65" t="s">
        <v>212</v>
      </c>
      <c r="H10" s="63">
        <f>2*35*2</f>
        <v>140</v>
      </c>
      <c r="I10" s="87" t="s">
        <v>210</v>
      </c>
      <c r="J10" s="70"/>
      <c r="K10" s="70"/>
      <c r="L10" s="71"/>
      <c r="M10" s="71"/>
      <c r="N10" s="71"/>
      <c r="O10" s="71"/>
      <c r="P10" s="71"/>
      <c r="Q10" s="71"/>
      <c r="R10" s="71"/>
      <c r="S10" s="71"/>
      <c r="T10" s="71"/>
      <c r="U10" s="71"/>
      <c r="V10" s="71"/>
      <c r="W10" s="71"/>
      <c r="X10" s="71"/>
      <c r="Y10" s="71"/>
      <c r="Z10" s="71"/>
      <c r="AA10" s="71"/>
      <c r="AB10" s="72"/>
    </row>
    <row r="11" spans="3:29" ht="32.25" customHeight="1" x14ac:dyDescent="0.25">
      <c r="C11" s="59">
        <v>43718</v>
      </c>
      <c r="D11">
        <v>22</v>
      </c>
      <c r="F11" s="69" t="s">
        <v>186</v>
      </c>
      <c r="G11" s="65" t="s">
        <v>213</v>
      </c>
      <c r="H11" s="63">
        <f t="shared" ref="H11:H13" si="0">2*35*2</f>
        <v>140</v>
      </c>
      <c r="I11" s="87" t="s">
        <v>210</v>
      </c>
      <c r="J11" s="71"/>
      <c r="K11" s="71"/>
      <c r="L11" s="70"/>
      <c r="M11" s="70"/>
      <c r="N11" s="71"/>
      <c r="O11" s="71"/>
      <c r="P11" s="71"/>
      <c r="Q11" s="71"/>
      <c r="R11" s="71"/>
      <c r="S11" s="71"/>
      <c r="T11" s="71"/>
      <c r="U11" s="71"/>
      <c r="V11" s="71"/>
      <c r="W11" s="71"/>
      <c r="X11" s="71"/>
      <c r="Y11" s="71"/>
      <c r="Z11" s="71"/>
      <c r="AA11" s="71"/>
      <c r="AB11" s="72"/>
    </row>
    <row r="12" spans="3:29" ht="30" x14ac:dyDescent="0.25">
      <c r="C12" s="59"/>
      <c r="F12" s="69" t="s">
        <v>190</v>
      </c>
      <c r="G12" s="65" t="s">
        <v>193</v>
      </c>
      <c r="H12" s="63">
        <f t="shared" si="0"/>
        <v>140</v>
      </c>
      <c r="I12" s="87" t="s">
        <v>210</v>
      </c>
      <c r="J12" s="71"/>
      <c r="K12" s="71"/>
      <c r="L12" s="71"/>
      <c r="M12" s="71"/>
      <c r="N12" s="70"/>
      <c r="O12" s="70"/>
      <c r="P12" s="71"/>
      <c r="Q12" s="71"/>
      <c r="R12" s="71"/>
      <c r="S12" s="71"/>
      <c r="T12" s="71"/>
      <c r="U12" s="71"/>
      <c r="V12" s="71"/>
      <c r="W12" s="71"/>
      <c r="X12" s="71"/>
      <c r="Y12" s="71"/>
      <c r="Z12" s="71"/>
      <c r="AA12" s="71"/>
      <c r="AB12" s="72"/>
    </row>
    <row r="13" spans="3:29" ht="30" x14ac:dyDescent="0.25">
      <c r="C13" s="59"/>
      <c r="F13" s="69" t="s">
        <v>191</v>
      </c>
      <c r="G13" s="65" t="s">
        <v>193</v>
      </c>
      <c r="H13" s="63">
        <f t="shared" si="0"/>
        <v>140</v>
      </c>
      <c r="I13" s="87" t="s">
        <v>210</v>
      </c>
      <c r="J13" s="71"/>
      <c r="K13" s="71"/>
      <c r="L13" s="71"/>
      <c r="M13" s="71"/>
      <c r="N13" s="71"/>
      <c r="O13" s="71"/>
      <c r="P13" s="70"/>
      <c r="Q13" s="70"/>
      <c r="R13" s="71"/>
      <c r="S13" s="71"/>
      <c r="T13" s="71"/>
      <c r="U13" s="71"/>
      <c r="V13" s="71"/>
      <c r="W13" s="71"/>
      <c r="X13" s="71"/>
      <c r="Y13" s="71"/>
      <c r="Z13" s="71"/>
      <c r="AA13" s="71"/>
      <c r="AB13" s="72"/>
    </row>
    <row r="14" spans="3:29" ht="33" customHeight="1" x14ac:dyDescent="0.25">
      <c r="F14" s="69" t="s">
        <v>192</v>
      </c>
      <c r="G14" s="65" t="s">
        <v>194</v>
      </c>
      <c r="H14" s="63">
        <f>3*35*2</f>
        <v>210</v>
      </c>
      <c r="I14" s="87" t="s">
        <v>211</v>
      </c>
      <c r="J14" s="71"/>
      <c r="K14" s="71"/>
      <c r="L14" s="71"/>
      <c r="M14" s="71"/>
      <c r="N14" s="71"/>
      <c r="O14" s="71"/>
      <c r="P14" s="71"/>
      <c r="Q14" s="71"/>
      <c r="R14" s="70"/>
      <c r="S14" s="70"/>
      <c r="T14" s="71"/>
      <c r="U14" s="71"/>
      <c r="V14" s="71"/>
      <c r="W14" s="71"/>
      <c r="X14" s="71"/>
      <c r="Y14" s="71"/>
      <c r="Z14" s="71"/>
      <c r="AA14" s="71"/>
      <c r="AB14" s="72"/>
    </row>
    <row r="15" spans="3:29" x14ac:dyDescent="0.25">
      <c r="F15" s="69" t="s">
        <v>195</v>
      </c>
      <c r="G15" s="65" t="s">
        <v>196</v>
      </c>
      <c r="H15" s="63">
        <f t="shared" ref="H15:H17" si="1">3*35*2</f>
        <v>210</v>
      </c>
      <c r="I15" s="87" t="s">
        <v>211</v>
      </c>
      <c r="J15" s="71"/>
      <c r="K15" s="71"/>
      <c r="L15" s="71"/>
      <c r="M15" s="71"/>
      <c r="N15" s="71"/>
      <c r="O15" s="71"/>
      <c r="P15" s="71"/>
      <c r="Q15" s="71"/>
      <c r="R15" s="71"/>
      <c r="S15" s="71"/>
      <c r="T15" s="70"/>
      <c r="U15" s="70"/>
      <c r="V15" s="71"/>
      <c r="W15" s="71"/>
      <c r="X15" s="71"/>
      <c r="Y15" s="71"/>
      <c r="Z15" s="71"/>
      <c r="AA15" s="71"/>
      <c r="AB15" s="72"/>
    </row>
    <row r="16" spans="3:29" ht="16.5" customHeight="1" x14ac:dyDescent="0.25">
      <c r="F16" s="69" t="s">
        <v>197</v>
      </c>
      <c r="G16" s="65" t="s">
        <v>198</v>
      </c>
      <c r="H16" s="63">
        <f t="shared" si="1"/>
        <v>210</v>
      </c>
      <c r="I16" s="87" t="s">
        <v>211</v>
      </c>
      <c r="J16" s="71"/>
      <c r="K16" s="71"/>
      <c r="L16" s="71"/>
      <c r="M16" s="71"/>
      <c r="N16" s="71"/>
      <c r="O16" s="71"/>
      <c r="P16" s="71"/>
      <c r="Q16" s="71"/>
      <c r="R16" s="71"/>
      <c r="S16" s="71"/>
      <c r="T16" s="71"/>
      <c r="U16" s="71"/>
      <c r="V16" s="70"/>
      <c r="W16" s="70"/>
      <c r="X16" s="71"/>
      <c r="Y16" s="71"/>
      <c r="Z16" s="71"/>
      <c r="AA16" s="71"/>
      <c r="AB16" s="72"/>
    </row>
    <row r="17" spans="3:28" x14ac:dyDescent="0.25">
      <c r="F17" s="69" t="s">
        <v>206</v>
      </c>
      <c r="G17" s="65" t="s">
        <v>198</v>
      </c>
      <c r="H17" s="63">
        <f t="shared" si="1"/>
        <v>210</v>
      </c>
      <c r="I17" s="87" t="s">
        <v>211</v>
      </c>
      <c r="J17" s="71"/>
      <c r="K17" s="71"/>
      <c r="L17" s="71"/>
      <c r="M17" s="71"/>
      <c r="N17" s="71"/>
      <c r="O17" s="71"/>
      <c r="P17" s="71"/>
      <c r="Q17" s="71"/>
      <c r="R17" s="71"/>
      <c r="S17" s="71"/>
      <c r="T17" s="71"/>
      <c r="U17" s="71"/>
      <c r="V17" s="71"/>
      <c r="W17" s="71"/>
      <c r="X17" s="70"/>
      <c r="Y17" s="70"/>
      <c r="Z17" s="71"/>
      <c r="AA17" s="71"/>
      <c r="AB17" s="72"/>
    </row>
    <row r="18" spans="3:28" ht="30.75" thickBot="1" x14ac:dyDescent="0.3">
      <c r="F18" s="73" t="s">
        <v>207</v>
      </c>
      <c r="G18" s="74" t="s">
        <v>203</v>
      </c>
      <c r="H18" s="88">
        <f>2*35*2</f>
        <v>140</v>
      </c>
      <c r="I18" s="89" t="s">
        <v>210</v>
      </c>
      <c r="J18" s="75"/>
      <c r="K18" s="75"/>
      <c r="L18" s="75"/>
      <c r="M18" s="75"/>
      <c r="N18" s="75"/>
      <c r="O18" s="75"/>
      <c r="P18" s="75"/>
      <c r="Q18" s="75"/>
      <c r="R18" s="75"/>
      <c r="S18" s="75"/>
      <c r="T18" s="75"/>
      <c r="U18" s="75"/>
      <c r="V18" s="75"/>
      <c r="W18" s="75"/>
      <c r="X18" s="75"/>
      <c r="Y18" s="75"/>
      <c r="Z18" s="76"/>
      <c r="AA18" s="76"/>
      <c r="AB18" s="77"/>
    </row>
    <row r="19" spans="3:28" x14ac:dyDescent="0.25">
      <c r="C19" s="59"/>
      <c r="G19" s="90" t="s">
        <v>216</v>
      </c>
      <c r="H19">
        <f>SUM(H10:H18)</f>
        <v>1540</v>
      </c>
    </row>
    <row r="20" spans="3:28" x14ac:dyDescent="0.25">
      <c r="C20" s="59"/>
    </row>
    <row r="24" spans="3:28" x14ac:dyDescent="0.25">
      <c r="D24" s="60"/>
    </row>
    <row r="25" spans="3:28" x14ac:dyDescent="0.25">
      <c r="C25" s="59"/>
    </row>
    <row r="26" spans="3:28" x14ac:dyDescent="0.25">
      <c r="C26" s="59"/>
    </row>
  </sheetData>
  <mergeCells count="8">
    <mergeCell ref="H8:H9"/>
    <mergeCell ref="I8:I9"/>
    <mergeCell ref="J8:M8"/>
    <mergeCell ref="N8:R8"/>
    <mergeCell ref="S8:V8"/>
    <mergeCell ref="F8:F9"/>
    <mergeCell ref="G8:G9"/>
    <mergeCell ref="W8:AA8"/>
  </mergeCell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G17" sqref="G17"/>
    </sheetView>
  </sheetViews>
  <sheetFormatPr defaultRowHeight="15" x14ac:dyDescent="0.25"/>
  <sheetData>
    <row r="2" spans="1:1" x14ac:dyDescent="0.25">
      <c r="A2" s="44" t="s">
        <v>114</v>
      </c>
    </row>
    <row r="3" spans="1:1" x14ac:dyDescent="0.25">
      <c r="A3" s="21"/>
    </row>
    <row r="4" spans="1:1" x14ac:dyDescent="0.25">
      <c r="A4" s="45" t="s">
        <v>115</v>
      </c>
    </row>
    <row r="5" spans="1:1" x14ac:dyDescent="0.25">
      <c r="A5" s="21"/>
    </row>
    <row r="6" spans="1:1" x14ac:dyDescent="0.25">
      <c r="A6" s="45" t="s">
        <v>116</v>
      </c>
    </row>
  </sheetData>
  <pageMargins left="0.7" right="0.7" top="0.75" bottom="0.75" header="0.3" footer="0.3"/>
  <pageSetup orientation="portrait" r:id="rId1"/>
  <headerFooter>
    <oddFooter>&amp;L&amp;1#&amp;"Calibri"&amp;8 Sensitivity: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Estimates</vt:lpstr>
      <vt:lpstr>All Apps - Estimations</vt:lpstr>
      <vt:lpstr>Plan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Agarwal</dc:creator>
  <cp:lastModifiedBy>Archana Agarwal</cp:lastModifiedBy>
  <dcterms:created xsi:type="dcterms:W3CDTF">2019-06-13T12:53:37Z</dcterms:created>
  <dcterms:modified xsi:type="dcterms:W3CDTF">2019-06-14T14:55:39Z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abea724-7527-45fe-91d9-b7249d0d8567_Enabled">
    <vt:lpwstr>True</vt:lpwstr>
  </property>
  <property fmtid="{D5CDD505-2E9C-101B-9397-08002B2CF9AE}" pid="3" name="MSIP_Label_4abea724-7527-45fe-91d9-b7249d0d8567_SiteId">
    <vt:lpwstr>7389d8c0-3607-465c-a69f-7d4426502912</vt:lpwstr>
  </property>
  <property fmtid="{D5CDD505-2E9C-101B-9397-08002B2CF9AE}" pid="4" name="MSIP_Label_4abea724-7527-45fe-91d9-b7249d0d8567_Owner">
    <vt:lpwstr>RViswanatha@geico.com</vt:lpwstr>
  </property>
  <property fmtid="{D5CDD505-2E9C-101B-9397-08002B2CF9AE}" pid="5" name="MSIP_Label_4abea724-7527-45fe-91d9-b7249d0d8567_SetDate">
    <vt:lpwstr>2019-06-13T15:57:46.9968996Z</vt:lpwstr>
  </property>
  <property fmtid="{D5CDD505-2E9C-101B-9397-08002B2CF9AE}" pid="6" name="MSIP_Label_4abea724-7527-45fe-91d9-b7249d0d8567_Name">
    <vt:lpwstr>Confidential</vt:lpwstr>
  </property>
  <property fmtid="{D5CDD505-2E9C-101B-9397-08002B2CF9AE}" pid="7" name="MSIP_Label_4abea724-7527-45fe-91d9-b7249d0d8567_Application">
    <vt:lpwstr>Microsoft Azure Information Protection</vt:lpwstr>
  </property>
  <property fmtid="{D5CDD505-2E9C-101B-9397-08002B2CF9AE}" pid="8" name="MSIP_Label_4abea724-7527-45fe-91d9-b7249d0d8567_Extended_MSFT_Method">
    <vt:lpwstr>Automatic</vt:lpwstr>
  </property>
  <property fmtid="{D5CDD505-2E9C-101B-9397-08002B2CF9AE}" pid="9" name="Sensitivity">
    <vt:lpwstr>Confidential</vt:lpwstr>
  </property>
</Properties>
</file>