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imation\"/>
    </mc:Choice>
  </mc:AlternateContent>
  <bookViews>
    <workbookView xWindow="0" yWindow="0" windowWidth="20490" windowHeight="7755" activeTab="1"/>
  </bookViews>
  <sheets>
    <sheet name="Religare_Estimates" sheetId="1" r:id="rId1"/>
    <sheet name="Estimation Ba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G14" i="2"/>
  <c r="H14" i="2"/>
  <c r="F14" i="2"/>
  <c r="H13" i="2"/>
  <c r="G13" i="2"/>
  <c r="F13" i="2"/>
  <c r="H12" i="2"/>
  <c r="G12" i="2"/>
  <c r="F12" i="2"/>
  <c r="E17" i="1" l="1"/>
  <c r="H15" i="2" l="1"/>
  <c r="G15" i="2"/>
  <c r="F15" i="2"/>
  <c r="H17" i="2" l="1"/>
  <c r="H18" i="2" s="1"/>
  <c r="H17" i="1" s="1"/>
  <c r="G17" i="2" l="1"/>
  <c r="F17" i="2"/>
  <c r="F18" i="2" s="1"/>
  <c r="G18" i="2" l="1"/>
  <c r="G17" i="1" s="1"/>
  <c r="I15" i="1"/>
  <c r="J15" i="1" s="1"/>
  <c r="I12" i="1"/>
  <c r="J12" i="1" s="1"/>
  <c r="I9" i="1"/>
  <c r="J9" i="1" s="1"/>
  <c r="F17" i="1"/>
  <c r="I13" i="1" l="1"/>
  <c r="J13" i="1" s="1"/>
  <c r="I7" i="1"/>
  <c r="J7" i="1" s="1"/>
  <c r="I6" i="1"/>
  <c r="J6" i="1" s="1"/>
  <c r="I16" i="1"/>
  <c r="J16" i="1" s="1"/>
  <c r="I11" i="1"/>
  <c r="J11" i="1" s="1"/>
  <c r="I10" i="1"/>
  <c r="J10" i="1" s="1"/>
  <c r="I17" i="1"/>
  <c r="I5" i="1"/>
  <c r="J5" i="1" s="1"/>
  <c r="I8" i="1"/>
  <c r="J8" i="1" s="1"/>
  <c r="I14" i="1"/>
  <c r="J14" i="1" s="1"/>
  <c r="J17" i="1" l="1"/>
</calcChain>
</file>

<file path=xl/comments1.xml><?xml version="1.0" encoding="utf-8"?>
<comments xmlns="http://schemas.openxmlformats.org/spreadsheetml/2006/main">
  <authors>
    <author>Swaroop Reddy Yeturu</author>
    <author>Archana Agarwal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Swaroop Reddy Yeturu:</t>
        </r>
        <r>
          <rPr>
            <sz val="9"/>
            <color indexed="81"/>
            <rFont val="Tahoma"/>
            <family val="2"/>
          </rPr>
          <t xml:space="preserve">
Understanding the script , functionality , manually executing the script , If any doubts getting clarifications 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Swaroop Reddy Yeturu:</t>
        </r>
        <r>
          <rPr>
            <sz val="9"/>
            <color indexed="81"/>
            <rFont val="Tahoma"/>
            <family val="2"/>
          </rPr>
          <t xml:space="preserve">
Automating Navigations , Controls and Datasheet updates, Test Data Setup
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Swaroop Reddy Yeturu: in Hrs</t>
        </r>
        <r>
          <rPr>
            <sz val="9"/>
            <color indexed="81"/>
            <rFont val="Tahoma"/>
            <family val="2"/>
          </rPr>
          <t xml:space="preserve">
2 min * 5 Pages (Navigation) + 20 control * 2 min(for automating controls) + 15 *1 (updating Data sheet) + 5 DB Validations * 5 min
=(2*5+20*2+15*1+5*5)/60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Swaroop Reddy Yeturu:</t>
        </r>
        <r>
          <rPr>
            <sz val="9"/>
            <color indexed="81"/>
            <rFont val="Tahoma"/>
            <family val="2"/>
          </rPr>
          <t xml:space="preserve">
Swaroop Reddy Yeturu: in Hrs
5 min * 10 Pages (Navigation) + 20 control * 2 min(for automating controls) + 30 * 1 (updating Data sheet) + 15 DB Validations *10
=(2*10+20*2+30+15*5)/60</t>
        </r>
      </text>
    </comment>
    <comment ref="H12" authorId="1" shapeId="0">
      <text>
        <r>
          <rPr>
            <b/>
            <sz val="9"/>
            <color indexed="81"/>
            <rFont val="Tahoma"/>
            <charset val="1"/>
          </rPr>
          <t>Archana Agarwal:</t>
        </r>
        <r>
          <rPr>
            <sz val="9"/>
            <color indexed="81"/>
            <rFont val="Tahoma"/>
            <charset val="1"/>
          </rPr>
          <t xml:space="preserve">
15 screens *2 + 45 controls *2 + 25 DB *5 +35*1 (Data sheet) 
= (15*2 + 45*2+25*5 + 35*1)/60</t>
        </r>
      </text>
    </comment>
  </commentList>
</comments>
</file>

<file path=xl/sharedStrings.xml><?xml version="1.0" encoding="utf-8"?>
<sst xmlns="http://schemas.openxmlformats.org/spreadsheetml/2006/main" count="69" uniqueCount="64">
  <si>
    <t>Screen Name</t>
  </si>
  <si>
    <t>Start Date</t>
  </si>
  <si>
    <t>End Date</t>
  </si>
  <si>
    <t>Complexity</t>
  </si>
  <si>
    <t>Screens</t>
  </si>
  <si>
    <t>Controls</t>
  </si>
  <si>
    <t>DB validations</t>
  </si>
  <si>
    <t>Low</t>
  </si>
  <si>
    <t>Medium</t>
  </si>
  <si>
    <t>Complex</t>
  </si>
  <si>
    <t>Datasheet (Field)</t>
  </si>
  <si>
    <t>&lt;=15</t>
  </si>
  <si>
    <t>&gt; 15 &amp; &lt;25</t>
  </si>
  <si>
    <t>&gt;25 and &lt;=35</t>
  </si>
  <si>
    <t xml:space="preserve"> Test case Design and Execution Complexity Matrix </t>
  </si>
  <si>
    <t>Simple</t>
  </si>
  <si>
    <t>&lt;=20</t>
  </si>
  <si>
    <t>&gt;20 &amp; &lt;=30</t>
  </si>
  <si>
    <t>&gt; 30 and &lt;=45</t>
  </si>
  <si>
    <t>Test script analysis</t>
  </si>
  <si>
    <t>Review &amp; rework</t>
  </si>
  <si>
    <t>Dry Run</t>
  </si>
  <si>
    <t>Control Id Identification (Xpath)</t>
  </si>
  <si>
    <t xml:space="preserve"> Automation Test Design (hr)</t>
  </si>
  <si>
    <t>Resuability %</t>
  </si>
  <si>
    <t>After considering Reusability Total Time</t>
  </si>
  <si>
    <t>Total time</t>
  </si>
  <si>
    <t>Total Test cases</t>
  </si>
  <si>
    <t xml:space="preserve">Low </t>
  </si>
  <si>
    <t xml:space="preserve">Home Page </t>
  </si>
  <si>
    <t>Duration (hrs)</t>
  </si>
  <si>
    <t>Duration (Man Days)</t>
  </si>
  <si>
    <t>Comments</t>
  </si>
  <si>
    <t>Third Party
 Integration</t>
  </si>
  <si>
    <t>Care</t>
  </si>
  <si>
    <t>Care Super Server</t>
  </si>
  <si>
    <t>Care-Global(Faveo)</t>
  </si>
  <si>
    <t>Care Freedom</t>
  </si>
  <si>
    <t>Secure</t>
  </si>
  <si>
    <t>Assure</t>
  </si>
  <si>
    <t>Explore</t>
  </si>
  <si>
    <t>Student Explore</t>
  </si>
  <si>
    <t>Joy Today</t>
  </si>
  <si>
    <t>Joy Tomorrow</t>
  </si>
  <si>
    <t xml:space="preserve">Enhance </t>
  </si>
  <si>
    <t>SCREEN WISE ESTIMATION</t>
  </si>
  <si>
    <t>&lt;=5</t>
  </si>
  <si>
    <t>&gt;5 &amp; &lt;=10</t>
  </si>
  <si>
    <t>&gt;10 &amp; &lt;=15</t>
  </si>
  <si>
    <t xml:space="preserve">Assumptions : </t>
  </si>
  <si>
    <t xml:space="preserve">1. This estimates are based on Complexity , we are assuming that 30% Simple , 40% Medium and 30% Complex. </t>
  </si>
  <si>
    <t xml:space="preserve">Total Time </t>
  </si>
  <si>
    <t>Assuming that resuability is 40%</t>
  </si>
  <si>
    <t xml:space="preserve">3. These estimates are based on the assumption that Test cases are ready to be automated and we don't have to do any rework on Test design. </t>
  </si>
  <si>
    <t xml:space="preserve">4. These estimates are high level estimates based on assumptions , after detailed analysis of the scripts these estimates may change. </t>
  </si>
  <si>
    <t xml:space="preserve">2. In this estimation we have assumed that control and scripts can be reused and we are considering reusability factor as 40%. </t>
  </si>
  <si>
    <t>5. Activities considered for Test script Analysis are : Understanding the script , functionality , manually executing the script , If any doubts getting clarifications .</t>
  </si>
  <si>
    <t>6. Automation Test design effort include following activities : Automating Navigations , Controls and Datasheet updates, Test Data Setup</t>
  </si>
  <si>
    <t xml:space="preserve">7. This estimates are based on assumption that there ae no Third party integrations or applications involved. </t>
  </si>
  <si>
    <t>&gt;5 and &lt;=15</t>
  </si>
  <si>
    <t>&gt;15 and &lt;=25</t>
  </si>
  <si>
    <t xml:space="preserve">8. Estimations have factored the time for Database validations. </t>
  </si>
  <si>
    <t xml:space="preserve">9. The above estimaions are based on the assumption that all the test case provided are regression cases and all can be automated . </t>
  </si>
  <si>
    <t xml:space="preserve">10. These estimates are not provided for any test cases which includes Batch job or Desktop applications . These are purely for web based applications involving Selenium.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</si>
</sst>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2" tint="-0.25098422193060094"/>
        </stop>
        <stop position="0.5">
          <color theme="9" tint="0.59999389629810485"/>
        </stop>
        <stop position="1">
          <color theme="2" tint="-0.25098422193060094"/>
        </stop>
      </gradient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5">
    <xf numFmtId="0" fontId="0" fillId="0" borderId="0" xfId="0"/>
    <xf numFmtId="0" fontId="0" fillId="0" borderId="1" xfId="0" applyBorder="1"/>
    <xf numFmtId="0" fontId="0" fillId="3" borderId="1" xfId="0" applyFill="1" applyBorder="1"/>
    <xf numFmtId="2" fontId="9" fillId="6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6" fillId="4" borderId="0" xfId="1" applyFont="1" applyFill="1" applyBorder="1" applyAlignment="1" applyProtection="1">
      <alignment wrapText="1"/>
      <protection locked="0"/>
    </xf>
    <xf numFmtId="0" fontId="2" fillId="8" borderId="1" xfId="1" applyFill="1" applyBorder="1" applyAlignment="1" applyProtection="1">
      <alignment horizontal="left"/>
      <protection locked="0"/>
    </xf>
    <xf numFmtId="0" fontId="0" fillId="8" borderId="2" xfId="0" applyFill="1" applyBorder="1"/>
    <xf numFmtId="2" fontId="0" fillId="8" borderId="1" xfId="0" applyNumberFormat="1" applyFill="1" applyBorder="1" applyAlignment="1">
      <alignment horizontal="left"/>
    </xf>
    <xf numFmtId="0" fontId="0" fillId="8" borderId="2" xfId="0" applyFill="1" applyBorder="1" applyAlignment="1">
      <alignment wrapText="1"/>
    </xf>
    <xf numFmtId="0" fontId="11" fillId="10" borderId="8" xfId="0" applyFont="1" applyFill="1" applyBorder="1"/>
    <xf numFmtId="0" fontId="2" fillId="8" borderId="1" xfId="1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wrapText="1"/>
    </xf>
    <xf numFmtId="0" fontId="11" fillId="10" borderId="8" xfId="0" applyFont="1" applyFill="1" applyBorder="1" applyAlignment="1">
      <alignment horizontal="center"/>
    </xf>
    <xf numFmtId="0" fontId="12" fillId="4" borderId="0" xfId="0" applyFont="1" applyFill="1"/>
    <xf numFmtId="0" fontId="0" fillId="4" borderId="0" xfId="0" applyFill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 applyAlignment="1">
      <alignment horizontal="center"/>
    </xf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5" fillId="5" borderId="10" xfId="1" applyFont="1" applyFill="1" applyBorder="1" applyAlignment="1" applyProtection="1">
      <alignment horizontal="center" wrapText="1"/>
      <protection locked="0"/>
    </xf>
    <xf numFmtId="0" fontId="5" fillId="5" borderId="11" xfId="1" applyFont="1" applyFill="1" applyBorder="1" applyAlignment="1" applyProtection="1">
      <alignment horizontal="center" wrapText="1"/>
      <protection locked="0"/>
    </xf>
    <xf numFmtId="0" fontId="5" fillId="5" borderId="3" xfId="1" applyFont="1" applyFill="1" applyBorder="1" applyAlignment="1" applyProtection="1">
      <alignment horizontal="center" vertical="center" wrapText="1"/>
      <protection locked="0"/>
    </xf>
    <xf numFmtId="0" fontId="5" fillId="5" borderId="4" xfId="1" applyFont="1" applyFill="1" applyBorder="1" applyAlignment="1" applyProtection="1">
      <alignment horizontal="center" vertical="center" wrapText="1"/>
      <protection locked="0"/>
    </xf>
    <xf numFmtId="0" fontId="5" fillId="5" borderId="6" xfId="1" applyFont="1" applyFill="1" applyBorder="1" applyAlignment="1" applyProtection="1">
      <alignment horizontal="center" vertical="center" wrapText="1"/>
      <protection locked="0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2" fillId="8" borderId="6" xfId="1" applyFill="1" applyBorder="1" applyAlignment="1" applyProtection="1">
      <alignment horizontal="center"/>
      <protection locked="0"/>
    </xf>
    <xf numFmtId="0" fontId="2" fillId="8" borderId="1" xfId="1" applyFill="1" applyBorder="1" applyAlignment="1" applyProtection="1">
      <alignment horizontal="center"/>
      <protection locked="0"/>
    </xf>
    <xf numFmtId="9" fontId="4" fillId="8" borderId="6" xfId="1" applyNumberFormat="1" applyFont="1" applyFill="1" applyBorder="1" applyAlignment="1" applyProtection="1">
      <alignment horizontal="left"/>
      <protection locked="0"/>
    </xf>
    <xf numFmtId="9" fontId="4" fillId="8" borderId="1" xfId="1" applyNumberFormat="1" applyFont="1" applyFill="1" applyBorder="1" applyAlignment="1" applyProtection="1">
      <alignment horizontal="left"/>
      <protection locked="0"/>
    </xf>
    <xf numFmtId="0" fontId="11" fillId="10" borderId="7" xfId="0" applyFont="1" applyFill="1" applyBorder="1" applyAlignment="1">
      <alignment horizontal="left"/>
    </xf>
    <xf numFmtId="0" fontId="11" fillId="10" borderId="8" xfId="0" applyFont="1" applyFill="1" applyBorder="1" applyAlignment="1">
      <alignment horizontal="left"/>
    </xf>
    <xf numFmtId="9" fontId="10" fillId="6" borderId="6" xfId="1" applyNumberFormat="1" applyFont="1" applyFill="1" applyBorder="1" applyAlignment="1" applyProtection="1">
      <alignment horizontal="left"/>
      <protection locked="0"/>
    </xf>
    <xf numFmtId="9" fontId="10" fillId="6" borderId="1" xfId="1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P15" sqref="P15"/>
    </sheetView>
  </sheetViews>
  <sheetFormatPr defaultRowHeight="15" x14ac:dyDescent="0.25"/>
  <cols>
    <col min="1" max="3" width="9.140625" style="27"/>
    <col min="4" max="4" width="21.85546875" customWidth="1"/>
    <col min="5" max="5" width="14.85546875" style="4" bestFit="1" customWidth="1"/>
    <col min="6" max="6" width="7" style="4" bestFit="1" customWidth="1"/>
    <col min="7" max="7" width="8.5703125" style="4" bestFit="1" customWidth="1"/>
    <col min="8" max="8" width="8.85546875" style="4" bestFit="1" customWidth="1"/>
    <col min="9" max="9" width="8.7109375" bestFit="1" customWidth="1"/>
    <col min="10" max="10" width="11.28515625" customWidth="1"/>
    <col min="11" max="12" width="11.5703125" customWidth="1"/>
    <col min="13" max="15" width="9.140625" style="6"/>
    <col min="16" max="16" width="21.5703125" style="6" customWidth="1"/>
    <col min="17" max="20" width="9.140625" style="6"/>
  </cols>
  <sheetData>
    <row r="1" spans="1:12" s="6" customFormat="1" x14ac:dyDescent="0.25">
      <c r="A1" s="27"/>
      <c r="B1" s="27"/>
      <c r="C1" s="27"/>
      <c r="E1" s="28"/>
      <c r="F1" s="28"/>
      <c r="G1" s="28"/>
      <c r="H1" s="28"/>
    </row>
    <row r="2" spans="1:12" s="6" customFormat="1" ht="15.75" thickBot="1" x14ac:dyDescent="0.3">
      <c r="A2" s="27"/>
      <c r="B2" s="27"/>
      <c r="C2" s="27"/>
      <c r="E2" s="28"/>
      <c r="F2" s="28"/>
      <c r="G2" s="28"/>
      <c r="H2" s="28"/>
    </row>
    <row r="3" spans="1:12" s="6" customFormat="1" ht="24.75" customHeight="1" thickBot="1" x14ac:dyDescent="0.35">
      <c r="A3" s="27"/>
      <c r="B3" s="27"/>
      <c r="C3" s="27"/>
      <c r="D3" s="48" t="s">
        <v>45</v>
      </c>
      <c r="E3" s="49"/>
      <c r="F3" s="49"/>
      <c r="G3" s="49"/>
      <c r="H3" s="49"/>
      <c r="I3" s="49"/>
      <c r="J3" s="49"/>
      <c r="K3" s="49"/>
      <c r="L3" s="50"/>
    </row>
    <row r="4" spans="1:12" ht="30" x14ac:dyDescent="0.25">
      <c r="D4" s="29" t="s">
        <v>0</v>
      </c>
      <c r="E4" s="30" t="s">
        <v>27</v>
      </c>
      <c r="F4" s="30" t="s">
        <v>28</v>
      </c>
      <c r="G4" s="30" t="s">
        <v>8</v>
      </c>
      <c r="H4" s="31" t="s">
        <v>9</v>
      </c>
      <c r="I4" s="31" t="s">
        <v>30</v>
      </c>
      <c r="J4" s="31" t="s">
        <v>31</v>
      </c>
      <c r="K4" s="30" t="s">
        <v>1</v>
      </c>
      <c r="L4" s="32" t="s">
        <v>2</v>
      </c>
    </row>
    <row r="5" spans="1:12" x14ac:dyDescent="0.25">
      <c r="D5" s="10" t="s">
        <v>29</v>
      </c>
      <c r="E5" s="5">
        <v>17</v>
      </c>
      <c r="F5" s="5">
        <f>E5*0.6</f>
        <v>10.199999999999999</v>
      </c>
      <c r="G5" s="5">
        <f>E5*0.4</f>
        <v>6.8000000000000007</v>
      </c>
      <c r="H5" s="5">
        <v>0</v>
      </c>
      <c r="I5" s="1">
        <f>F5*'Estimation Basis'!F$18+G5*'Estimation Basis'!G$18+H5*'Estimation Basis'!H$18</f>
        <v>46.537499999999994</v>
      </c>
      <c r="J5" s="1">
        <f>I5/7</f>
        <v>6.6482142857142845</v>
      </c>
      <c r="K5" s="1"/>
      <c r="L5" s="11"/>
    </row>
    <row r="6" spans="1:12" x14ac:dyDescent="0.25">
      <c r="D6" s="10" t="s">
        <v>34</v>
      </c>
      <c r="E6" s="5">
        <v>90</v>
      </c>
      <c r="F6" s="5">
        <f t="shared" ref="F6:F16" si="0">E6*0.6</f>
        <v>54</v>
      </c>
      <c r="G6" s="5">
        <f t="shared" ref="G6:G16" si="1">E6*0.4</f>
        <v>36</v>
      </c>
      <c r="H6" s="5">
        <v>0</v>
      </c>
      <c r="I6" s="1">
        <f>F6*'Estimation Basis'!F$18+G6*'Estimation Basis'!G$18+H6*'Estimation Basis'!H$18</f>
        <v>246.375</v>
      </c>
      <c r="J6" s="1">
        <f t="shared" ref="J6:J16" si="2">I6/7</f>
        <v>35.196428571428569</v>
      </c>
      <c r="K6" s="1"/>
      <c r="L6" s="11"/>
    </row>
    <row r="7" spans="1:12" x14ac:dyDescent="0.25">
      <c r="D7" s="10" t="s">
        <v>35</v>
      </c>
      <c r="E7" s="5">
        <v>37</v>
      </c>
      <c r="F7" s="5">
        <f t="shared" si="0"/>
        <v>22.2</v>
      </c>
      <c r="G7" s="5">
        <f t="shared" si="1"/>
        <v>14.8</v>
      </c>
      <c r="H7" s="5">
        <v>0</v>
      </c>
      <c r="I7" s="1">
        <f>F7*'Estimation Basis'!F$18+G7*'Estimation Basis'!G$18+H7*'Estimation Basis'!H$18</f>
        <v>101.28749999999999</v>
      </c>
      <c r="J7" s="1">
        <f t="shared" si="2"/>
        <v>14.469642857142857</v>
      </c>
      <c r="K7" s="1"/>
      <c r="L7" s="11"/>
    </row>
    <row r="8" spans="1:12" x14ac:dyDescent="0.25">
      <c r="D8" s="10" t="s">
        <v>36</v>
      </c>
      <c r="E8" s="5">
        <v>51</v>
      </c>
      <c r="F8" s="5">
        <f t="shared" si="0"/>
        <v>30.599999999999998</v>
      </c>
      <c r="G8" s="5">
        <f t="shared" si="1"/>
        <v>20.400000000000002</v>
      </c>
      <c r="H8" s="5">
        <v>0</v>
      </c>
      <c r="I8" s="1">
        <f>F8*'Estimation Basis'!F$18+G8*'Estimation Basis'!G$18+H8*'Estimation Basis'!H$18</f>
        <v>139.61250000000001</v>
      </c>
      <c r="J8" s="1">
        <f t="shared" si="2"/>
        <v>19.94464285714286</v>
      </c>
      <c r="K8" s="1"/>
      <c r="L8" s="11"/>
    </row>
    <row r="9" spans="1:12" x14ac:dyDescent="0.25">
      <c r="D9" s="10" t="s">
        <v>37</v>
      </c>
      <c r="E9" s="5">
        <v>40</v>
      </c>
      <c r="F9" s="5">
        <f t="shared" si="0"/>
        <v>24</v>
      </c>
      <c r="G9" s="5">
        <f t="shared" si="1"/>
        <v>16</v>
      </c>
      <c r="H9" s="5">
        <v>0</v>
      </c>
      <c r="I9" s="1">
        <f>F9*'Estimation Basis'!F$18+G9*'Estimation Basis'!G$18+H9*'Estimation Basis'!H$18</f>
        <v>109.5</v>
      </c>
      <c r="J9" s="1">
        <f t="shared" si="2"/>
        <v>15.642857142857142</v>
      </c>
      <c r="K9" s="1"/>
      <c r="L9" s="11"/>
    </row>
    <row r="10" spans="1:12" x14ac:dyDescent="0.25">
      <c r="D10" s="10" t="s">
        <v>38</v>
      </c>
      <c r="E10" s="5">
        <v>53</v>
      </c>
      <c r="F10" s="5">
        <f t="shared" si="0"/>
        <v>31.799999999999997</v>
      </c>
      <c r="G10" s="5">
        <f t="shared" si="1"/>
        <v>21.200000000000003</v>
      </c>
      <c r="H10" s="5">
        <v>0</v>
      </c>
      <c r="I10" s="1">
        <f>F10*'Estimation Basis'!F$18+G10*'Estimation Basis'!G$18+H10*'Estimation Basis'!H$18</f>
        <v>145.08749999999998</v>
      </c>
      <c r="J10" s="1">
        <f t="shared" si="2"/>
        <v>20.726785714285711</v>
      </c>
      <c r="K10" s="1"/>
      <c r="L10" s="11"/>
    </row>
    <row r="11" spans="1:12" x14ac:dyDescent="0.25">
      <c r="D11" s="10" t="s">
        <v>39</v>
      </c>
      <c r="E11" s="5">
        <v>36</v>
      </c>
      <c r="F11" s="5">
        <f t="shared" si="0"/>
        <v>21.599999999999998</v>
      </c>
      <c r="G11" s="5">
        <f t="shared" si="1"/>
        <v>14.4</v>
      </c>
      <c r="H11" s="5">
        <v>0</v>
      </c>
      <c r="I11" s="1">
        <f>F11*'Estimation Basis'!F$18+G11*'Estimation Basis'!G$18+H11*'Estimation Basis'!H$18</f>
        <v>98.549999999999983</v>
      </c>
      <c r="J11" s="1">
        <f t="shared" si="2"/>
        <v>14.078571428571426</v>
      </c>
      <c r="K11" s="1"/>
      <c r="L11" s="11"/>
    </row>
    <row r="12" spans="1:12" x14ac:dyDescent="0.25">
      <c r="D12" s="10" t="s">
        <v>40</v>
      </c>
      <c r="E12" s="5">
        <v>84</v>
      </c>
      <c r="F12" s="5">
        <f t="shared" si="0"/>
        <v>50.4</v>
      </c>
      <c r="G12" s="5">
        <f t="shared" si="1"/>
        <v>33.6</v>
      </c>
      <c r="H12" s="5">
        <v>0</v>
      </c>
      <c r="I12" s="1">
        <f>F12*'Estimation Basis'!F$18+G12*'Estimation Basis'!G$18+H12*'Estimation Basis'!H$18</f>
        <v>229.95</v>
      </c>
      <c r="J12" s="1">
        <f t="shared" si="2"/>
        <v>32.85</v>
      </c>
      <c r="K12" s="1"/>
      <c r="L12" s="11"/>
    </row>
    <row r="13" spans="1:12" x14ac:dyDescent="0.25">
      <c r="D13" s="10" t="s">
        <v>41</v>
      </c>
      <c r="E13" s="5">
        <v>88</v>
      </c>
      <c r="F13" s="5">
        <f t="shared" si="0"/>
        <v>52.8</v>
      </c>
      <c r="G13" s="5">
        <f t="shared" si="1"/>
        <v>35.200000000000003</v>
      </c>
      <c r="H13" s="5">
        <v>0</v>
      </c>
      <c r="I13" s="1">
        <f>F13*'Estimation Basis'!F$18+G13*'Estimation Basis'!G$18+H13*'Estimation Basis'!H$18</f>
        <v>240.89999999999998</v>
      </c>
      <c r="J13" s="1">
        <f t="shared" si="2"/>
        <v>34.414285714285711</v>
      </c>
      <c r="K13" s="1"/>
      <c r="L13" s="11"/>
    </row>
    <row r="14" spans="1:12" x14ac:dyDescent="0.25">
      <c r="D14" s="10" t="s">
        <v>42</v>
      </c>
      <c r="E14" s="5">
        <v>30</v>
      </c>
      <c r="F14" s="5">
        <f t="shared" si="0"/>
        <v>18</v>
      </c>
      <c r="G14" s="5">
        <f t="shared" si="1"/>
        <v>12</v>
      </c>
      <c r="H14" s="5">
        <v>0</v>
      </c>
      <c r="I14" s="1">
        <f>F14*'Estimation Basis'!F$18+G14*'Estimation Basis'!G$18+H14*'Estimation Basis'!H$18</f>
        <v>82.125</v>
      </c>
      <c r="J14" s="1">
        <f t="shared" si="2"/>
        <v>11.732142857142858</v>
      </c>
      <c r="K14" s="1"/>
      <c r="L14" s="11"/>
    </row>
    <row r="15" spans="1:12" x14ac:dyDescent="0.25">
      <c r="D15" s="10" t="s">
        <v>43</v>
      </c>
      <c r="E15" s="5">
        <v>36</v>
      </c>
      <c r="F15" s="5">
        <f t="shared" si="0"/>
        <v>21.599999999999998</v>
      </c>
      <c r="G15" s="5">
        <f t="shared" si="1"/>
        <v>14.4</v>
      </c>
      <c r="H15" s="5">
        <v>0</v>
      </c>
      <c r="I15" s="1">
        <f>F15*'Estimation Basis'!F$18+G15*'Estimation Basis'!G$18+H15*'Estimation Basis'!H$18</f>
        <v>98.549999999999983</v>
      </c>
      <c r="J15" s="1">
        <f t="shared" si="2"/>
        <v>14.078571428571426</v>
      </c>
      <c r="K15" s="1"/>
      <c r="L15" s="11"/>
    </row>
    <row r="16" spans="1:12" x14ac:dyDescent="0.25">
      <c r="D16" s="10" t="s">
        <v>44</v>
      </c>
      <c r="E16" s="5">
        <v>41</v>
      </c>
      <c r="F16" s="5">
        <f t="shared" si="0"/>
        <v>24.599999999999998</v>
      </c>
      <c r="G16" s="5">
        <f t="shared" si="1"/>
        <v>16.400000000000002</v>
      </c>
      <c r="H16" s="5">
        <v>0</v>
      </c>
      <c r="I16" s="1">
        <f>F16*'Estimation Basis'!F$18+G16*'Estimation Basis'!G$18+H16*'Estimation Basis'!H$18</f>
        <v>112.2375</v>
      </c>
      <c r="J16" s="1">
        <f t="shared" si="2"/>
        <v>16.033928571428572</v>
      </c>
      <c r="K16" s="1"/>
      <c r="L16" s="11"/>
    </row>
    <row r="17" spans="1:16" ht="15.75" thickBot="1" x14ac:dyDescent="0.3">
      <c r="D17" s="33" t="s">
        <v>51</v>
      </c>
      <c r="E17" s="34">
        <f>SUM(E5:E16)</f>
        <v>603</v>
      </c>
      <c r="F17" s="34">
        <f>SUM(F5:F16)*'Estimation Basis'!F18</f>
        <v>827.61750000000006</v>
      </c>
      <c r="G17" s="34">
        <f>SUM(G5:G16)*'Estimation Basis'!G18</f>
        <v>823.09500000000003</v>
      </c>
      <c r="H17" s="34">
        <f>SUM(H5:H16)*'Estimation Basis'!H18</f>
        <v>0</v>
      </c>
      <c r="I17" s="34">
        <f>SUM(F17:H17)</f>
        <v>1650.7125000000001</v>
      </c>
      <c r="J17" s="34">
        <f>SUM(J5:J16)</f>
        <v>235.81607142857141</v>
      </c>
      <c r="K17" s="34"/>
      <c r="L17" s="35"/>
    </row>
    <row r="18" spans="1:16" s="6" customFormat="1" x14ac:dyDescent="0.25">
      <c r="A18" s="27"/>
      <c r="B18" s="27"/>
      <c r="C18" s="27"/>
      <c r="E18" s="28"/>
      <c r="F18" s="28"/>
      <c r="G18" s="28"/>
      <c r="H18" s="28"/>
    </row>
    <row r="19" spans="1:16" s="6" customFormat="1" ht="15.75" thickBot="1" x14ac:dyDescent="0.3">
      <c r="A19" s="27"/>
      <c r="B19" s="27"/>
      <c r="C19" s="27"/>
      <c r="E19" s="28"/>
      <c r="F19" s="28"/>
      <c r="G19" s="28"/>
      <c r="H19" s="28"/>
    </row>
    <row r="20" spans="1:16" s="6" customFormat="1" x14ac:dyDescent="0.25">
      <c r="A20" s="27"/>
      <c r="B20" s="27"/>
      <c r="C20" s="27"/>
      <c r="D20" s="36" t="s">
        <v>49</v>
      </c>
      <c r="E20" s="37"/>
      <c r="F20" s="37"/>
      <c r="G20" s="37"/>
      <c r="H20" s="37"/>
      <c r="I20" s="38"/>
      <c r="J20" s="38"/>
      <c r="K20" s="38"/>
      <c r="L20" s="38"/>
      <c r="M20" s="38"/>
      <c r="N20" s="38"/>
      <c r="O20" s="38"/>
      <c r="P20" s="39"/>
    </row>
    <row r="21" spans="1:16" s="6" customFormat="1" x14ac:dyDescent="0.25">
      <c r="A21" s="27"/>
      <c r="B21" s="27"/>
      <c r="C21" s="27"/>
      <c r="D21" s="40" t="s">
        <v>50</v>
      </c>
      <c r="E21" s="41"/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3"/>
    </row>
    <row r="22" spans="1:16" s="6" customFormat="1" x14ac:dyDescent="0.25">
      <c r="A22" s="27"/>
      <c r="B22" s="27"/>
      <c r="C22" s="27"/>
      <c r="D22" s="40" t="s">
        <v>55</v>
      </c>
      <c r="E22" s="41"/>
      <c r="F22" s="41"/>
      <c r="G22" s="41"/>
      <c r="H22" s="41"/>
      <c r="I22" s="42"/>
      <c r="J22" s="42"/>
      <c r="K22" s="42"/>
      <c r="L22" s="42"/>
      <c r="M22" s="42"/>
      <c r="N22" s="42"/>
      <c r="O22" s="42"/>
      <c r="P22" s="43"/>
    </row>
    <row r="23" spans="1:16" s="6" customFormat="1" x14ac:dyDescent="0.25">
      <c r="A23" s="27"/>
      <c r="B23" s="27"/>
      <c r="C23" s="27"/>
      <c r="D23" s="40" t="s">
        <v>53</v>
      </c>
      <c r="E23" s="41"/>
      <c r="F23" s="41"/>
      <c r="G23" s="41"/>
      <c r="H23" s="41"/>
      <c r="I23" s="42"/>
      <c r="J23" s="42"/>
      <c r="K23" s="42"/>
      <c r="L23" s="42"/>
      <c r="M23" s="42"/>
      <c r="N23" s="42"/>
      <c r="O23" s="42"/>
      <c r="P23" s="43"/>
    </row>
    <row r="24" spans="1:16" s="6" customFormat="1" x14ac:dyDescent="0.25">
      <c r="A24" s="27"/>
      <c r="B24" s="27"/>
      <c r="C24" s="27"/>
      <c r="D24" s="40" t="s">
        <v>54</v>
      </c>
      <c r="E24" s="41"/>
      <c r="F24" s="41"/>
      <c r="G24" s="41"/>
      <c r="H24" s="41"/>
      <c r="I24" s="42"/>
      <c r="J24" s="42"/>
      <c r="K24" s="42"/>
      <c r="L24" s="42"/>
      <c r="M24" s="42"/>
      <c r="N24" s="42"/>
      <c r="O24" s="42"/>
      <c r="P24" s="43"/>
    </row>
    <row r="25" spans="1:16" s="6" customFormat="1" x14ac:dyDescent="0.25">
      <c r="A25" s="27"/>
      <c r="B25" s="27"/>
      <c r="C25" s="27"/>
      <c r="D25" s="40" t="s">
        <v>56</v>
      </c>
      <c r="E25" s="41"/>
      <c r="F25" s="41"/>
      <c r="G25" s="41"/>
      <c r="H25" s="41"/>
      <c r="I25" s="42"/>
      <c r="J25" s="42"/>
      <c r="K25" s="42"/>
      <c r="L25" s="42"/>
      <c r="M25" s="42"/>
      <c r="N25" s="42"/>
      <c r="O25" s="42"/>
      <c r="P25" s="43"/>
    </row>
    <row r="26" spans="1:16" s="6" customFormat="1" x14ac:dyDescent="0.25">
      <c r="A26" s="27"/>
      <c r="B26" s="27"/>
      <c r="C26" s="27"/>
      <c r="D26" s="40" t="s">
        <v>57</v>
      </c>
      <c r="E26" s="41"/>
      <c r="F26" s="41"/>
      <c r="G26" s="41"/>
      <c r="H26" s="41"/>
      <c r="I26" s="42"/>
      <c r="J26" s="42"/>
      <c r="K26" s="42"/>
      <c r="L26" s="42"/>
      <c r="M26" s="42"/>
      <c r="N26" s="42"/>
      <c r="O26" s="42"/>
      <c r="P26" s="43"/>
    </row>
    <row r="27" spans="1:16" s="6" customFormat="1" x14ac:dyDescent="0.25">
      <c r="A27" s="27"/>
      <c r="B27" s="27"/>
      <c r="C27" s="27"/>
      <c r="D27" s="40" t="s">
        <v>58</v>
      </c>
      <c r="E27" s="41"/>
      <c r="F27" s="41"/>
      <c r="G27" s="41"/>
      <c r="H27" s="41"/>
      <c r="I27" s="42"/>
      <c r="J27" s="42"/>
      <c r="K27" s="42"/>
      <c r="L27" s="42"/>
      <c r="M27" s="42"/>
      <c r="N27" s="42"/>
      <c r="O27" s="42"/>
      <c r="P27" s="43"/>
    </row>
    <row r="28" spans="1:16" s="6" customFormat="1" x14ac:dyDescent="0.25">
      <c r="A28" s="27"/>
      <c r="B28" s="27"/>
      <c r="C28" s="27"/>
      <c r="D28" s="40" t="s">
        <v>61</v>
      </c>
      <c r="E28" s="41"/>
      <c r="F28" s="41"/>
      <c r="G28" s="41"/>
      <c r="H28" s="41"/>
      <c r="I28" s="42"/>
      <c r="J28" s="42"/>
      <c r="K28" s="42"/>
      <c r="L28" s="42"/>
      <c r="M28" s="42"/>
      <c r="N28" s="42"/>
      <c r="O28" s="42"/>
      <c r="P28" s="43"/>
    </row>
    <row r="29" spans="1:16" s="6" customFormat="1" x14ac:dyDescent="0.25">
      <c r="A29" s="27"/>
      <c r="B29" s="27"/>
      <c r="C29" s="27"/>
      <c r="D29" s="40" t="s">
        <v>62</v>
      </c>
      <c r="E29" s="41"/>
      <c r="F29" s="41"/>
      <c r="G29" s="41"/>
      <c r="H29" s="41"/>
      <c r="I29" s="42"/>
      <c r="J29" s="42"/>
      <c r="K29" s="42"/>
      <c r="L29" s="42"/>
      <c r="M29" s="42"/>
      <c r="N29" s="42"/>
      <c r="O29" s="42"/>
      <c r="P29" s="43"/>
    </row>
    <row r="30" spans="1:16" s="6" customFormat="1" x14ac:dyDescent="0.25">
      <c r="A30" s="27"/>
      <c r="B30" s="27"/>
      <c r="C30" s="27"/>
      <c r="D30" s="40" t="s">
        <v>63</v>
      </c>
      <c r="E30" s="41"/>
      <c r="F30" s="41"/>
      <c r="G30" s="41"/>
      <c r="H30" s="41"/>
      <c r="I30" s="42"/>
      <c r="J30" s="42"/>
      <c r="K30" s="42"/>
      <c r="L30" s="42"/>
      <c r="M30" s="42"/>
      <c r="N30" s="42"/>
      <c r="O30" s="42"/>
      <c r="P30" s="43"/>
    </row>
    <row r="31" spans="1:16" s="6" customFormat="1" ht="15.75" thickBot="1" x14ac:dyDescent="0.3">
      <c r="A31" s="27"/>
      <c r="B31" s="27"/>
      <c r="C31" s="27"/>
      <c r="D31" s="44"/>
      <c r="E31" s="45"/>
      <c r="F31" s="45"/>
      <c r="G31" s="45"/>
      <c r="H31" s="45"/>
      <c r="I31" s="46"/>
      <c r="J31" s="46"/>
      <c r="K31" s="46"/>
      <c r="L31" s="46"/>
      <c r="M31" s="46"/>
      <c r="N31" s="46"/>
      <c r="O31" s="46"/>
      <c r="P31" s="47"/>
    </row>
    <row r="32" spans="1:16" s="6" customFormat="1" x14ac:dyDescent="0.25">
      <c r="A32" s="27"/>
      <c r="B32" s="27"/>
      <c r="C32" s="27"/>
      <c r="E32" s="28"/>
      <c r="F32" s="28"/>
      <c r="G32" s="28"/>
      <c r="H32" s="28"/>
    </row>
    <row r="33" spans="1:8" s="6" customFormat="1" x14ac:dyDescent="0.25">
      <c r="A33" s="27"/>
      <c r="B33" s="27"/>
      <c r="C33" s="27"/>
      <c r="E33" s="28"/>
      <c r="F33" s="28"/>
      <c r="G33" s="28"/>
      <c r="H33" s="28"/>
    </row>
    <row r="34" spans="1:8" s="6" customFormat="1" x14ac:dyDescent="0.25">
      <c r="A34" s="27"/>
      <c r="B34" s="27"/>
      <c r="C34" s="27"/>
      <c r="E34" s="28"/>
      <c r="F34" s="28"/>
      <c r="G34" s="28"/>
      <c r="H34" s="28"/>
    </row>
    <row r="35" spans="1:8" s="6" customFormat="1" x14ac:dyDescent="0.25">
      <c r="A35" s="27"/>
      <c r="B35" s="27"/>
      <c r="C35" s="27"/>
      <c r="E35" s="28"/>
      <c r="F35" s="28"/>
      <c r="G35" s="28"/>
      <c r="H35" s="28"/>
    </row>
    <row r="36" spans="1:8" s="6" customFormat="1" x14ac:dyDescent="0.25">
      <c r="A36" s="27"/>
      <c r="B36" s="27"/>
      <c r="C36" s="27"/>
      <c r="E36" s="28"/>
      <c r="F36" s="28"/>
      <c r="G36" s="28"/>
      <c r="H36" s="28"/>
    </row>
    <row r="37" spans="1:8" s="6" customFormat="1" x14ac:dyDescent="0.25">
      <c r="A37" s="27"/>
      <c r="B37" s="27"/>
      <c r="C37" s="27"/>
      <c r="E37" s="28"/>
      <c r="F37" s="28"/>
      <c r="G37" s="28"/>
      <c r="H37" s="28"/>
    </row>
    <row r="38" spans="1:8" s="6" customFormat="1" x14ac:dyDescent="0.25">
      <c r="A38" s="27"/>
      <c r="B38" s="27"/>
      <c r="C38" s="27"/>
      <c r="E38" s="28"/>
      <c r="F38" s="28"/>
      <c r="G38" s="28"/>
      <c r="H38" s="28"/>
    </row>
    <row r="39" spans="1:8" s="6" customFormat="1" x14ac:dyDescent="0.25">
      <c r="A39" s="27"/>
      <c r="B39" s="27"/>
      <c r="C39" s="27"/>
      <c r="E39" s="28"/>
      <c r="F39" s="28"/>
      <c r="G39" s="28"/>
      <c r="H39" s="28"/>
    </row>
    <row r="40" spans="1:8" s="6" customFormat="1" x14ac:dyDescent="0.25">
      <c r="A40" s="27"/>
      <c r="B40" s="27"/>
      <c r="C40" s="27"/>
      <c r="E40" s="28"/>
      <c r="F40" s="28"/>
      <c r="G40" s="28"/>
      <c r="H40" s="28"/>
    </row>
    <row r="41" spans="1:8" s="6" customFormat="1" x14ac:dyDescent="0.25">
      <c r="A41" s="27"/>
      <c r="B41" s="27"/>
      <c r="C41" s="27"/>
      <c r="E41" s="28"/>
      <c r="F41" s="28"/>
      <c r="G41" s="28"/>
      <c r="H41" s="28"/>
    </row>
    <row r="42" spans="1:8" s="6" customFormat="1" x14ac:dyDescent="0.25">
      <c r="A42" s="27"/>
      <c r="B42" s="27"/>
      <c r="C42" s="27"/>
      <c r="E42" s="28"/>
      <c r="F42" s="28"/>
      <c r="G42" s="28"/>
      <c r="H42" s="28"/>
    </row>
    <row r="43" spans="1:8" s="6" customFormat="1" x14ac:dyDescent="0.25">
      <c r="A43" s="27"/>
      <c r="B43" s="27"/>
      <c r="C43" s="27"/>
      <c r="E43" s="28"/>
      <c r="F43" s="28"/>
      <c r="G43" s="28"/>
      <c r="H43" s="28"/>
    </row>
    <row r="44" spans="1:8" s="6" customFormat="1" x14ac:dyDescent="0.25">
      <c r="A44" s="27"/>
      <c r="B44" s="27"/>
      <c r="C44" s="27"/>
      <c r="E44" s="28"/>
      <c r="F44" s="28"/>
      <c r="G44" s="28"/>
      <c r="H44" s="28"/>
    </row>
    <row r="45" spans="1:8" s="6" customFormat="1" x14ac:dyDescent="0.25">
      <c r="A45" s="27"/>
      <c r="B45" s="27"/>
      <c r="C45" s="27"/>
      <c r="E45" s="28"/>
      <c r="F45" s="28"/>
      <c r="G45" s="28"/>
      <c r="H45" s="28"/>
    </row>
    <row r="46" spans="1:8" s="6" customFormat="1" x14ac:dyDescent="0.25">
      <c r="A46" s="27"/>
      <c r="B46" s="27"/>
      <c r="C46" s="27"/>
      <c r="E46" s="28"/>
      <c r="F46" s="28"/>
      <c r="G46" s="28"/>
      <c r="H46" s="28"/>
    </row>
    <row r="47" spans="1:8" s="6" customFormat="1" x14ac:dyDescent="0.25">
      <c r="A47" s="27"/>
      <c r="B47" s="27"/>
      <c r="C47" s="27"/>
      <c r="E47" s="28"/>
      <c r="F47" s="28"/>
      <c r="G47" s="28"/>
      <c r="H47" s="28"/>
    </row>
    <row r="48" spans="1:8" s="6" customFormat="1" x14ac:dyDescent="0.25">
      <c r="A48" s="27"/>
      <c r="B48" s="27"/>
      <c r="C48" s="27"/>
      <c r="E48" s="28"/>
      <c r="F48" s="28"/>
      <c r="G48" s="28"/>
      <c r="H48" s="28"/>
    </row>
    <row r="49" spans="1:8" s="6" customFormat="1" x14ac:dyDescent="0.25">
      <c r="A49" s="27"/>
      <c r="B49" s="27"/>
      <c r="C49" s="27"/>
      <c r="E49" s="28"/>
      <c r="F49" s="28"/>
      <c r="G49" s="28"/>
      <c r="H49" s="28"/>
    </row>
    <row r="50" spans="1:8" s="6" customFormat="1" x14ac:dyDescent="0.25">
      <c r="A50" s="27"/>
      <c r="B50" s="27"/>
      <c r="C50" s="27"/>
      <c r="E50" s="28"/>
      <c r="F50" s="28"/>
      <c r="G50" s="28"/>
      <c r="H50" s="28"/>
    </row>
    <row r="51" spans="1:8" s="6" customFormat="1" x14ac:dyDescent="0.25">
      <c r="A51" s="27"/>
      <c r="B51" s="27"/>
      <c r="C51" s="27"/>
      <c r="E51" s="28"/>
      <c r="F51" s="28"/>
      <c r="G51" s="28"/>
      <c r="H51" s="28"/>
    </row>
    <row r="52" spans="1:8" s="6" customFormat="1" x14ac:dyDescent="0.25">
      <c r="A52" s="27"/>
      <c r="B52" s="27"/>
      <c r="C52" s="27"/>
      <c r="E52" s="28"/>
      <c r="F52" s="28"/>
      <c r="G52" s="28"/>
      <c r="H52" s="28"/>
    </row>
    <row r="53" spans="1:8" s="6" customFormat="1" x14ac:dyDescent="0.25">
      <c r="A53" s="27"/>
      <c r="B53" s="27"/>
      <c r="C53" s="27"/>
      <c r="E53" s="28"/>
      <c r="F53" s="28"/>
      <c r="G53" s="28"/>
      <c r="H53" s="28"/>
    </row>
    <row r="54" spans="1:8" s="6" customFormat="1" x14ac:dyDescent="0.25">
      <c r="A54" s="27"/>
      <c r="B54" s="27"/>
      <c r="C54" s="27"/>
      <c r="E54" s="28"/>
      <c r="F54" s="28"/>
      <c r="G54" s="28"/>
      <c r="H54" s="28"/>
    </row>
    <row r="55" spans="1:8" s="6" customFormat="1" x14ac:dyDescent="0.25">
      <c r="A55" s="27"/>
      <c r="B55" s="27"/>
      <c r="C55" s="27"/>
      <c r="E55" s="28"/>
      <c r="F55" s="28"/>
      <c r="G55" s="28"/>
      <c r="H55" s="28"/>
    </row>
    <row r="56" spans="1:8" s="6" customFormat="1" x14ac:dyDescent="0.25">
      <c r="A56" s="27"/>
      <c r="B56" s="27"/>
      <c r="C56" s="27"/>
      <c r="E56" s="28"/>
      <c r="F56" s="28"/>
      <c r="G56" s="28"/>
      <c r="H56" s="28"/>
    </row>
    <row r="57" spans="1:8" s="6" customFormat="1" x14ac:dyDescent="0.25">
      <c r="A57" s="27"/>
      <c r="B57" s="27"/>
      <c r="C57" s="27"/>
      <c r="E57" s="28"/>
      <c r="F57" s="28"/>
      <c r="G57" s="28"/>
      <c r="H57" s="28"/>
    </row>
    <row r="58" spans="1:8" s="6" customFormat="1" x14ac:dyDescent="0.25">
      <c r="A58" s="27"/>
      <c r="B58" s="27"/>
      <c r="C58" s="27"/>
      <c r="E58" s="28"/>
      <c r="F58" s="28"/>
      <c r="G58" s="28"/>
      <c r="H58" s="28"/>
    </row>
    <row r="59" spans="1:8" s="6" customFormat="1" x14ac:dyDescent="0.25">
      <c r="A59" s="27"/>
      <c r="B59" s="27"/>
      <c r="C59" s="27"/>
      <c r="E59" s="28"/>
      <c r="F59" s="28"/>
      <c r="G59" s="28"/>
      <c r="H59" s="28"/>
    </row>
    <row r="60" spans="1:8" s="6" customFormat="1" x14ac:dyDescent="0.25">
      <c r="A60" s="27"/>
      <c r="B60" s="27"/>
      <c r="C60" s="27"/>
      <c r="E60" s="28"/>
      <c r="F60" s="28"/>
      <c r="G60" s="28"/>
      <c r="H60" s="28"/>
    </row>
    <row r="61" spans="1:8" s="6" customFormat="1" x14ac:dyDescent="0.25">
      <c r="A61" s="27"/>
      <c r="B61" s="27"/>
      <c r="C61" s="27"/>
      <c r="E61" s="28"/>
      <c r="F61" s="28"/>
      <c r="G61" s="28"/>
      <c r="H61" s="28"/>
    </row>
    <row r="62" spans="1:8" s="6" customFormat="1" x14ac:dyDescent="0.25">
      <c r="A62" s="27"/>
      <c r="B62" s="27"/>
      <c r="C62" s="27"/>
      <c r="E62" s="28"/>
      <c r="F62" s="28"/>
      <c r="G62" s="28"/>
      <c r="H62" s="28"/>
    </row>
    <row r="63" spans="1:8" s="6" customFormat="1" x14ac:dyDescent="0.25">
      <c r="A63" s="27"/>
      <c r="B63" s="27"/>
      <c r="C63" s="27"/>
      <c r="E63" s="28"/>
      <c r="F63" s="28"/>
      <c r="G63" s="28"/>
      <c r="H63" s="28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8"/>
  <sheetViews>
    <sheetView tabSelected="1" zoomScaleNormal="100" workbookViewId="0">
      <selection activeCell="A4" sqref="A4"/>
    </sheetView>
  </sheetViews>
  <sheetFormatPr defaultRowHeight="15" x14ac:dyDescent="0.25"/>
  <cols>
    <col min="1" max="1" width="9.140625" style="6"/>
    <col min="2" max="2" width="14.42578125" style="6" customWidth="1"/>
    <col min="3" max="3" width="13.85546875" style="6" customWidth="1"/>
    <col min="4" max="4" width="14" style="6" customWidth="1"/>
    <col min="5" max="5" width="13" style="6" customWidth="1"/>
    <col min="6" max="6" width="13.7109375" style="6" bestFit="1" customWidth="1"/>
    <col min="7" max="7" width="11.28515625" style="6" bestFit="1" customWidth="1"/>
    <col min="8" max="8" width="19.7109375" style="6" customWidth="1"/>
    <col min="9" max="9" width="20.140625" style="6" customWidth="1"/>
    <col min="10" max="16384" width="9.140625" style="6"/>
  </cols>
  <sheetData>
    <row r="1" spans="2:9" ht="30" x14ac:dyDescent="0.25">
      <c r="B1"/>
      <c r="C1" s="7" t="s">
        <v>3</v>
      </c>
      <c r="D1" s="8" t="s">
        <v>4</v>
      </c>
      <c r="E1" s="8" t="s">
        <v>5</v>
      </c>
      <c r="F1" s="8" t="s">
        <v>6</v>
      </c>
      <c r="G1" s="25" t="s">
        <v>33</v>
      </c>
      <c r="H1" s="9" t="s">
        <v>10</v>
      </c>
    </row>
    <row r="2" spans="2:9" ht="15" customHeight="1" x14ac:dyDescent="0.25">
      <c r="C2" s="10" t="s">
        <v>7</v>
      </c>
      <c r="D2" s="1" t="s">
        <v>46</v>
      </c>
      <c r="E2" s="1" t="s">
        <v>16</v>
      </c>
      <c r="F2" s="1" t="s">
        <v>46</v>
      </c>
      <c r="G2" s="2"/>
      <c r="H2" s="11" t="s">
        <v>11</v>
      </c>
    </row>
    <row r="3" spans="2:9" x14ac:dyDescent="0.25">
      <c r="C3" s="10" t="s">
        <v>8</v>
      </c>
      <c r="D3" s="1" t="s">
        <v>47</v>
      </c>
      <c r="E3" s="1" t="s">
        <v>17</v>
      </c>
      <c r="F3" s="1" t="s">
        <v>59</v>
      </c>
      <c r="G3" s="2"/>
      <c r="H3" s="11" t="s">
        <v>12</v>
      </c>
    </row>
    <row r="4" spans="2:9" ht="15.75" thickBot="1" x14ac:dyDescent="0.3">
      <c r="C4" s="12" t="s">
        <v>9</v>
      </c>
      <c r="D4" s="13" t="s">
        <v>48</v>
      </c>
      <c r="E4" s="13" t="s">
        <v>18</v>
      </c>
      <c r="F4" s="13" t="s">
        <v>60</v>
      </c>
      <c r="G4" s="14"/>
      <c r="H4" s="15" t="s">
        <v>13</v>
      </c>
    </row>
    <row r="7" spans="2:9" ht="15.75" thickBot="1" x14ac:dyDescent="0.3">
      <c r="B7" s="16"/>
    </row>
    <row r="8" spans="2:9" x14ac:dyDescent="0.25">
      <c r="B8" s="16"/>
      <c r="C8" s="53" t="s">
        <v>14</v>
      </c>
      <c r="D8" s="54"/>
      <c r="E8" s="54"/>
      <c r="F8" s="54"/>
      <c r="G8" s="54"/>
      <c r="H8" s="54"/>
      <c r="I8" s="51" t="s">
        <v>32</v>
      </c>
    </row>
    <row r="9" spans="2:9" x14ac:dyDescent="0.25">
      <c r="B9" s="16"/>
      <c r="C9" s="55"/>
      <c r="D9" s="56"/>
      <c r="E9" s="56"/>
      <c r="F9" s="56"/>
      <c r="G9" s="56"/>
      <c r="H9" s="56"/>
      <c r="I9" s="52"/>
    </row>
    <row r="10" spans="2:9" x14ac:dyDescent="0.25">
      <c r="B10" s="16"/>
      <c r="C10" s="57"/>
      <c r="D10" s="58"/>
      <c r="E10" s="58"/>
      <c r="F10" s="22" t="s">
        <v>15</v>
      </c>
      <c r="G10" s="17" t="s">
        <v>8</v>
      </c>
      <c r="H10" s="17" t="s">
        <v>9</v>
      </c>
      <c r="I10" s="18"/>
    </row>
    <row r="11" spans="2:9" x14ac:dyDescent="0.25">
      <c r="B11"/>
      <c r="C11" s="59" t="s">
        <v>19</v>
      </c>
      <c r="D11" s="60"/>
      <c r="E11" s="60"/>
      <c r="F11" s="23">
        <v>0.5</v>
      </c>
      <c r="G11" s="19">
        <v>0.75</v>
      </c>
      <c r="H11" s="19">
        <v>1</v>
      </c>
      <c r="I11" s="18"/>
    </row>
    <row r="12" spans="2:9" x14ac:dyDescent="0.25">
      <c r="C12" s="59" t="s">
        <v>23</v>
      </c>
      <c r="D12" s="60"/>
      <c r="E12" s="60"/>
      <c r="F12" s="23">
        <f>(2*5+20*2+15*1+5*10)/60</f>
        <v>1.9166666666666667</v>
      </c>
      <c r="G12" s="19">
        <f>(2*10+20*2+30+15*5)/60</f>
        <v>2.75</v>
      </c>
      <c r="H12" s="19">
        <f>(15*2 + 45*2+25*5 + 35*1)/60</f>
        <v>4.666666666666667</v>
      </c>
      <c r="I12" s="18"/>
    </row>
    <row r="13" spans="2:9" x14ac:dyDescent="0.25">
      <c r="C13" s="59" t="s">
        <v>22</v>
      </c>
      <c r="D13" s="60"/>
      <c r="E13" s="60"/>
      <c r="F13" s="22">
        <f>(20*2)/60</f>
        <v>0.66666666666666663</v>
      </c>
      <c r="G13" s="17">
        <f>(30*2)/60</f>
        <v>1</v>
      </c>
      <c r="H13" s="17">
        <f>(45*2)/60</f>
        <v>1.5</v>
      </c>
      <c r="I13" s="18"/>
    </row>
    <row r="14" spans="2:9" x14ac:dyDescent="0.25">
      <c r="C14" s="59" t="s">
        <v>20</v>
      </c>
      <c r="D14" s="60"/>
      <c r="E14" s="60"/>
      <c r="F14" s="23">
        <f>(0.25)*F12</f>
        <v>0.47916666666666669</v>
      </c>
      <c r="G14" s="23">
        <f t="shared" ref="G14:H14" si="0">(0.25)*G12</f>
        <v>0.6875</v>
      </c>
      <c r="H14" s="23">
        <f t="shared" si="0"/>
        <v>1.1666666666666667</v>
      </c>
      <c r="I14" s="18"/>
    </row>
    <row r="15" spans="2:9" x14ac:dyDescent="0.25">
      <c r="C15" s="59" t="s">
        <v>21</v>
      </c>
      <c r="D15" s="60"/>
      <c r="E15" s="60"/>
      <c r="F15" s="23">
        <f>15/60</f>
        <v>0.25</v>
      </c>
      <c r="G15" s="19">
        <f>30/60</f>
        <v>0.5</v>
      </c>
      <c r="H15" s="19">
        <f>45/60</f>
        <v>0.75</v>
      </c>
      <c r="I15" s="18"/>
    </row>
    <row r="16" spans="2:9" ht="30" x14ac:dyDescent="0.25">
      <c r="C16" s="59" t="s">
        <v>24</v>
      </c>
      <c r="D16" s="60"/>
      <c r="E16" s="60"/>
      <c r="F16" s="23">
        <v>40</v>
      </c>
      <c r="G16" s="19">
        <v>40</v>
      </c>
      <c r="H16" s="19">
        <v>40</v>
      </c>
      <c r="I16" s="20" t="s">
        <v>52</v>
      </c>
    </row>
    <row r="17" spans="3:9" ht="15.75" x14ac:dyDescent="0.25">
      <c r="C17" s="63" t="s">
        <v>26</v>
      </c>
      <c r="D17" s="64"/>
      <c r="E17" s="64"/>
      <c r="F17" s="24">
        <f>(F11+F12+F13+F14+F15)</f>
        <v>3.8125</v>
      </c>
      <c r="G17" s="24">
        <f>G11+G12+G13+G14+G15</f>
        <v>5.6875</v>
      </c>
      <c r="H17" s="24">
        <f>H11+H12+H13+H14+H15</f>
        <v>9.0833333333333339</v>
      </c>
      <c r="I17" s="3"/>
    </row>
    <row r="18" spans="3:9" ht="15.75" thickBot="1" x14ac:dyDescent="0.3">
      <c r="C18" s="61" t="s">
        <v>25</v>
      </c>
      <c r="D18" s="62"/>
      <c r="E18" s="62"/>
      <c r="F18" s="26">
        <f>F17-(F17*(F16/100))</f>
        <v>2.2874999999999996</v>
      </c>
      <c r="G18" s="26">
        <f>G17-(G17*(G16/100))</f>
        <v>3.4125000000000001</v>
      </c>
      <c r="H18" s="26">
        <f t="shared" ref="H18" si="1">H17-(H17*(H16/100))</f>
        <v>5.45</v>
      </c>
      <c r="I18" s="21"/>
    </row>
  </sheetData>
  <mergeCells count="11">
    <mergeCell ref="C18:E18"/>
    <mergeCell ref="C14:E14"/>
    <mergeCell ref="C15:E15"/>
    <mergeCell ref="C13:E13"/>
    <mergeCell ref="C17:E17"/>
    <mergeCell ref="C16:E16"/>
    <mergeCell ref="I8:I9"/>
    <mergeCell ref="C8:H9"/>
    <mergeCell ref="C10:E10"/>
    <mergeCell ref="C12:E12"/>
    <mergeCell ref="C11:E11"/>
  </mergeCells>
  <pageMargins left="0.7" right="0.7" top="0.75" bottom="0.75" header="0.3" footer="0.3"/>
  <pageSetup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Religare_Estimates</vt:lpstr>
      <vt:lpstr>Estimation Basis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Reddy Yeturu</dc:creator>
  <cp:lastModifiedBy>Archana Agarwal</cp:lastModifiedBy>
  <dcterms:created xsi:type="dcterms:W3CDTF">2017-08-21T09:53:02Z</dcterms:created>
  <dcterms:modified xsi:type="dcterms:W3CDTF">2017-08-23T07:03:19Z</dcterms:modified>
</cp:coreProperties>
</file>