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I36" i="1" l="1"/>
  <c r="B27" i="1" l="1"/>
  <c r="B30" i="1" s="1"/>
  <c r="G2" i="1" l="1"/>
  <c r="C27" i="1"/>
  <c r="F2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E2" i="1"/>
  <c r="D2" i="1"/>
  <c r="B31" i="1" l="1"/>
  <c r="O23" i="1" s="1"/>
  <c r="K23" i="1"/>
  <c r="D27" i="1"/>
  <c r="L11" i="1" s="1"/>
  <c r="E27" i="1"/>
  <c r="N23" i="1" s="1"/>
  <c r="F27" i="1"/>
  <c r="K11" i="1" s="1"/>
  <c r="K14" i="1"/>
  <c r="L14" i="1"/>
  <c r="J11" i="1" l="1"/>
  <c r="N11" i="1" s="1"/>
  <c r="J23" i="1"/>
  <c r="P23" i="1" s="1"/>
  <c r="R23" i="1"/>
  <c r="J14" i="1"/>
  <c r="N14" i="1" s="1"/>
  <c r="M11" i="1"/>
  <c r="O11" i="1" s="1"/>
  <c r="M14" i="1"/>
  <c r="O14" i="1" s="1"/>
  <c r="M23" i="1"/>
  <c r="L23" i="1"/>
  <c r="P11" i="1" l="1"/>
  <c r="J18" i="1" s="1"/>
  <c r="J33" i="1" s="1"/>
  <c r="P14" i="1"/>
  <c r="Q23" i="1"/>
  <c r="S23" i="1" s="1"/>
  <c r="T23" i="1" s="1"/>
  <c r="U23" i="1" s="1"/>
  <c r="J24" i="1" l="1"/>
  <c r="J25" i="1" s="1"/>
  <c r="I39" i="1" s="1"/>
  <c r="I34" i="1"/>
  <c r="L18" i="1"/>
  <c r="L33" i="1" s="1"/>
  <c r="K18" i="1"/>
  <c r="K33" i="1" s="1"/>
  <c r="I35" i="1" l="1"/>
  <c r="I37" i="1"/>
  <c r="I38" i="1" s="1"/>
</calcChain>
</file>

<file path=xl/sharedStrings.xml><?xml version="1.0" encoding="utf-8"?>
<sst xmlns="http://schemas.openxmlformats.org/spreadsheetml/2006/main" count="51" uniqueCount="44">
  <si>
    <t>No</t>
  </si>
  <si>
    <t>X^2</t>
  </si>
  <si>
    <t>a</t>
  </si>
  <si>
    <t>b</t>
  </si>
  <si>
    <t>Y^2</t>
  </si>
  <si>
    <t>XY</t>
  </si>
  <si>
    <t>(∑Yi)(∑Xi^2)</t>
  </si>
  <si>
    <t>(∑Xi)(∑XiYi)</t>
  </si>
  <si>
    <t xml:space="preserve">  nΣXi^2</t>
  </si>
  <si>
    <t xml:space="preserve">  (ΣXi)^2</t>
  </si>
  <si>
    <t>(∑Yi)(∑X^2 i) - (∑Xi)(∑XiYi)</t>
  </si>
  <si>
    <t>nΣXi^2 -  (ΣXi)^2</t>
  </si>
  <si>
    <t>nΣXiYi</t>
  </si>
  <si>
    <t>(Σxi)(Σyi)</t>
  </si>
  <si>
    <t>nΣXi</t>
  </si>
  <si>
    <t>(Σxi)^2</t>
  </si>
  <si>
    <t>nΣXiYi - (Σxi)(Σyi)</t>
  </si>
  <si>
    <t>nΣXi - (Σxi)^2</t>
  </si>
  <si>
    <t>Korelasi</t>
  </si>
  <si>
    <t>r</t>
  </si>
  <si>
    <t>nΣXi^2</t>
  </si>
  <si>
    <t>nΣYi^2</t>
  </si>
  <si>
    <t>(Σyi)^2</t>
  </si>
  <si>
    <t>nΣYi^2 - (Σyi)^2)</t>
  </si>
  <si>
    <t>(nΣXi^2 -  (ΣXi)^2) (nΣYi^2 - (Σyi)^2)</t>
  </si>
  <si>
    <t>n</t>
  </si>
  <si>
    <t>Hasil</t>
  </si>
  <si>
    <t>Y =</t>
  </si>
  <si>
    <t>sqrt(nΣXi^2 -  (ΣXi)^2)(nΣYi^2 - (Σyi)^2)</t>
  </si>
  <si>
    <t>hasil</t>
  </si>
  <si>
    <t xml:space="preserve">Y = </t>
  </si>
  <si>
    <t>Nilai r :</t>
  </si>
  <si>
    <t>Kekuatan hubungan :</t>
  </si>
  <si>
    <t>Koefisien Determinasi</t>
  </si>
  <si>
    <t>Interpretasinya</t>
  </si>
  <si>
    <t>Sisa</t>
  </si>
  <si>
    <t>Persamaan Regresi Linear :</t>
  </si>
  <si>
    <t>Nilai kolerasi klasifikasi</t>
  </si>
  <si>
    <t xml:space="preserve">Persamaan Regresinya </t>
  </si>
  <si>
    <t>Σ</t>
  </si>
  <si>
    <t>ΣX^2</t>
  </si>
  <si>
    <t>ΣY^2</t>
  </si>
  <si>
    <t>X (produksi susu)</t>
  </si>
  <si>
    <t>Y (produksi keju)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</si>
</sst>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horizontal="center" vertical="center"/>
    </xf>
    <xf numFmtId="0" fontId="0" fillId="0" borderId="0" xfId="0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18" fillId="0" borderId="0" xfId="0" applyFont="1" applyFill="1" applyBorder="1" applyAlignment="1">
      <alignment vertical="center" wrapText="1"/>
    </xf>
    <xf numFmtId="0" fontId="16" fillId="34" borderId="10" xfId="0" applyFont="1" applyFill="1" applyBorder="1" applyAlignment="1">
      <alignment horizontal="center" vertical="center"/>
    </xf>
    <xf numFmtId="0" fontId="16" fillId="0" borderId="0" xfId="0" applyFont="1"/>
    <xf numFmtId="0" fontId="16" fillId="34" borderId="10" xfId="0" applyFont="1" applyFill="1" applyBorder="1" applyAlignment="1">
      <alignment horizontal="center" vertical="center" wrapText="1"/>
    </xf>
    <xf numFmtId="0" fontId="19" fillId="0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34" borderId="10" xfId="0" applyFont="1" applyFill="1" applyBorder="1"/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5" fillId="10" borderId="12" xfId="5" applyFill="1" applyBorder="1" applyAlignment="1">
      <alignment horizontal="right"/>
    </xf>
    <xf numFmtId="0" fontId="5" fillId="10" borderId="16" xfId="5" applyFill="1" applyBorder="1" applyAlignment="1">
      <alignment horizontal="center"/>
    </xf>
    <xf numFmtId="0" fontId="5" fillId="10" borderId="15" xfId="5" applyFill="1" applyBorder="1" applyAlignment="1">
      <alignment horizontal="left"/>
    </xf>
    <xf numFmtId="0" fontId="5" fillId="0" borderId="0" xfId="5"/>
    <xf numFmtId="0" fontId="5" fillId="10" borderId="10" xfId="5" applyFill="1" applyBorder="1" applyAlignment="1"/>
    <xf numFmtId="0" fontId="16" fillId="33" borderId="9" xfId="17" applyFill="1" applyAlignment="1">
      <alignment horizontal="center" vertical="center"/>
    </xf>
    <xf numFmtId="0" fontId="16" fillId="33" borderId="9" xfId="17" applyFill="1"/>
    <xf numFmtId="0" fontId="0" fillId="33" borderId="0" xfId="0" applyFill="1"/>
    <xf numFmtId="0" fontId="16" fillId="33" borderId="10" xfId="0" applyFont="1" applyFill="1" applyBorder="1"/>
    <xf numFmtId="0" fontId="18" fillId="33" borderId="10" xfId="0" applyFont="1" applyFill="1" applyBorder="1" applyAlignment="1">
      <alignment vertical="center" wrapText="1"/>
    </xf>
    <xf numFmtId="0" fontId="0" fillId="33" borderId="0" xfId="0" applyFill="1" applyBorder="1"/>
    <xf numFmtId="0" fontId="16" fillId="33" borderId="12" xfId="0" applyFont="1" applyFill="1" applyBorder="1" applyAlignment="1">
      <alignment horizontal="center"/>
    </xf>
    <xf numFmtId="0" fontId="16" fillId="33" borderId="16" xfId="0" applyFont="1" applyFill="1" applyBorder="1"/>
    <xf numFmtId="0" fontId="16" fillId="33" borderId="16" xfId="0" applyFont="1" applyFill="1" applyBorder="1" applyAlignment="1">
      <alignment horizontal="center"/>
    </xf>
    <xf numFmtId="0" fontId="18" fillId="33" borderId="15" xfId="0" applyFont="1" applyFill="1" applyBorder="1" applyAlignment="1">
      <alignment horizontal="right" vertical="center"/>
    </xf>
    <xf numFmtId="0" fontId="16" fillId="33" borderId="10" xfId="0" applyFont="1" applyFill="1" applyBorder="1" applyAlignment="1">
      <alignment horizontal="center" vertical="center"/>
    </xf>
    <xf numFmtId="0" fontId="5" fillId="10" borderId="17" xfId="5" applyFill="1" applyBorder="1" applyAlignment="1">
      <alignment horizontal="left"/>
    </xf>
    <xf numFmtId="0" fontId="5" fillId="10" borderId="14" xfId="5" applyFill="1" applyBorder="1" applyAlignment="1">
      <alignment horizontal="left"/>
    </xf>
    <xf numFmtId="0" fontId="5" fillId="10" borderId="18" xfId="5" applyFill="1" applyBorder="1" applyAlignment="1">
      <alignment horizontal="left"/>
    </xf>
    <xf numFmtId="0" fontId="5" fillId="10" borderId="19" xfId="5" applyFill="1" applyBorder="1" applyAlignment="1">
      <alignment horizontal="left"/>
    </xf>
    <xf numFmtId="0" fontId="5" fillId="10" borderId="20" xfId="5" applyFill="1" applyBorder="1" applyAlignment="1">
      <alignment horizontal="left"/>
    </xf>
    <xf numFmtId="0" fontId="5" fillId="10" borderId="21" xfId="5" applyFill="1" applyBorder="1" applyAlignment="1">
      <alignment horizontal="left"/>
    </xf>
    <xf numFmtId="0" fontId="16" fillId="34" borderId="11" xfId="0" applyFont="1" applyFill="1" applyBorder="1" applyAlignment="1">
      <alignment horizontal="center" vertical="center"/>
    </xf>
    <xf numFmtId="0" fontId="16" fillId="34" borderId="1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10" borderId="12" xfId="5" applyFill="1" applyBorder="1" applyAlignment="1">
      <alignment horizontal="left"/>
    </xf>
    <xf numFmtId="0" fontId="5" fillId="10" borderId="16" xfId="5" applyFill="1" applyBorder="1" applyAlignment="1">
      <alignment horizontal="left"/>
    </xf>
    <xf numFmtId="0" fontId="5" fillId="10" borderId="19" xfId="5" applyFill="1" applyBorder="1" applyAlignment="1">
      <alignment horizontal="center"/>
    </xf>
    <xf numFmtId="0" fontId="5" fillId="10" borderId="20" xfId="5" applyFill="1" applyBorder="1" applyAlignment="1">
      <alignment horizontal="center"/>
    </xf>
    <xf numFmtId="0" fontId="5" fillId="10" borderId="10" xfId="5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D35" sqref="D35"/>
    </sheetView>
  </sheetViews>
  <sheetFormatPr defaultRowHeight="14.4" x14ac:dyDescent="0.3"/>
  <cols>
    <col min="1" max="1" width="9.109375" customWidth="1"/>
    <col min="2" max="2" width="17.6640625" customWidth="1"/>
    <col min="3" max="3" width="17.21875" customWidth="1"/>
    <col min="4" max="4" width="13.33203125" bestFit="1" customWidth="1"/>
    <col min="7" max="7" width="11.33203125" bestFit="1" customWidth="1"/>
    <col min="8" max="8" width="25" customWidth="1"/>
    <col min="10" max="10" width="15.33203125" customWidth="1"/>
    <col min="11" max="11" width="18" customWidth="1"/>
    <col min="12" max="12" width="11.33203125" bestFit="1" customWidth="1"/>
    <col min="13" max="13" width="8.6640625" bestFit="1" customWidth="1"/>
    <col min="14" max="14" width="21.109375" customWidth="1"/>
    <col min="15" max="15" width="24.33203125" bestFit="1" customWidth="1"/>
    <col min="16" max="16" width="15.109375" bestFit="1" customWidth="1"/>
    <col min="17" max="17" width="16.33203125" bestFit="1" customWidth="1"/>
    <col min="18" max="18" width="15.109375" bestFit="1" customWidth="1"/>
    <col min="19" max="19" width="15.33203125" bestFit="1" customWidth="1"/>
    <col min="20" max="20" width="32.44140625" bestFit="1" customWidth="1"/>
    <col min="21" max="21" width="35.5546875" bestFit="1" customWidth="1"/>
    <col min="22" max="22" width="10.109375" customWidth="1"/>
  </cols>
  <sheetData>
    <row r="1" spans="1:16" ht="36.75" customHeight="1" x14ac:dyDescent="0.3">
      <c r="A1" s="13" t="s">
        <v>0</v>
      </c>
      <c r="B1" s="15" t="s">
        <v>42</v>
      </c>
      <c r="C1" s="15" t="s">
        <v>43</v>
      </c>
      <c r="D1" s="13" t="s">
        <v>1</v>
      </c>
      <c r="E1" s="13" t="s">
        <v>4</v>
      </c>
      <c r="F1" s="13" t="s">
        <v>5</v>
      </c>
      <c r="G1" s="13" t="s">
        <v>25</v>
      </c>
    </row>
    <row r="2" spans="1:16" x14ac:dyDescent="0.3">
      <c r="A2" s="1">
        <v>1</v>
      </c>
      <c r="B2" s="17">
        <v>20</v>
      </c>
      <c r="C2" s="17">
        <v>25</v>
      </c>
      <c r="D2" s="2">
        <f t="shared" ref="D2:E26" si="0">B2^2</f>
        <v>400</v>
      </c>
      <c r="E2" s="2">
        <f t="shared" si="0"/>
        <v>625</v>
      </c>
      <c r="F2" s="2">
        <f>B2*C2</f>
        <v>500</v>
      </c>
      <c r="G2" s="45">
        <f>COUNT(A2:A876)</f>
        <v>25</v>
      </c>
    </row>
    <row r="3" spans="1:16" x14ac:dyDescent="0.3">
      <c r="A3" s="1">
        <v>2</v>
      </c>
      <c r="B3" s="17">
        <v>15</v>
      </c>
      <c r="C3" s="17">
        <v>20</v>
      </c>
      <c r="D3" s="2">
        <f t="shared" si="0"/>
        <v>225</v>
      </c>
      <c r="E3" s="2">
        <f t="shared" si="0"/>
        <v>400</v>
      </c>
      <c r="F3" s="2">
        <f t="shared" ref="F3:F26" si="1">B3*C3</f>
        <v>300</v>
      </c>
      <c r="G3" s="45"/>
    </row>
    <row r="4" spans="1:16" x14ac:dyDescent="0.3">
      <c r="A4" s="1">
        <v>3</v>
      </c>
      <c r="B4" s="17">
        <v>20</v>
      </c>
      <c r="C4" s="17">
        <v>30</v>
      </c>
      <c r="D4" s="2">
        <f t="shared" si="0"/>
        <v>400</v>
      </c>
      <c r="E4" s="2">
        <f t="shared" si="0"/>
        <v>900</v>
      </c>
      <c r="F4" s="2">
        <f t="shared" si="1"/>
        <v>600</v>
      </c>
      <c r="G4" s="45"/>
    </row>
    <row r="5" spans="1:16" x14ac:dyDescent="0.3">
      <c r="A5" s="1">
        <v>4</v>
      </c>
      <c r="B5" s="17">
        <v>45</v>
      </c>
      <c r="C5" s="17">
        <v>60</v>
      </c>
      <c r="D5" s="2">
        <f t="shared" si="0"/>
        <v>2025</v>
      </c>
      <c r="E5" s="2">
        <f t="shared" si="0"/>
        <v>3600</v>
      </c>
      <c r="F5" s="2">
        <f t="shared" si="1"/>
        <v>2700</v>
      </c>
      <c r="G5" s="45"/>
    </row>
    <row r="6" spans="1:16" x14ac:dyDescent="0.3">
      <c r="A6" s="1">
        <v>5</v>
      </c>
      <c r="B6" s="17">
        <v>30</v>
      </c>
      <c r="C6" s="17">
        <v>50</v>
      </c>
      <c r="D6" s="2">
        <f t="shared" si="0"/>
        <v>900</v>
      </c>
      <c r="E6" s="2">
        <f t="shared" si="0"/>
        <v>2500</v>
      </c>
      <c r="F6" s="2">
        <f t="shared" si="1"/>
        <v>1500</v>
      </c>
      <c r="G6" s="45"/>
    </row>
    <row r="7" spans="1:16" x14ac:dyDescent="0.3">
      <c r="A7" s="1">
        <v>6</v>
      </c>
      <c r="B7" s="17">
        <v>45</v>
      </c>
      <c r="C7" s="17">
        <v>50</v>
      </c>
      <c r="D7" s="2">
        <f t="shared" si="0"/>
        <v>2025</v>
      </c>
      <c r="E7" s="2">
        <f t="shared" si="0"/>
        <v>2500</v>
      </c>
      <c r="F7" s="2">
        <f t="shared" si="1"/>
        <v>2250</v>
      </c>
      <c r="G7" s="45"/>
    </row>
    <row r="8" spans="1:16" x14ac:dyDescent="0.3">
      <c r="A8" s="1">
        <v>7</v>
      </c>
      <c r="B8" s="17">
        <v>35</v>
      </c>
      <c r="C8" s="17">
        <v>55</v>
      </c>
      <c r="D8" s="2">
        <f t="shared" si="0"/>
        <v>1225</v>
      </c>
      <c r="E8" s="2">
        <f t="shared" si="0"/>
        <v>3025</v>
      </c>
      <c r="F8" s="2">
        <f t="shared" si="1"/>
        <v>1925</v>
      </c>
      <c r="G8" s="45"/>
    </row>
    <row r="9" spans="1:16" x14ac:dyDescent="0.3">
      <c r="A9" s="1">
        <v>8</v>
      </c>
      <c r="B9" s="17">
        <v>10</v>
      </c>
      <c r="C9" s="17">
        <v>15</v>
      </c>
      <c r="D9" s="2">
        <f t="shared" si="0"/>
        <v>100</v>
      </c>
      <c r="E9" s="2">
        <f t="shared" si="0"/>
        <v>225</v>
      </c>
      <c r="F9" s="2">
        <f t="shared" si="1"/>
        <v>150</v>
      </c>
      <c r="G9" s="45"/>
    </row>
    <row r="10" spans="1:16" x14ac:dyDescent="0.3">
      <c r="A10" s="1">
        <v>9</v>
      </c>
      <c r="B10" s="17">
        <v>25</v>
      </c>
      <c r="C10" s="17">
        <v>50</v>
      </c>
      <c r="D10" s="2">
        <f t="shared" si="0"/>
        <v>625</v>
      </c>
      <c r="E10" s="2">
        <f t="shared" si="0"/>
        <v>2500</v>
      </c>
      <c r="F10" s="2">
        <f t="shared" si="1"/>
        <v>1250</v>
      </c>
      <c r="G10" s="45"/>
      <c r="I10" s="43" t="s">
        <v>2</v>
      </c>
      <c r="J10" s="6" t="s">
        <v>6</v>
      </c>
      <c r="K10" s="6" t="s">
        <v>7</v>
      </c>
      <c r="L10" s="6" t="s">
        <v>8</v>
      </c>
      <c r="M10" s="6" t="s">
        <v>9</v>
      </c>
      <c r="N10" s="8" t="s">
        <v>10</v>
      </c>
      <c r="O10" s="8" t="s">
        <v>11</v>
      </c>
      <c r="P10" s="36" t="s">
        <v>26</v>
      </c>
    </row>
    <row r="11" spans="1:16" x14ac:dyDescent="0.3">
      <c r="A11" s="1">
        <v>10</v>
      </c>
      <c r="B11" s="17">
        <v>60</v>
      </c>
      <c r="C11" s="17">
        <v>65</v>
      </c>
      <c r="D11" s="2">
        <f t="shared" si="0"/>
        <v>3600</v>
      </c>
      <c r="E11" s="2">
        <f t="shared" si="0"/>
        <v>4225</v>
      </c>
      <c r="F11" s="2">
        <f t="shared" si="1"/>
        <v>3900</v>
      </c>
      <c r="G11" s="45"/>
      <c r="I11" s="44"/>
      <c r="J11" s="5">
        <f>(C27*D27)</f>
        <v>61560270</v>
      </c>
      <c r="K11" s="4">
        <f>B27*F27</f>
        <v>57214948</v>
      </c>
      <c r="L11" s="5">
        <f>G2*D27</f>
        <v>1236150</v>
      </c>
      <c r="M11" s="4">
        <f>B30</f>
        <v>1008016</v>
      </c>
      <c r="N11" s="4">
        <f>J11-K11</f>
        <v>4345322</v>
      </c>
      <c r="O11" s="4">
        <f>L11-M11</f>
        <v>228134</v>
      </c>
      <c r="P11" s="36">
        <f>ROUND(N11/O11,3)</f>
        <v>19.047000000000001</v>
      </c>
    </row>
    <row r="12" spans="1:16" x14ac:dyDescent="0.3">
      <c r="A12" s="1">
        <v>11</v>
      </c>
      <c r="B12" s="17">
        <v>40</v>
      </c>
      <c r="C12" s="17">
        <v>45</v>
      </c>
      <c r="D12" s="2">
        <f t="shared" si="0"/>
        <v>1600</v>
      </c>
      <c r="E12" s="2">
        <f t="shared" si="0"/>
        <v>2025</v>
      </c>
      <c r="F12" s="2">
        <f t="shared" si="1"/>
        <v>1800</v>
      </c>
      <c r="G12" s="45"/>
      <c r="I12" s="14"/>
      <c r="J12" s="3"/>
      <c r="K12" s="3"/>
      <c r="L12" s="3"/>
      <c r="M12" s="3"/>
      <c r="N12" s="3"/>
      <c r="O12" s="3"/>
      <c r="P12" s="28"/>
    </row>
    <row r="13" spans="1:16" x14ac:dyDescent="0.3">
      <c r="A13" s="1">
        <v>12</v>
      </c>
      <c r="B13" s="17">
        <v>60</v>
      </c>
      <c r="C13" s="17">
        <v>65</v>
      </c>
      <c r="D13" s="2">
        <f t="shared" si="0"/>
        <v>3600</v>
      </c>
      <c r="E13" s="2">
        <f t="shared" si="0"/>
        <v>4225</v>
      </c>
      <c r="F13" s="2">
        <f t="shared" si="1"/>
        <v>3900</v>
      </c>
      <c r="G13" s="45"/>
      <c r="I13" s="43" t="s">
        <v>3</v>
      </c>
      <c r="J13" s="6" t="s">
        <v>12</v>
      </c>
      <c r="K13" s="7" t="s">
        <v>13</v>
      </c>
      <c r="L13" s="6" t="s">
        <v>14</v>
      </c>
      <c r="M13" s="7" t="s">
        <v>15</v>
      </c>
      <c r="N13" s="6" t="s">
        <v>16</v>
      </c>
      <c r="O13" s="7" t="s">
        <v>17</v>
      </c>
      <c r="P13" s="36" t="s">
        <v>26</v>
      </c>
    </row>
    <row r="14" spans="1:16" x14ac:dyDescent="0.3">
      <c r="A14" s="1">
        <v>13</v>
      </c>
      <c r="B14" s="17">
        <v>32</v>
      </c>
      <c r="C14" s="17">
        <v>41</v>
      </c>
      <c r="D14" s="2">
        <f t="shared" si="0"/>
        <v>1024</v>
      </c>
      <c r="E14" s="2">
        <f t="shared" si="0"/>
        <v>1681</v>
      </c>
      <c r="F14" s="2">
        <f t="shared" si="1"/>
        <v>1312</v>
      </c>
      <c r="G14" s="45"/>
      <c r="I14" s="44"/>
      <c r="J14" s="4">
        <f>G2*F27</f>
        <v>1424675</v>
      </c>
      <c r="K14" s="4">
        <f>B27*C27</f>
        <v>1249980</v>
      </c>
      <c r="L14" s="4">
        <f>G2*B27</f>
        <v>25100</v>
      </c>
      <c r="M14" s="4">
        <f>B30</f>
        <v>1008016</v>
      </c>
      <c r="N14" s="4">
        <f>J14-K14</f>
        <v>174695</v>
      </c>
      <c r="O14" s="4">
        <f>L14-M14</f>
        <v>-982916</v>
      </c>
      <c r="P14" s="36">
        <f>ROUND(N14/O14,3)</f>
        <v>-0.17799999999999999</v>
      </c>
    </row>
    <row r="15" spans="1:16" x14ac:dyDescent="0.3">
      <c r="A15" s="1">
        <v>14</v>
      </c>
      <c r="B15" s="17">
        <v>25</v>
      </c>
      <c r="C15" s="17">
        <v>42</v>
      </c>
      <c r="D15" s="2">
        <f t="shared" si="0"/>
        <v>625</v>
      </c>
      <c r="E15" s="2">
        <f t="shared" si="0"/>
        <v>1764</v>
      </c>
      <c r="F15" s="2">
        <f t="shared" si="1"/>
        <v>1050</v>
      </c>
      <c r="G15" s="45"/>
      <c r="I15" s="3"/>
      <c r="J15" s="3"/>
      <c r="K15" s="3"/>
      <c r="L15" s="3"/>
      <c r="M15" s="3"/>
      <c r="N15" s="3"/>
      <c r="O15" s="3"/>
    </row>
    <row r="16" spans="1:16" x14ac:dyDescent="0.3">
      <c r="A16" s="1">
        <v>15</v>
      </c>
      <c r="B16" s="17">
        <v>10</v>
      </c>
      <c r="C16" s="17">
        <v>17</v>
      </c>
      <c r="D16" s="2">
        <f t="shared" si="0"/>
        <v>100</v>
      </c>
      <c r="E16" s="2">
        <f t="shared" si="0"/>
        <v>289</v>
      </c>
      <c r="F16" s="2">
        <f t="shared" si="1"/>
        <v>170</v>
      </c>
      <c r="G16" s="45"/>
      <c r="I16" s="3"/>
      <c r="J16" s="3"/>
      <c r="K16" s="3"/>
      <c r="L16" s="3"/>
      <c r="M16" s="3"/>
      <c r="N16" s="3"/>
      <c r="O16" s="3"/>
    </row>
    <row r="17" spans="1:21" x14ac:dyDescent="0.3">
      <c r="A17" s="1">
        <v>16</v>
      </c>
      <c r="B17" s="17">
        <v>50</v>
      </c>
      <c r="C17" s="17">
        <v>65</v>
      </c>
      <c r="D17" s="2">
        <f t="shared" si="0"/>
        <v>2500</v>
      </c>
      <c r="E17" s="2">
        <f t="shared" si="0"/>
        <v>4225</v>
      </c>
      <c r="F17" s="2">
        <f t="shared" si="1"/>
        <v>3250</v>
      </c>
      <c r="G17" s="45"/>
      <c r="I17" s="14" t="s">
        <v>38</v>
      </c>
      <c r="J17" s="3"/>
      <c r="K17" s="3"/>
      <c r="L17" s="3"/>
      <c r="M17" s="3"/>
      <c r="N17" s="3"/>
      <c r="O17" s="3"/>
    </row>
    <row r="18" spans="1:21" x14ac:dyDescent="0.3">
      <c r="A18" s="1">
        <v>17</v>
      </c>
      <c r="B18" s="17">
        <v>75</v>
      </c>
      <c r="C18" s="17">
        <v>80</v>
      </c>
      <c r="D18" s="2">
        <f t="shared" si="0"/>
        <v>5625</v>
      </c>
      <c r="E18" s="2">
        <f t="shared" si="0"/>
        <v>6400</v>
      </c>
      <c r="F18" s="2">
        <f t="shared" si="1"/>
        <v>6000</v>
      </c>
      <c r="G18" s="45"/>
      <c r="I18" s="32" t="s">
        <v>27</v>
      </c>
      <c r="J18" s="33">
        <f>P11</f>
        <v>19.047000000000001</v>
      </c>
      <c r="K18" s="34" t="str">
        <f>IF(P14&lt;0,"-","+")</f>
        <v>-</v>
      </c>
      <c r="L18" s="35">
        <f>ABS(P14)</f>
        <v>0.17799999999999999</v>
      </c>
      <c r="M18" s="16"/>
      <c r="N18" s="16"/>
      <c r="O18" s="16"/>
      <c r="P18" s="16"/>
      <c r="Q18" s="16"/>
      <c r="R18" s="16"/>
      <c r="S18" s="10"/>
      <c r="T18" s="3"/>
    </row>
    <row r="19" spans="1:21" x14ac:dyDescent="0.3">
      <c r="A19" s="1">
        <v>18</v>
      </c>
      <c r="B19" s="17">
        <v>56</v>
      </c>
      <c r="C19" s="17">
        <v>90</v>
      </c>
      <c r="D19" s="2">
        <f t="shared" si="0"/>
        <v>3136</v>
      </c>
      <c r="E19" s="2">
        <f t="shared" si="0"/>
        <v>8100</v>
      </c>
      <c r="F19" s="2">
        <f t="shared" si="1"/>
        <v>5040</v>
      </c>
      <c r="G19" s="45"/>
      <c r="I19" s="9"/>
      <c r="J19" s="11"/>
      <c r="K19" s="3"/>
      <c r="L19" s="16"/>
      <c r="M19" s="16"/>
      <c r="N19" s="16"/>
      <c r="O19" s="16"/>
      <c r="P19" s="16"/>
      <c r="Q19" s="16"/>
      <c r="R19" s="16"/>
      <c r="S19" s="10"/>
      <c r="T19" s="3"/>
    </row>
    <row r="20" spans="1:21" x14ac:dyDescent="0.3">
      <c r="A20" s="1">
        <v>19</v>
      </c>
      <c r="B20" s="17">
        <v>55</v>
      </c>
      <c r="C20" s="17">
        <v>65</v>
      </c>
      <c r="D20" s="2">
        <f t="shared" si="0"/>
        <v>3025</v>
      </c>
      <c r="E20" s="2">
        <f t="shared" si="0"/>
        <v>4225</v>
      </c>
      <c r="F20" s="2">
        <f t="shared" si="1"/>
        <v>3575</v>
      </c>
      <c r="G20" s="45"/>
      <c r="I20" s="3"/>
      <c r="J20" s="3"/>
      <c r="K20" s="3"/>
      <c r="L20" s="10"/>
      <c r="M20" s="10"/>
      <c r="N20" s="10"/>
      <c r="O20" s="10"/>
      <c r="P20" s="10"/>
      <c r="Q20" s="10"/>
      <c r="R20" s="10"/>
      <c r="S20" s="10"/>
      <c r="T20" s="3"/>
    </row>
    <row r="21" spans="1:21" x14ac:dyDescent="0.3">
      <c r="A21" s="1">
        <v>20</v>
      </c>
      <c r="B21" s="17">
        <v>45</v>
      </c>
      <c r="C21" s="17">
        <v>56</v>
      </c>
      <c r="D21" s="2">
        <f t="shared" si="0"/>
        <v>2025</v>
      </c>
      <c r="E21" s="2">
        <f t="shared" si="0"/>
        <v>3136</v>
      </c>
      <c r="F21" s="2">
        <f t="shared" si="1"/>
        <v>2520</v>
      </c>
      <c r="G21" s="45"/>
      <c r="I21" s="3" t="s">
        <v>18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1" ht="15" thickBot="1" x14ac:dyDescent="0.35">
      <c r="A22" s="1">
        <v>21</v>
      </c>
      <c r="B22" s="17">
        <v>30</v>
      </c>
      <c r="C22" s="17">
        <v>33</v>
      </c>
      <c r="D22" s="2">
        <f t="shared" si="0"/>
        <v>900</v>
      </c>
      <c r="E22" s="2">
        <f t="shared" si="0"/>
        <v>1089</v>
      </c>
      <c r="F22" s="2">
        <f t="shared" si="1"/>
        <v>990</v>
      </c>
      <c r="G22" s="45"/>
      <c r="I22" s="19" t="s">
        <v>19</v>
      </c>
      <c r="J22" s="6" t="s">
        <v>12</v>
      </c>
      <c r="K22" s="7" t="s">
        <v>13</v>
      </c>
      <c r="L22" s="6" t="s">
        <v>20</v>
      </c>
      <c r="M22" s="7" t="s">
        <v>15</v>
      </c>
      <c r="N22" s="6" t="s">
        <v>21</v>
      </c>
      <c r="O22" s="7" t="s">
        <v>22</v>
      </c>
      <c r="P22" s="6" t="s">
        <v>16</v>
      </c>
      <c r="Q22" s="8" t="s">
        <v>11</v>
      </c>
      <c r="R22" s="6" t="s">
        <v>23</v>
      </c>
      <c r="S22" s="8" t="s">
        <v>24</v>
      </c>
      <c r="T22" s="8" t="s">
        <v>28</v>
      </c>
      <c r="U22" s="26" t="s">
        <v>29</v>
      </c>
    </row>
    <row r="23" spans="1:21" ht="15.6" thickTop="1" thickBot="1" x14ac:dyDescent="0.35">
      <c r="A23" s="1">
        <v>22</v>
      </c>
      <c r="B23" s="17">
        <v>56</v>
      </c>
      <c r="C23" s="17">
        <v>80</v>
      </c>
      <c r="D23" s="2">
        <f t="shared" si="0"/>
        <v>3136</v>
      </c>
      <c r="E23" s="2">
        <f t="shared" si="0"/>
        <v>6400</v>
      </c>
      <c r="F23" s="2">
        <f t="shared" si="1"/>
        <v>4480</v>
      </c>
      <c r="G23" s="45"/>
      <c r="I23" s="20"/>
      <c r="J23" s="17">
        <f>G2*F27</f>
        <v>1424675</v>
      </c>
      <c r="K23" s="17">
        <f>B27*C27</f>
        <v>1249980</v>
      </c>
      <c r="L23" s="17">
        <f>G2*D27</f>
        <v>1236150</v>
      </c>
      <c r="M23" s="17">
        <f>B30</f>
        <v>1008016</v>
      </c>
      <c r="N23" s="17">
        <f>G2*E27</f>
        <v>1807125</v>
      </c>
      <c r="O23" s="17">
        <f>B31</f>
        <v>1550025</v>
      </c>
      <c r="P23" s="17">
        <f>J23-K23</f>
        <v>174695</v>
      </c>
      <c r="Q23" s="17">
        <f>L23-M23</f>
        <v>228134</v>
      </c>
      <c r="R23" s="17">
        <f>N23-O23</f>
        <v>257100</v>
      </c>
      <c r="S23" s="4">
        <f>Q23*R23</f>
        <v>58653251400</v>
      </c>
      <c r="T23" s="4">
        <f>SQRT(S23)</f>
        <v>242184.33351478374</v>
      </c>
      <c r="U23" s="27">
        <f>ROUND(P23/T23,5)</f>
        <v>0.72133000000000003</v>
      </c>
    </row>
    <row r="24" spans="1:21" ht="15" thickTop="1" x14ac:dyDescent="0.3">
      <c r="A24" s="1">
        <v>23</v>
      </c>
      <c r="B24" s="17">
        <v>30</v>
      </c>
      <c r="C24" s="17">
        <v>35</v>
      </c>
      <c r="D24" s="2">
        <f t="shared" si="0"/>
        <v>900</v>
      </c>
      <c r="E24" s="2">
        <f t="shared" si="0"/>
        <v>1225</v>
      </c>
      <c r="F24" s="2">
        <f t="shared" si="1"/>
        <v>1050</v>
      </c>
      <c r="G24" s="45"/>
      <c r="I24" s="18" t="s">
        <v>33</v>
      </c>
      <c r="J24" s="29">
        <f>ROUND(U23^2*100,5)</f>
        <v>52.031700000000001</v>
      </c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1" x14ac:dyDescent="0.3">
      <c r="A25" s="1">
        <v>24</v>
      </c>
      <c r="B25" s="17">
        <v>50</v>
      </c>
      <c r="C25" s="17">
        <v>76</v>
      </c>
      <c r="D25" s="2">
        <f t="shared" si="0"/>
        <v>2500</v>
      </c>
      <c r="E25" s="2">
        <f t="shared" si="0"/>
        <v>5776</v>
      </c>
      <c r="F25" s="2">
        <f t="shared" si="1"/>
        <v>3800</v>
      </c>
      <c r="G25" s="45"/>
      <c r="I25" s="18" t="s">
        <v>35</v>
      </c>
      <c r="J25" s="29">
        <f>100-J24</f>
        <v>47.968299999999999</v>
      </c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1" x14ac:dyDescent="0.3">
      <c r="A26" s="1">
        <v>25</v>
      </c>
      <c r="B26" s="17">
        <v>85</v>
      </c>
      <c r="C26" s="17">
        <v>35</v>
      </c>
      <c r="D26" s="2">
        <f t="shared" si="0"/>
        <v>7225</v>
      </c>
      <c r="E26" s="2">
        <f t="shared" si="0"/>
        <v>1225</v>
      </c>
      <c r="F26" s="2">
        <f t="shared" si="1"/>
        <v>2975</v>
      </c>
      <c r="G26" s="45"/>
      <c r="J26" s="11"/>
      <c r="K26" s="11"/>
      <c r="L26" s="11"/>
      <c r="M26" s="11"/>
      <c r="N26" s="11"/>
      <c r="O26" s="11"/>
      <c r="P26" s="3"/>
      <c r="Q26" s="3"/>
    </row>
    <row r="27" spans="1:21" ht="15" thickBot="1" x14ac:dyDescent="0.35">
      <c r="A27" s="26" t="s">
        <v>39</v>
      </c>
      <c r="B27" s="26">
        <f>SUM(B2:B26)</f>
        <v>1004</v>
      </c>
      <c r="C27" s="26">
        <f>SUM(C2:C26)</f>
        <v>1245</v>
      </c>
      <c r="D27" s="26">
        <f>SUM(D2:D26)</f>
        <v>49446</v>
      </c>
      <c r="E27" s="26">
        <f>SUM(E2:E26)</f>
        <v>72285</v>
      </c>
      <c r="F27" s="26">
        <f>SUM(F2:F26)</f>
        <v>56987</v>
      </c>
      <c r="G27" s="45"/>
    </row>
    <row r="28" spans="1:21" ht="15.75" thickTop="1" x14ac:dyDescent="0.25">
      <c r="C28" s="28"/>
      <c r="D28" s="28"/>
      <c r="E28" s="28"/>
      <c r="F28" s="28"/>
    </row>
    <row r="29" spans="1:21" s="11" customFormat="1" ht="15" x14ac:dyDescent="0.25">
      <c r="C29" s="31"/>
      <c r="D29" s="31"/>
      <c r="E29" s="31"/>
      <c r="F29" s="31"/>
    </row>
    <row r="30" spans="1:21" s="11" customFormat="1" x14ac:dyDescent="0.3">
      <c r="A30" s="29" t="s">
        <v>40</v>
      </c>
      <c r="B30" s="30">
        <f>B27^2</f>
        <v>1008016</v>
      </c>
    </row>
    <row r="31" spans="1:21" s="11" customFormat="1" x14ac:dyDescent="0.3">
      <c r="A31" s="29" t="s">
        <v>41</v>
      </c>
      <c r="B31" s="30">
        <f>C27^2</f>
        <v>1550025</v>
      </c>
    </row>
    <row r="32" spans="1:21" s="11" customFormat="1" ht="15" x14ac:dyDescent="0.25">
      <c r="B32" s="12"/>
    </row>
    <row r="33" spans="2:14" s="11" customFormat="1" ht="15" x14ac:dyDescent="0.25">
      <c r="H33" s="11" t="s">
        <v>36</v>
      </c>
      <c r="I33" s="21" t="s">
        <v>30</v>
      </c>
      <c r="J33" s="22">
        <f>J18</f>
        <v>19.047000000000001</v>
      </c>
      <c r="K33" s="22" t="str">
        <f>K18</f>
        <v>-</v>
      </c>
      <c r="L33" s="23">
        <f>L18</f>
        <v>0.17799999999999999</v>
      </c>
      <c r="M33" s="24"/>
      <c r="N33" s="24"/>
    </row>
    <row r="34" spans="2:14" s="11" customFormat="1" ht="15" x14ac:dyDescent="0.25">
      <c r="H34" s="11" t="s">
        <v>31</v>
      </c>
      <c r="I34" s="48">
        <f>U23</f>
        <v>0.72133000000000003</v>
      </c>
      <c r="J34" s="49"/>
      <c r="K34" s="49"/>
      <c r="L34" s="49"/>
      <c r="M34" s="49"/>
      <c r="N34" s="49"/>
    </row>
    <row r="35" spans="2:14" s="11" customFormat="1" ht="15" x14ac:dyDescent="0.25">
      <c r="H35" s="11" t="s">
        <v>37</v>
      </c>
      <c r="I35" s="25" t="str">
        <f>"Nilai korelasi yaitu "&amp;IF(I34&lt;0,"negatif","positif")&amp;" yang menunjukkan bahwa hubungan "&amp;IF(I34&lt;0,"terbalik","lurus/linear")&amp;""</f>
        <v>Nilai korelasi yaitu positif yang menunjukkan bahwa hubungan lurus/linear</v>
      </c>
      <c r="J35" s="25"/>
      <c r="K35" s="25"/>
      <c r="L35" s="25"/>
      <c r="M35" s="25"/>
      <c r="N35" s="25"/>
    </row>
    <row r="36" spans="2:14" s="11" customFormat="1" ht="15" x14ac:dyDescent="0.25">
      <c r="H36" s="11" t="s">
        <v>32</v>
      </c>
      <c r="I36" s="50" t="str">
        <f>"Kekuatan nilai r adalah "&amp;IF((I34&lt;0.2),"Sangat Sedikit",IF((I34&lt;0.4),"Dikit",IF((I34&lt;0.6),"Sedang",IF((I34&lt;0.8),"Banyak",IF((I34&lt;=1),"Sangat Banyak")&amp;""))))</f>
        <v>Kekuatan nilai r adalah Banyak</v>
      </c>
      <c r="J36" s="50"/>
      <c r="K36" s="50"/>
      <c r="L36" s="50"/>
      <c r="M36" s="50"/>
      <c r="N36" s="50"/>
    </row>
    <row r="37" spans="2:14" s="11" customFormat="1" ht="15" x14ac:dyDescent="0.25">
      <c r="H37" s="11" t="s">
        <v>33</v>
      </c>
      <c r="I37" s="46" t="str">
        <f>""&amp;ROUND(I34^2*100,5)&amp;" %"</f>
        <v>52.0317 %</v>
      </c>
      <c r="J37" s="47"/>
      <c r="K37" s="47"/>
      <c r="L37" s="47"/>
      <c r="M37" s="47"/>
      <c r="N37" s="47"/>
    </row>
    <row r="38" spans="2:14" s="11" customFormat="1" ht="15" x14ac:dyDescent="0.25">
      <c r="H38" s="11" t="s">
        <v>34</v>
      </c>
      <c r="I38" s="37" t="str">
        <f>"Besar kontribusi variabel "&amp;B1&amp;" terhadap "&amp;C1&amp;" adalah "&amp;I37&amp;" % "</f>
        <v xml:space="preserve">Besar kontribusi variabel X (produksi susu) terhadap Y (produksi keju) adalah 52.0317 % % </v>
      </c>
      <c r="J38" s="38"/>
      <c r="K38" s="38"/>
      <c r="L38" s="38"/>
      <c r="M38" s="38"/>
      <c r="N38" s="39"/>
    </row>
    <row r="39" spans="2:14" s="11" customFormat="1" ht="15" x14ac:dyDescent="0.25">
      <c r="I39" s="40" t="str">
        <f>"dan sisanya yaitu sebesar "&amp;J25&amp;" % dipengaruhi oleh variabel selain "&amp;B1&amp;""</f>
        <v>dan sisanya yaitu sebesar 47.9683 % dipengaruhi oleh variabel selain X (produksi susu)</v>
      </c>
      <c r="J39" s="41"/>
      <c r="K39" s="41"/>
      <c r="L39" s="41"/>
      <c r="M39" s="41"/>
      <c r="N39" s="42"/>
    </row>
    <row r="40" spans="2:14" s="11" customFormat="1" ht="15" x14ac:dyDescent="0.25">
      <c r="B40" s="12"/>
    </row>
    <row r="41" spans="2:14" s="11" customFormat="1" ht="15" x14ac:dyDescent="0.25">
      <c r="B41" s="12"/>
    </row>
    <row r="42" spans="2:14" s="11" customFormat="1" ht="15" x14ac:dyDescent="0.25">
      <c r="B42" s="12"/>
    </row>
    <row r="43" spans="2:14" s="11" customFormat="1" x14ac:dyDescent="0.3">
      <c r="B43" s="12"/>
    </row>
    <row r="44" spans="2:14" s="11" customFormat="1" x14ac:dyDescent="0.3">
      <c r="B44" s="12"/>
    </row>
    <row r="45" spans="2:14" s="11" customFormat="1" x14ac:dyDescent="0.3">
      <c r="B45" s="12"/>
    </row>
    <row r="46" spans="2:14" s="11" customFormat="1" x14ac:dyDescent="0.3">
      <c r="B46" s="12"/>
    </row>
    <row r="47" spans="2:14" s="11" customFormat="1" x14ac:dyDescent="0.3">
      <c r="B47" s="12"/>
    </row>
    <row r="48" spans="2:14" s="11" customFormat="1" x14ac:dyDescent="0.3">
      <c r="B48" s="12"/>
    </row>
    <row r="49" spans="2:2" s="11" customFormat="1" x14ac:dyDescent="0.3">
      <c r="B49" s="12"/>
    </row>
    <row r="50" spans="2:2" s="11" customFormat="1" x14ac:dyDescent="0.3">
      <c r="B50" s="12"/>
    </row>
    <row r="51" spans="2:2" s="11" customFormat="1" x14ac:dyDescent="0.3">
      <c r="B51" s="12"/>
    </row>
    <row r="52" spans="2:2" s="11" customFormat="1" x14ac:dyDescent="0.3">
      <c r="B52" s="12"/>
    </row>
    <row r="53" spans="2:2" s="11" customFormat="1" x14ac:dyDescent="0.3">
      <c r="B53" s="12"/>
    </row>
    <row r="54" spans="2:2" s="11" customFormat="1" x14ac:dyDescent="0.3">
      <c r="B54" s="12"/>
    </row>
    <row r="55" spans="2:2" s="11" customFormat="1" x14ac:dyDescent="0.3">
      <c r="B55" s="12"/>
    </row>
    <row r="56" spans="2:2" s="11" customFormat="1" x14ac:dyDescent="0.3">
      <c r="B56" s="12"/>
    </row>
    <row r="57" spans="2:2" s="11" customFormat="1" x14ac:dyDescent="0.3">
      <c r="B57" s="12"/>
    </row>
    <row r="58" spans="2:2" s="11" customFormat="1" x14ac:dyDescent="0.3">
      <c r="B58" s="12"/>
    </row>
    <row r="59" spans="2:2" s="11" customFormat="1" x14ac:dyDescent="0.3">
      <c r="B59" s="12"/>
    </row>
    <row r="60" spans="2:2" s="11" customFormat="1" x14ac:dyDescent="0.3">
      <c r="B60" s="12"/>
    </row>
    <row r="61" spans="2:2" s="11" customFormat="1" x14ac:dyDescent="0.3">
      <c r="B61" s="12"/>
    </row>
    <row r="62" spans="2:2" s="11" customFormat="1" x14ac:dyDescent="0.3">
      <c r="B62" s="12"/>
    </row>
    <row r="63" spans="2:2" s="11" customFormat="1" x14ac:dyDescent="0.3">
      <c r="B63" s="12"/>
    </row>
    <row r="64" spans="2:2" s="11" customFormat="1" x14ac:dyDescent="0.3">
      <c r="B64" s="12"/>
    </row>
    <row r="65" spans="2:2" s="11" customFormat="1" x14ac:dyDescent="0.3">
      <c r="B65" s="12"/>
    </row>
    <row r="66" spans="2:2" s="11" customFormat="1" x14ac:dyDescent="0.3">
      <c r="B66" s="12"/>
    </row>
    <row r="67" spans="2:2" s="11" customFormat="1" x14ac:dyDescent="0.3">
      <c r="B67" s="12"/>
    </row>
    <row r="68" spans="2:2" s="11" customFormat="1" x14ac:dyDescent="0.3">
      <c r="B68" s="12"/>
    </row>
  </sheetData>
  <mergeCells count="8">
    <mergeCell ref="I38:N38"/>
    <mergeCell ref="I39:N39"/>
    <mergeCell ref="I10:I11"/>
    <mergeCell ref="I13:I14"/>
    <mergeCell ref="G2:G27"/>
    <mergeCell ref="I37:N37"/>
    <mergeCell ref="I34:N34"/>
    <mergeCell ref="I36:N36"/>
  </mergeCells>
  <phoneticPr fontId="20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</dc:creator>
  <cp:lastModifiedBy>ismail - [2010]</cp:lastModifiedBy>
  <dcterms:created xsi:type="dcterms:W3CDTF">2021-02-25T15:48:18Z</dcterms:created>
  <dcterms:modified xsi:type="dcterms:W3CDTF">2021-03-01T13:51:45Z</dcterms:modified>
</cp:coreProperties>
</file>