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\Downloads\"/>
    </mc:Choice>
  </mc:AlternateContent>
  <bookViews>
    <workbookView xWindow="0" yWindow="0" windowWidth="28800" windowHeight="12345" activeTab="2"/>
  </bookViews>
  <sheets>
    <sheet name="Problema-1" sheetId="1" r:id="rId1"/>
    <sheet name="Problema-2" sheetId="2" r:id="rId2"/>
    <sheet name="Problema-3" sheetId="3" r:id="rId3"/>
  </sheets>
  <calcPr calcId="162913"/>
</workbook>
</file>

<file path=xl/calcChain.xml><?xml version="1.0" encoding="utf-8"?>
<calcChain xmlns="http://schemas.openxmlformats.org/spreadsheetml/2006/main">
  <c r="I22" i="3" l="1"/>
  <c r="I21" i="3"/>
  <c r="G22" i="3"/>
  <c r="G21" i="3"/>
  <c r="E22" i="3"/>
  <c r="E21" i="3"/>
  <c r="B22" i="3"/>
  <c r="B21" i="3"/>
  <c r="B20" i="3"/>
  <c r="B19" i="3"/>
  <c r="B18" i="3"/>
  <c r="C15" i="3"/>
  <c r="D15" i="3"/>
  <c r="B15" i="3"/>
  <c r="F13" i="3"/>
  <c r="F12" i="3"/>
  <c r="C12" i="3"/>
  <c r="D12" i="3"/>
  <c r="C13" i="3"/>
  <c r="D13" i="3"/>
  <c r="B12" i="3"/>
  <c r="B13" i="3"/>
  <c r="D14" i="1"/>
  <c r="D15" i="1"/>
  <c r="D16" i="1"/>
  <c r="D17" i="1"/>
  <c r="D18" i="1"/>
  <c r="D19" i="1"/>
  <c r="D20" i="1"/>
  <c r="D13" i="1"/>
  <c r="U16" i="1"/>
  <c r="M16" i="1"/>
  <c r="N16" i="1"/>
  <c r="O16" i="1"/>
  <c r="P16" i="1"/>
  <c r="Q16" i="1"/>
  <c r="R16" i="1"/>
  <c r="L16" i="1"/>
  <c r="U14" i="1"/>
  <c r="T14" i="1"/>
  <c r="K14" i="1"/>
  <c r="S14" i="1"/>
  <c r="M14" i="1"/>
  <c r="N14" i="1"/>
  <c r="O14" i="1"/>
  <c r="P14" i="1"/>
  <c r="Q14" i="1"/>
  <c r="R14" i="1"/>
  <c r="L14" i="1"/>
  <c r="L12" i="1"/>
  <c r="M12" i="1"/>
  <c r="N12" i="1"/>
  <c r="O12" i="1"/>
  <c r="P12" i="1"/>
  <c r="Q12" i="1"/>
  <c r="R12" i="1"/>
  <c r="K12" i="1"/>
  <c r="L11" i="1"/>
  <c r="M11" i="1"/>
  <c r="N11" i="1"/>
  <c r="O11" i="1"/>
  <c r="P11" i="1"/>
  <c r="Q11" i="1"/>
  <c r="R11" i="1"/>
  <c r="K11" i="1"/>
  <c r="S4" i="1"/>
  <c r="S3" i="1"/>
  <c r="S5" i="1"/>
  <c r="S6" i="1"/>
  <c r="S7" i="1"/>
  <c r="S8" i="1"/>
  <c r="S9" i="1"/>
  <c r="S10" i="1"/>
  <c r="R4" i="1"/>
  <c r="R5" i="1"/>
  <c r="R6" i="1"/>
  <c r="R7" i="1"/>
  <c r="R8" i="1"/>
  <c r="R9" i="1"/>
  <c r="R10" i="1"/>
  <c r="R3" i="1"/>
  <c r="Q4" i="1"/>
  <c r="Q5" i="1"/>
  <c r="Q6" i="1"/>
  <c r="Q7" i="1"/>
  <c r="Q8" i="1"/>
  <c r="Q9" i="1"/>
  <c r="Q10" i="1"/>
  <c r="P4" i="1"/>
  <c r="P5" i="1"/>
  <c r="P6" i="1"/>
  <c r="P7" i="1"/>
  <c r="P8" i="1"/>
  <c r="P9" i="1"/>
  <c r="P10" i="1"/>
  <c r="O4" i="1"/>
  <c r="O5" i="1"/>
  <c r="O6" i="1"/>
  <c r="O7" i="1"/>
  <c r="O8" i="1"/>
  <c r="O9" i="1"/>
  <c r="O10" i="1"/>
  <c r="Q3" i="1"/>
  <c r="P3" i="1"/>
  <c r="O3" i="1"/>
  <c r="F14" i="1"/>
  <c r="F15" i="1"/>
  <c r="F16" i="1"/>
  <c r="F17" i="1"/>
  <c r="F18" i="1"/>
  <c r="F19" i="1"/>
  <c r="F20" i="1"/>
  <c r="E14" i="1"/>
  <c r="E15" i="1"/>
  <c r="E16" i="1"/>
  <c r="E17" i="1"/>
  <c r="E18" i="1"/>
  <c r="E19" i="1"/>
  <c r="E20" i="1"/>
  <c r="F13" i="1"/>
  <c r="E13" i="1"/>
  <c r="C15" i="1"/>
  <c r="C16" i="1"/>
  <c r="C17" i="1"/>
  <c r="C18" i="1"/>
  <c r="C19" i="1"/>
  <c r="C20" i="1"/>
  <c r="C14" i="1"/>
  <c r="C13" i="1"/>
  <c r="B15" i="1"/>
  <c r="B16" i="1"/>
  <c r="B17" i="1"/>
  <c r="B18" i="1"/>
  <c r="B19" i="1"/>
  <c r="B20" i="1"/>
  <c r="B14" i="1"/>
  <c r="B13" i="1"/>
  <c r="A15" i="1"/>
  <c r="A16" i="1"/>
  <c r="A17" i="1"/>
  <c r="A18" i="1"/>
  <c r="A19" i="1"/>
  <c r="A20" i="1"/>
  <c r="A14" i="1"/>
  <c r="A13" i="1"/>
  <c r="C26" i="2"/>
  <c r="D26" i="2"/>
  <c r="E26" i="2"/>
  <c r="F26" i="2"/>
  <c r="G26" i="2"/>
  <c r="H26" i="2"/>
  <c r="B26" i="2"/>
  <c r="I24" i="2"/>
  <c r="H24" i="2"/>
  <c r="C24" i="2"/>
  <c r="D24" i="2"/>
  <c r="E24" i="2"/>
  <c r="F24" i="2"/>
  <c r="G24" i="2"/>
  <c r="B24" i="2"/>
  <c r="C22" i="2"/>
  <c r="D22" i="2"/>
  <c r="E22" i="2"/>
  <c r="F22" i="2"/>
  <c r="G22" i="2"/>
  <c r="H22" i="2"/>
  <c r="A22" i="2"/>
  <c r="B22" i="2"/>
  <c r="B21" i="2"/>
  <c r="C21" i="2"/>
  <c r="D21" i="2"/>
  <c r="E21" i="2"/>
  <c r="F21" i="2"/>
  <c r="G21" i="2"/>
  <c r="H21" i="2"/>
  <c r="A21" i="2"/>
  <c r="I20" i="2"/>
  <c r="I19" i="2"/>
  <c r="I18" i="2"/>
  <c r="I17" i="2"/>
  <c r="I16" i="2"/>
  <c r="I15" i="2"/>
  <c r="I14" i="2"/>
  <c r="I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H13" i="2"/>
  <c r="G13" i="2"/>
  <c r="F13" i="2"/>
  <c r="V14" i="1" l="1"/>
</calcChain>
</file>

<file path=xl/sharedStrings.xml><?xml version="1.0" encoding="utf-8"?>
<sst xmlns="http://schemas.openxmlformats.org/spreadsheetml/2006/main" count="125" uniqueCount="75">
  <si>
    <t>Tiempo de Respuesta (mseg) para 5 usuarios</t>
  </si>
  <si>
    <t>Equipo</t>
  </si>
  <si>
    <t>CPU</t>
  </si>
  <si>
    <t>Lect</t>
  </si>
  <si>
    <t>Escr</t>
  </si>
  <si>
    <t>Lote 1</t>
  </si>
  <si>
    <t>Lote 2</t>
  </si>
  <si>
    <t>Lote 3</t>
  </si>
  <si>
    <t>Lote 4</t>
  </si>
  <si>
    <t>Lote 5</t>
  </si>
  <si>
    <t>Exp</t>
  </si>
  <si>
    <t>V. disco (rpm)</t>
  </si>
  <si>
    <t>Mem.</t>
  </si>
  <si>
    <t>Productividad (pet/seg)</t>
  </si>
  <si>
    <t>Dual Core</t>
  </si>
  <si>
    <t>4 GBytes</t>
  </si>
  <si>
    <t>8 GBytes</t>
  </si>
  <si>
    <t>Intel i5</t>
  </si>
  <si>
    <t xml:space="preserve">Alternativas </t>
  </si>
  <si>
    <t>Mediciones</t>
  </si>
  <si>
    <t>Entorno 1</t>
  </si>
  <si>
    <t>Entorno 2</t>
  </si>
  <si>
    <t>Entorno 3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</si>
  <si>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</si>
  <si>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</si>
  <si>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</si>
  <si>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</si>
  <si>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</si>
  <si>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</si>
  <si>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</si>
  <si>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</si>
  <si>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</si>
  <si>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Total/8</t>
  </si>
  <si>
    <t>Total</t>
  </si>
  <si>
    <t>SSA</t>
  </si>
  <si>
    <t>SSB</t>
  </si>
  <si>
    <t>SSC</t>
  </si>
  <si>
    <t>SSAB</t>
  </si>
  <si>
    <t>SSAC</t>
  </si>
  <si>
    <t>SSBC</t>
  </si>
  <si>
    <t>SSABC</t>
  </si>
  <si>
    <t>SST</t>
  </si>
  <si>
    <t>%A</t>
  </si>
  <si>
    <t>%B</t>
  </si>
  <si>
    <t>%C</t>
  </si>
  <si>
    <t>%AB</t>
  </si>
  <si>
    <t>%AC</t>
  </si>
  <si>
    <t>%BC</t>
  </si>
  <si>
    <t>%ABC</t>
  </si>
  <si>
    <t>Factor</t>
  </si>
  <si>
    <t>Dual</t>
  </si>
  <si>
    <t>Intel</t>
  </si>
  <si>
    <t>MEDIA</t>
  </si>
  <si>
    <t>ERRORES</t>
  </si>
  <si>
    <t>CPU (A)</t>
  </si>
  <si>
    <t>Disco (B)</t>
  </si>
  <si>
    <t>Mem ©</t>
  </si>
  <si>
    <t>Total/2^3</t>
  </si>
  <si>
    <t>r (nº lotes)</t>
  </si>
  <si>
    <t>SSY</t>
  </si>
  <si>
    <t>SS0</t>
  </si>
  <si>
    <t>SSE</t>
  </si>
  <si>
    <t>%SSE</t>
  </si>
  <si>
    <t>2 FORMAS DE CALCULAR SSE</t>
  </si>
  <si>
    <t>Suma Col.</t>
  </si>
  <si>
    <t>Pro. Col.</t>
  </si>
  <si>
    <t>Global</t>
  </si>
  <si>
    <t>Efec. Col.</t>
  </si>
  <si>
    <t>Grados libertad</t>
  </si>
  <si>
    <t>Efecto factor</t>
  </si>
  <si>
    <t>Efecto error</t>
  </si>
  <si>
    <t>MSA</t>
  </si>
  <si>
    <t>MSE</t>
  </si>
  <si>
    <t>F muestral</t>
  </si>
  <si>
    <t>F 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</si>
</sst>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58EE"/>
        <bgColor indexed="64"/>
      </patternFill>
    </fill>
    <fill>
      <patternFill patternType="solid">
        <fgColor rgb="FFF9CF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1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3" borderId="2" xfId="0" applyFill="1" applyBorder="1"/>
    <xf numFmtId="0" fontId="0" fillId="0" borderId="2" xfId="0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CFF7"/>
      <color rgb="FFF65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16" sqref="U16"/>
    </sheetView>
  </sheetViews>
  <sheetFormatPr baseColWidth="10" defaultRowHeight="15" x14ac:dyDescent="0.25"/>
  <cols>
    <col min="22" max="22" width="14.42578125" customWidth="1"/>
  </cols>
  <sheetData>
    <row r="1" spans="1:24" x14ac:dyDescent="0.25">
      <c r="E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K2" s="3" t="s">
        <v>23</v>
      </c>
      <c r="L2" s="3" t="s">
        <v>24</v>
      </c>
      <c r="M2" s="3" t="s">
        <v>25</v>
      </c>
      <c r="N2" s="3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  <c r="U2" s="13"/>
      <c r="V2" s="13"/>
      <c r="W2" s="13"/>
      <c r="X2" s="13"/>
    </row>
    <row r="3" spans="1:24" x14ac:dyDescent="0.25">
      <c r="A3">
        <v>0</v>
      </c>
      <c r="B3">
        <v>50000</v>
      </c>
      <c r="C3">
        <v>50</v>
      </c>
      <c r="D3">
        <v>50</v>
      </c>
      <c r="E3">
        <v>22.047999999999998</v>
      </c>
      <c r="F3">
        <v>22.183</v>
      </c>
      <c r="G3">
        <v>22.29</v>
      </c>
      <c r="H3">
        <v>22.803000000000001</v>
      </c>
      <c r="I3">
        <v>22.416</v>
      </c>
      <c r="K3" s="3">
        <v>1</v>
      </c>
      <c r="L3" s="3">
        <v>-1</v>
      </c>
      <c r="M3" s="3">
        <v>-1</v>
      </c>
      <c r="N3" s="3">
        <v>-1</v>
      </c>
      <c r="O3" s="1">
        <f>L3*M3</f>
        <v>1</v>
      </c>
      <c r="P3" s="1">
        <f>L3*N3</f>
        <v>1</v>
      </c>
      <c r="Q3" s="1">
        <f>M3*N3</f>
        <v>1</v>
      </c>
      <c r="R3" s="1">
        <f>L3*M3*N3</f>
        <v>-1</v>
      </c>
      <c r="S3" s="1">
        <f>A13</f>
        <v>22.347999999999995</v>
      </c>
      <c r="U3" s="13"/>
      <c r="V3" s="13"/>
      <c r="W3" s="13"/>
      <c r="X3" s="13"/>
    </row>
    <row r="4" spans="1:24" x14ac:dyDescent="0.25">
      <c r="A4">
        <v>1</v>
      </c>
      <c r="B4">
        <v>50000</v>
      </c>
      <c r="C4">
        <v>50</v>
      </c>
      <c r="D4">
        <v>200</v>
      </c>
      <c r="E4">
        <v>30.48</v>
      </c>
      <c r="F4">
        <v>28.375</v>
      </c>
      <c r="G4">
        <v>25.937000000000001</v>
      </c>
      <c r="H4">
        <v>29.100999999999999</v>
      </c>
      <c r="I4">
        <v>30.122</v>
      </c>
      <c r="K4" s="3">
        <v>1</v>
      </c>
      <c r="L4" s="3">
        <v>-1</v>
      </c>
      <c r="M4" s="3">
        <v>-1</v>
      </c>
      <c r="N4" s="3">
        <v>1</v>
      </c>
      <c r="O4" s="1">
        <f t="shared" ref="O4:O10" si="0">L4*M4</f>
        <v>1</v>
      </c>
      <c r="P4" s="1">
        <f t="shared" ref="P4:P10" si="1">L4*N4</f>
        <v>-1</v>
      </c>
      <c r="Q4" s="1">
        <f t="shared" ref="Q4:Q10" si="2">M4*N4</f>
        <v>-1</v>
      </c>
      <c r="R4" s="1">
        <f t="shared" ref="R4:R10" si="3">L4*M4*N4</f>
        <v>1</v>
      </c>
      <c r="S4" s="1">
        <f>A14</f>
        <v>28.802999999999997</v>
      </c>
      <c r="U4" s="13"/>
      <c r="V4" s="13"/>
      <c r="W4" s="13"/>
      <c r="X4" s="13"/>
    </row>
    <row r="5" spans="1:24" x14ac:dyDescent="0.25">
      <c r="A5">
        <v>2</v>
      </c>
      <c r="B5">
        <v>50000</v>
      </c>
      <c r="C5">
        <v>300</v>
      </c>
      <c r="D5">
        <v>50</v>
      </c>
      <c r="E5">
        <v>27.361999999999998</v>
      </c>
      <c r="F5">
        <v>27.148</v>
      </c>
      <c r="G5">
        <v>26.562000000000001</v>
      </c>
      <c r="H5">
        <v>26.751000000000001</v>
      </c>
      <c r="I5">
        <v>26.885999999999999</v>
      </c>
      <c r="K5" s="3">
        <v>1</v>
      </c>
      <c r="L5" s="3">
        <v>-1</v>
      </c>
      <c r="M5" s="3">
        <v>1</v>
      </c>
      <c r="N5" s="3">
        <v>-1</v>
      </c>
      <c r="O5" s="1">
        <f t="shared" si="0"/>
        <v>-1</v>
      </c>
      <c r="P5" s="1">
        <f t="shared" si="1"/>
        <v>1</v>
      </c>
      <c r="Q5" s="1">
        <f t="shared" si="2"/>
        <v>-1</v>
      </c>
      <c r="R5" s="1">
        <f t="shared" si="3"/>
        <v>1</v>
      </c>
      <c r="S5" s="1">
        <f t="shared" ref="S5:S10" si="4">A15</f>
        <v>26.941800000000001</v>
      </c>
      <c r="U5" s="13"/>
      <c r="V5" s="13"/>
      <c r="W5" s="13"/>
      <c r="X5" s="13"/>
    </row>
    <row r="6" spans="1:24" x14ac:dyDescent="0.25">
      <c r="A6">
        <v>3</v>
      </c>
      <c r="B6">
        <v>50000</v>
      </c>
      <c r="C6">
        <v>300</v>
      </c>
      <c r="D6">
        <v>200</v>
      </c>
      <c r="E6">
        <v>46.38</v>
      </c>
      <c r="F6">
        <v>36.369999999999997</v>
      </c>
      <c r="G6">
        <v>38.082999999999998</v>
      </c>
      <c r="H6">
        <v>36.381999999999998</v>
      </c>
      <c r="I6">
        <v>38.031999999999996</v>
      </c>
      <c r="K6" s="3">
        <v>1</v>
      </c>
      <c r="L6" s="3">
        <v>-1</v>
      </c>
      <c r="M6" s="3">
        <v>1</v>
      </c>
      <c r="N6" s="3">
        <v>1</v>
      </c>
      <c r="O6" s="1">
        <f t="shared" si="0"/>
        <v>-1</v>
      </c>
      <c r="P6" s="1">
        <f t="shared" si="1"/>
        <v>-1</v>
      </c>
      <c r="Q6" s="1">
        <f t="shared" si="2"/>
        <v>1</v>
      </c>
      <c r="R6" s="1">
        <f t="shared" si="3"/>
        <v>-1</v>
      </c>
      <c r="S6" s="1">
        <f t="shared" si="4"/>
        <v>39.049400000000006</v>
      </c>
    </row>
    <row r="7" spans="1:24" x14ac:dyDescent="0.25">
      <c r="A7">
        <v>4</v>
      </c>
      <c r="B7">
        <v>200000</v>
      </c>
      <c r="C7">
        <v>50</v>
      </c>
      <c r="D7">
        <v>50</v>
      </c>
      <c r="E7">
        <v>87.370999999999995</v>
      </c>
      <c r="F7">
        <v>85.492999999999995</v>
      </c>
      <c r="G7">
        <v>85.947999999999993</v>
      </c>
      <c r="H7">
        <v>101.221</v>
      </c>
      <c r="I7">
        <v>85.16</v>
      </c>
      <c r="K7" s="3">
        <v>1</v>
      </c>
      <c r="L7" s="3">
        <v>1</v>
      </c>
      <c r="M7" s="3">
        <v>-1</v>
      </c>
      <c r="N7" s="3">
        <v>-1</v>
      </c>
      <c r="O7" s="1">
        <f t="shared" si="0"/>
        <v>-1</v>
      </c>
      <c r="P7" s="1">
        <f t="shared" si="1"/>
        <v>-1</v>
      </c>
      <c r="Q7" s="1">
        <f t="shared" si="2"/>
        <v>1</v>
      </c>
      <c r="R7" s="1">
        <f t="shared" si="3"/>
        <v>1</v>
      </c>
      <c r="S7" s="1">
        <f t="shared" si="4"/>
        <v>89.038600000000002</v>
      </c>
    </row>
    <row r="8" spans="1:24" x14ac:dyDescent="0.25">
      <c r="A8">
        <v>5</v>
      </c>
      <c r="B8">
        <v>200000</v>
      </c>
      <c r="C8">
        <v>50</v>
      </c>
      <c r="D8">
        <v>200</v>
      </c>
      <c r="E8">
        <v>49.392000000000003</v>
      </c>
      <c r="F8">
        <v>98.453000000000003</v>
      </c>
      <c r="G8">
        <v>110.57</v>
      </c>
      <c r="H8">
        <v>120.004</v>
      </c>
      <c r="I8">
        <v>109.605</v>
      </c>
      <c r="K8" s="3">
        <v>1</v>
      </c>
      <c r="L8" s="3">
        <v>1</v>
      </c>
      <c r="M8" s="3">
        <v>-1</v>
      </c>
      <c r="N8" s="3">
        <v>1</v>
      </c>
      <c r="O8" s="1">
        <f t="shared" si="0"/>
        <v>-1</v>
      </c>
      <c r="P8" s="1">
        <f t="shared" si="1"/>
        <v>1</v>
      </c>
      <c r="Q8" s="1">
        <f t="shared" si="2"/>
        <v>-1</v>
      </c>
      <c r="R8" s="1">
        <f t="shared" si="3"/>
        <v>-1</v>
      </c>
      <c r="S8" s="1">
        <f t="shared" si="4"/>
        <v>97.604799999999997</v>
      </c>
    </row>
    <row r="9" spans="1:24" x14ac:dyDescent="0.25">
      <c r="A9">
        <v>6</v>
      </c>
      <c r="B9">
        <v>200000</v>
      </c>
      <c r="C9">
        <v>300</v>
      </c>
      <c r="D9">
        <v>50</v>
      </c>
      <c r="E9">
        <v>83.805999999999997</v>
      </c>
      <c r="F9">
        <v>85.832999999999998</v>
      </c>
      <c r="G9">
        <v>82.06</v>
      </c>
      <c r="H9">
        <v>89.582999999999998</v>
      </c>
      <c r="I9">
        <v>84.248000000000005</v>
      </c>
      <c r="K9" s="3">
        <v>1</v>
      </c>
      <c r="L9" s="3">
        <v>1</v>
      </c>
      <c r="M9" s="3">
        <v>1</v>
      </c>
      <c r="N9" s="3">
        <v>-1</v>
      </c>
      <c r="O9" s="1">
        <f t="shared" si="0"/>
        <v>1</v>
      </c>
      <c r="P9" s="1">
        <f t="shared" si="1"/>
        <v>-1</v>
      </c>
      <c r="Q9" s="1">
        <f t="shared" si="2"/>
        <v>-1</v>
      </c>
      <c r="R9" s="1">
        <f t="shared" si="3"/>
        <v>-1</v>
      </c>
      <c r="S9" s="1">
        <f t="shared" si="4"/>
        <v>85.106000000000009</v>
      </c>
    </row>
    <row r="10" spans="1:24" x14ac:dyDescent="0.25">
      <c r="A10">
        <v>7</v>
      </c>
      <c r="B10">
        <v>200000</v>
      </c>
      <c r="C10">
        <v>300</v>
      </c>
      <c r="D10">
        <v>200</v>
      </c>
      <c r="E10">
        <v>97.311999999999998</v>
      </c>
      <c r="F10">
        <v>94.775999999999996</v>
      </c>
      <c r="G10">
        <v>95.698999999999998</v>
      </c>
      <c r="H10">
        <v>96.671999999999997</v>
      </c>
      <c r="I10">
        <v>93.51</v>
      </c>
      <c r="K10" s="17">
        <v>1</v>
      </c>
      <c r="L10" s="17">
        <v>1</v>
      </c>
      <c r="M10" s="17">
        <v>1</v>
      </c>
      <c r="N10" s="17">
        <v>1</v>
      </c>
      <c r="O10" s="18">
        <f t="shared" si="0"/>
        <v>1</v>
      </c>
      <c r="P10" s="18">
        <f t="shared" si="1"/>
        <v>1</v>
      </c>
      <c r="Q10" s="18">
        <f t="shared" si="2"/>
        <v>1</v>
      </c>
      <c r="R10" s="18">
        <f t="shared" si="3"/>
        <v>1</v>
      </c>
      <c r="S10" s="1">
        <f t="shared" si="4"/>
        <v>95.593799999999987</v>
      </c>
    </row>
    <row r="11" spans="1:24" x14ac:dyDescent="0.25">
      <c r="J11" s="3" t="s">
        <v>33</v>
      </c>
      <c r="K11" s="6">
        <f>SUMPRODUCT(K3:K10,$S$3:$S$10)</f>
        <v>484.48539999999997</v>
      </c>
      <c r="L11" s="6">
        <f t="shared" ref="L11:R11" si="5">SUMPRODUCT(L3:L10,$S$3:$S$10)</f>
        <v>250.20099999999999</v>
      </c>
      <c r="M11" s="6">
        <f t="shared" si="5"/>
        <v>8.8965999999999923</v>
      </c>
      <c r="N11" s="6">
        <f t="shared" si="5"/>
        <v>37.616599999999977</v>
      </c>
      <c r="O11" s="6">
        <f t="shared" si="5"/>
        <v>-20.783800000000028</v>
      </c>
      <c r="P11" s="6">
        <f t="shared" si="5"/>
        <v>0.4913999999999703</v>
      </c>
      <c r="Q11" s="6">
        <f t="shared" si="5"/>
        <v>7.5741999999999905</v>
      </c>
      <c r="R11" s="6">
        <f t="shared" si="5"/>
        <v>-3.731000000000023</v>
      </c>
    </row>
    <row r="12" spans="1:24" x14ac:dyDescent="0.25">
      <c r="A12" s="15" t="s">
        <v>52</v>
      </c>
      <c r="B12" s="5" t="s">
        <v>53</v>
      </c>
      <c r="J12" s="3" t="s">
        <v>57</v>
      </c>
      <c r="K12" s="6">
        <f>K11/8</f>
        <v>60.560674999999996</v>
      </c>
      <c r="L12" s="19">
        <f t="shared" ref="L12:R12" si="6">L11/8</f>
        <v>31.275124999999999</v>
      </c>
      <c r="M12" s="19">
        <f t="shared" si="6"/>
        <v>1.112074999999999</v>
      </c>
      <c r="N12" s="19">
        <f t="shared" si="6"/>
        <v>4.7020749999999971</v>
      </c>
      <c r="O12" s="19">
        <f t="shared" si="6"/>
        <v>-2.5979750000000035</v>
      </c>
      <c r="P12" s="19">
        <f t="shared" si="6"/>
        <v>6.1424999999996288E-2</v>
      </c>
      <c r="Q12" s="19">
        <f t="shared" si="6"/>
        <v>0.94677499999999881</v>
      </c>
      <c r="R12" s="19">
        <f t="shared" si="6"/>
        <v>-0.46637500000000287</v>
      </c>
      <c r="U12" t="s">
        <v>63</v>
      </c>
    </row>
    <row r="13" spans="1:24" x14ac:dyDescent="0.25">
      <c r="A13" s="16">
        <f>AVERAGE(E3:I3)</f>
        <v>22.347999999999995</v>
      </c>
      <c r="B13" s="12">
        <f>A13-E3</f>
        <v>0.29999999999999716</v>
      </c>
      <c r="C13" s="12">
        <f>A13-F3</f>
        <v>0.16499999999999559</v>
      </c>
      <c r="D13" s="12">
        <f>A13-G3</f>
        <v>5.7999999999996277E-2</v>
      </c>
      <c r="E13" s="12">
        <f>A13-H3</f>
        <v>-0.4550000000000054</v>
      </c>
      <c r="F13" s="12">
        <f>A13-I3</f>
        <v>-6.8000000000004945E-2</v>
      </c>
      <c r="J13" s="13"/>
      <c r="K13" s="7" t="s">
        <v>60</v>
      </c>
      <c r="L13" s="7" t="s">
        <v>34</v>
      </c>
      <c r="M13" s="7" t="s">
        <v>35</v>
      </c>
      <c r="N13" s="7" t="s">
        <v>36</v>
      </c>
      <c r="O13" s="7" t="s">
        <v>37</v>
      </c>
      <c r="P13" s="7" t="s">
        <v>38</v>
      </c>
      <c r="Q13" s="7" t="s">
        <v>39</v>
      </c>
      <c r="R13" s="7" t="s">
        <v>40</v>
      </c>
      <c r="S13" s="7" t="s">
        <v>59</v>
      </c>
      <c r="T13" s="7" t="s">
        <v>41</v>
      </c>
      <c r="U13" s="7" t="s">
        <v>61</v>
      </c>
    </row>
    <row r="14" spans="1:24" x14ac:dyDescent="0.25">
      <c r="A14" s="16">
        <f>AVERAGE(E4:I4)</f>
        <v>28.802999999999997</v>
      </c>
      <c r="B14" s="12">
        <f>A14-E4</f>
        <v>-1.6770000000000032</v>
      </c>
      <c r="C14" s="12">
        <f>A14-F4</f>
        <v>0.42799999999999727</v>
      </c>
      <c r="D14" s="12">
        <f t="shared" ref="D14:D20" si="7">A14-G4</f>
        <v>2.8659999999999961</v>
      </c>
      <c r="E14" s="12">
        <f t="shared" ref="E14:E20" si="8">A14-H4</f>
        <v>-0.29800000000000182</v>
      </c>
      <c r="F14" s="12">
        <f t="shared" ref="F14:F20" si="9">A14-I4</f>
        <v>-1.3190000000000026</v>
      </c>
      <c r="J14" s="13"/>
      <c r="K14" s="8">
        <f>2^3*$G$22*K12^2</f>
        <v>146703.81425822497</v>
      </c>
      <c r="L14" s="8">
        <f>2^3*$G$22*L12^2</f>
        <v>39125.337750624996</v>
      </c>
      <c r="M14" s="8">
        <f t="shared" ref="M14:T14" si="10">2^3*$G$22*M12^2</f>
        <v>49.468432224999916</v>
      </c>
      <c r="N14" s="8">
        <f t="shared" si="10"/>
        <v>884.38037222499884</v>
      </c>
      <c r="O14" s="8">
        <f t="shared" si="10"/>
        <v>269.97896402500072</v>
      </c>
      <c r="P14" s="8">
        <f t="shared" si="10"/>
        <v>0.15092122499998176</v>
      </c>
      <c r="Q14" s="8">
        <f t="shared" si="10"/>
        <v>35.855316024999908</v>
      </c>
      <c r="R14" s="8">
        <f t="shared" si="10"/>
        <v>8.7002256250001082</v>
      </c>
      <c r="S14" s="8">
        <f>SUMSQ(E3:I10)</f>
        <v>190530.25073499998</v>
      </c>
      <c r="T14" s="8">
        <f>S14-K14</f>
        <v>43826.436476775008</v>
      </c>
      <c r="U14" s="8">
        <f>T14-L14-M14-N14-O14-P14-Q14-R14</f>
        <v>3452.5644948000136</v>
      </c>
      <c r="V14">
        <f>SUMSQ(B13:F20)</f>
        <v>3452.5644948000008</v>
      </c>
    </row>
    <row r="15" spans="1:24" x14ac:dyDescent="0.25">
      <c r="A15" s="16">
        <f t="shared" ref="A15:A20" si="11">AVERAGE(E5:I5)</f>
        <v>26.941800000000001</v>
      </c>
      <c r="B15" s="12">
        <f t="shared" ref="B15:B20" si="12">A15-E5</f>
        <v>-0.42019999999999769</v>
      </c>
      <c r="C15" s="12">
        <f t="shared" ref="C15:C20" si="13">A15-F5</f>
        <v>-0.20619999999999905</v>
      </c>
      <c r="D15" s="12">
        <f t="shared" si="7"/>
        <v>0.37979999999999947</v>
      </c>
      <c r="E15" s="12">
        <f t="shared" si="8"/>
        <v>0.19079999999999941</v>
      </c>
      <c r="F15" s="12">
        <f t="shared" si="9"/>
        <v>5.5800000000001404E-2</v>
      </c>
      <c r="J15" s="13"/>
      <c r="K15" s="13"/>
      <c r="L15" s="14" t="s">
        <v>42</v>
      </c>
      <c r="M15" s="14" t="s">
        <v>43</v>
      </c>
      <c r="N15" s="14" t="s">
        <v>44</v>
      </c>
      <c r="O15" s="14" t="s">
        <v>45</v>
      </c>
      <c r="P15" s="14" t="s">
        <v>46</v>
      </c>
      <c r="Q15" s="14" t="s">
        <v>47</v>
      </c>
      <c r="R15" s="14" t="s">
        <v>48</v>
      </c>
      <c r="U15" s="1" t="s">
        <v>62</v>
      </c>
    </row>
    <row r="16" spans="1:24" x14ac:dyDescent="0.25">
      <c r="A16" s="16">
        <f t="shared" si="11"/>
        <v>39.049400000000006</v>
      </c>
      <c r="B16" s="12">
        <f t="shared" si="12"/>
        <v>-7.3305999999999969</v>
      </c>
      <c r="C16" s="12">
        <f t="shared" si="13"/>
        <v>2.6794000000000082</v>
      </c>
      <c r="D16" s="12">
        <f t="shared" si="7"/>
        <v>0.96640000000000725</v>
      </c>
      <c r="E16" s="12">
        <f t="shared" si="8"/>
        <v>2.6674000000000078</v>
      </c>
      <c r="F16" s="12">
        <f t="shared" si="9"/>
        <v>1.0174000000000092</v>
      </c>
      <c r="L16" s="1">
        <f>L14/$T$14*100</f>
        <v>89.273372183382349</v>
      </c>
      <c r="M16" s="1">
        <f t="shared" ref="M16:R16" si="14">M14/$T$14*100</f>
        <v>0.1128734987413699</v>
      </c>
      <c r="N16" s="1">
        <f t="shared" si="14"/>
        <v>2.0179153116718935</v>
      </c>
      <c r="O16" s="1">
        <f t="shared" si="14"/>
        <v>0.61601851696993659</v>
      </c>
      <c r="P16" s="1">
        <f t="shared" si="14"/>
        <v>3.4436115991305752E-4</v>
      </c>
      <c r="Q16" s="1">
        <f t="shared" si="14"/>
        <v>8.181207259230569E-2</v>
      </c>
      <c r="R16" s="1">
        <f t="shared" si="14"/>
        <v>1.9851546975786245E-2</v>
      </c>
      <c r="U16" s="1">
        <f>U14/$T$14*100</f>
        <v>7.8778125085064463</v>
      </c>
    </row>
    <row r="17" spans="1:7" x14ac:dyDescent="0.25">
      <c r="A17" s="16">
        <f t="shared" si="11"/>
        <v>89.038600000000002</v>
      </c>
      <c r="B17" s="12">
        <f t="shared" si="12"/>
        <v>1.6676000000000073</v>
      </c>
      <c r="C17" s="12">
        <f t="shared" si="13"/>
        <v>3.5456000000000074</v>
      </c>
      <c r="D17" s="12">
        <f t="shared" si="7"/>
        <v>3.0906000000000091</v>
      </c>
      <c r="E17" s="12">
        <f t="shared" si="8"/>
        <v>-12.182400000000001</v>
      </c>
      <c r="F17" s="12">
        <f t="shared" si="9"/>
        <v>3.8786000000000058</v>
      </c>
    </row>
    <row r="18" spans="1:7" x14ac:dyDescent="0.25">
      <c r="A18" s="16">
        <f t="shared" si="11"/>
        <v>97.604799999999997</v>
      </c>
      <c r="B18" s="12">
        <f t="shared" si="12"/>
        <v>48.212799999999994</v>
      </c>
      <c r="C18" s="12">
        <f t="shared" si="13"/>
        <v>-0.84820000000000562</v>
      </c>
      <c r="D18" s="12">
        <f t="shared" si="7"/>
        <v>-12.965199999999996</v>
      </c>
      <c r="E18" s="12">
        <f t="shared" si="8"/>
        <v>-22.399200000000008</v>
      </c>
      <c r="F18" s="12">
        <f t="shared" si="9"/>
        <v>-12.000200000000007</v>
      </c>
    </row>
    <row r="19" spans="1:7" x14ac:dyDescent="0.25">
      <c r="A19" s="16">
        <f t="shared" si="11"/>
        <v>85.106000000000009</v>
      </c>
      <c r="B19" s="12">
        <f t="shared" si="12"/>
        <v>1.3000000000000114</v>
      </c>
      <c r="C19" s="12">
        <f t="shared" si="13"/>
        <v>-0.72699999999998965</v>
      </c>
      <c r="D19" s="12">
        <f t="shared" si="7"/>
        <v>3.0460000000000065</v>
      </c>
      <c r="E19" s="12">
        <f t="shared" si="8"/>
        <v>-4.4769999999999897</v>
      </c>
      <c r="F19" s="12">
        <f t="shared" si="9"/>
        <v>0.85800000000000409</v>
      </c>
    </row>
    <row r="20" spans="1:7" x14ac:dyDescent="0.25">
      <c r="A20" s="16">
        <f t="shared" si="11"/>
        <v>95.593799999999987</v>
      </c>
      <c r="B20" s="12">
        <f t="shared" si="12"/>
        <v>-1.7182000000000102</v>
      </c>
      <c r="C20" s="12">
        <f t="shared" si="13"/>
        <v>0.8177999999999912</v>
      </c>
      <c r="D20" s="12">
        <f t="shared" si="7"/>
        <v>-0.10520000000001062</v>
      </c>
      <c r="E20" s="12">
        <f t="shared" si="8"/>
        <v>-1.0782000000000096</v>
      </c>
      <c r="F20" s="12">
        <f t="shared" si="9"/>
        <v>2.0837999999999823</v>
      </c>
    </row>
    <row r="22" spans="1:7" x14ac:dyDescent="0.25">
      <c r="B22" s="4" t="s">
        <v>49</v>
      </c>
      <c r="C22" s="4">
        <v>-1</v>
      </c>
      <c r="D22" s="4">
        <v>1</v>
      </c>
      <c r="F22" s="1" t="s">
        <v>58</v>
      </c>
      <c r="G22" s="1">
        <v>5</v>
      </c>
    </row>
    <row r="23" spans="1:7" x14ac:dyDescent="0.25">
      <c r="A23" s="4" t="s">
        <v>24</v>
      </c>
      <c r="B23" s="4" t="s">
        <v>2</v>
      </c>
      <c r="C23" s="11">
        <v>50000</v>
      </c>
      <c r="D23" s="11">
        <v>200000</v>
      </c>
    </row>
    <row r="24" spans="1:7" x14ac:dyDescent="0.25">
      <c r="A24" s="4" t="s">
        <v>25</v>
      </c>
      <c r="B24" s="4" t="s">
        <v>3</v>
      </c>
      <c r="C24" s="11">
        <v>50</v>
      </c>
      <c r="D24" s="11">
        <v>300</v>
      </c>
    </row>
    <row r="25" spans="1:7" x14ac:dyDescent="0.25">
      <c r="A25" s="4" t="s">
        <v>26</v>
      </c>
      <c r="B25" s="4" t="s">
        <v>4</v>
      </c>
      <c r="C25" s="11">
        <v>50</v>
      </c>
      <c r="D25" s="11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6" sqref="G6"/>
    </sheetView>
  </sheetViews>
  <sheetFormatPr baseColWidth="10" defaultRowHeight="15" x14ac:dyDescent="0.25"/>
  <sheetData>
    <row r="1" spans="1:9" x14ac:dyDescent="0.25">
      <c r="A1" t="s">
        <v>10</v>
      </c>
      <c r="B1" t="s">
        <v>2</v>
      </c>
      <c r="C1" t="s">
        <v>11</v>
      </c>
      <c r="D1" t="s">
        <v>12</v>
      </c>
      <c r="E1" t="s">
        <v>13</v>
      </c>
    </row>
    <row r="2" spans="1:9" x14ac:dyDescent="0.25">
      <c r="A2">
        <v>0</v>
      </c>
      <c r="B2" t="s">
        <v>14</v>
      </c>
      <c r="C2">
        <v>7200</v>
      </c>
      <c r="D2" t="s">
        <v>15</v>
      </c>
      <c r="E2">
        <v>16.96</v>
      </c>
    </row>
    <row r="3" spans="1:9" x14ac:dyDescent="0.25">
      <c r="A3">
        <v>1</v>
      </c>
      <c r="B3" t="s">
        <v>14</v>
      </c>
      <c r="C3">
        <v>7200</v>
      </c>
      <c r="D3" t="s">
        <v>16</v>
      </c>
      <c r="E3">
        <v>15.34</v>
      </c>
      <c r="G3" s="10" t="s">
        <v>49</v>
      </c>
      <c r="H3" s="10">
        <v>-1</v>
      </c>
      <c r="I3" s="10">
        <v>1</v>
      </c>
    </row>
    <row r="4" spans="1:9" x14ac:dyDescent="0.25">
      <c r="A4">
        <v>2</v>
      </c>
      <c r="B4" t="s">
        <v>14</v>
      </c>
      <c r="C4">
        <v>10000</v>
      </c>
      <c r="D4" t="s">
        <v>15</v>
      </c>
      <c r="E4">
        <v>19.62</v>
      </c>
      <c r="G4" s="10" t="s">
        <v>54</v>
      </c>
      <c r="H4" s="1" t="s">
        <v>50</v>
      </c>
      <c r="I4" s="1" t="s">
        <v>51</v>
      </c>
    </row>
    <row r="5" spans="1:9" x14ac:dyDescent="0.25">
      <c r="A5">
        <v>3</v>
      </c>
      <c r="B5" t="s">
        <v>14</v>
      </c>
      <c r="C5">
        <v>10000</v>
      </c>
      <c r="D5" t="s">
        <v>16</v>
      </c>
      <c r="E5">
        <v>18.25</v>
      </c>
      <c r="G5" s="10" t="s">
        <v>55</v>
      </c>
      <c r="H5" s="1">
        <v>7200</v>
      </c>
      <c r="I5" s="1">
        <v>10000</v>
      </c>
    </row>
    <row r="6" spans="1:9" x14ac:dyDescent="0.25">
      <c r="A6">
        <v>4</v>
      </c>
      <c r="B6" t="s">
        <v>17</v>
      </c>
      <c r="C6">
        <v>7200</v>
      </c>
      <c r="D6" t="s">
        <v>15</v>
      </c>
      <c r="E6">
        <v>22.45</v>
      </c>
      <c r="G6" s="10" t="s">
        <v>56</v>
      </c>
      <c r="H6" s="1">
        <v>4</v>
      </c>
      <c r="I6" s="1">
        <v>8</v>
      </c>
    </row>
    <row r="7" spans="1:9" x14ac:dyDescent="0.25">
      <c r="A7">
        <v>5</v>
      </c>
      <c r="B7" t="s">
        <v>17</v>
      </c>
      <c r="C7">
        <v>7200</v>
      </c>
      <c r="D7" t="s">
        <v>16</v>
      </c>
      <c r="E7">
        <v>27.81</v>
      </c>
    </row>
    <row r="8" spans="1:9" x14ac:dyDescent="0.25">
      <c r="A8">
        <v>6</v>
      </c>
      <c r="B8" t="s">
        <v>17</v>
      </c>
      <c r="C8">
        <v>10000</v>
      </c>
      <c r="D8" t="s">
        <v>15</v>
      </c>
      <c r="E8">
        <v>27.41</v>
      </c>
    </row>
    <row r="9" spans="1:9" x14ac:dyDescent="0.25">
      <c r="A9">
        <v>7</v>
      </c>
      <c r="B9" t="s">
        <v>17</v>
      </c>
      <c r="C9">
        <v>10000</v>
      </c>
      <c r="D9" t="s">
        <v>16</v>
      </c>
      <c r="E9">
        <v>32.51</v>
      </c>
    </row>
    <row r="12" spans="1:9" x14ac:dyDescent="0.25">
      <c r="A12" s="3" t="s">
        <v>23</v>
      </c>
      <c r="B12" s="3" t="s">
        <v>24</v>
      </c>
      <c r="C12" s="3" t="s">
        <v>25</v>
      </c>
      <c r="D12" s="3" t="s">
        <v>26</v>
      </c>
      <c r="E12" s="1" t="s">
        <v>27</v>
      </c>
      <c r="F12" s="1" t="s">
        <v>28</v>
      </c>
      <c r="G12" s="1" t="s">
        <v>29</v>
      </c>
      <c r="H12" s="1" t="s">
        <v>30</v>
      </c>
      <c r="I12" s="1" t="s">
        <v>31</v>
      </c>
    </row>
    <row r="13" spans="1:9" x14ac:dyDescent="0.25">
      <c r="A13" s="3">
        <v>1</v>
      </c>
      <c r="B13" s="3">
        <v>-1</v>
      </c>
      <c r="C13" s="3">
        <v>-1</v>
      </c>
      <c r="D13" s="3">
        <v>-1</v>
      </c>
      <c r="E13" s="1">
        <v>1</v>
      </c>
      <c r="F13" s="1">
        <f>B13*D13</f>
        <v>1</v>
      </c>
      <c r="G13" s="1">
        <f>C13*D13</f>
        <v>1</v>
      </c>
      <c r="H13" s="1">
        <f>B13*C13*D13</f>
        <v>-1</v>
      </c>
      <c r="I13" s="1">
        <f>E2</f>
        <v>16.96</v>
      </c>
    </row>
    <row r="14" spans="1:9" x14ac:dyDescent="0.25">
      <c r="A14" s="3">
        <v>1</v>
      </c>
      <c r="B14" s="3">
        <v>-1</v>
      </c>
      <c r="C14" s="3">
        <v>-1</v>
      </c>
      <c r="D14" s="3">
        <v>1</v>
      </c>
      <c r="E14" s="1">
        <v>1</v>
      </c>
      <c r="F14" s="1">
        <f t="shared" ref="F14:F20" si="0">B14*D14</f>
        <v>-1</v>
      </c>
      <c r="G14" s="1">
        <f t="shared" ref="G14:G20" si="1">C14*D14</f>
        <v>-1</v>
      </c>
      <c r="H14" s="1">
        <f t="shared" ref="H14:H20" si="2">B14*C14*D14</f>
        <v>1</v>
      </c>
      <c r="I14" s="1">
        <f>E3</f>
        <v>15.34</v>
      </c>
    </row>
    <row r="15" spans="1:9" x14ac:dyDescent="0.25">
      <c r="A15" s="3">
        <v>1</v>
      </c>
      <c r="B15" s="3">
        <v>-1</v>
      </c>
      <c r="C15" s="3">
        <v>1</v>
      </c>
      <c r="D15" s="3">
        <v>-1</v>
      </c>
      <c r="E15" s="1">
        <v>-1</v>
      </c>
      <c r="F15" s="1">
        <f t="shared" si="0"/>
        <v>1</v>
      </c>
      <c r="G15" s="1">
        <f t="shared" si="1"/>
        <v>-1</v>
      </c>
      <c r="H15" s="1">
        <f t="shared" si="2"/>
        <v>1</v>
      </c>
      <c r="I15" s="1">
        <f>E4</f>
        <v>19.62</v>
      </c>
    </row>
    <row r="16" spans="1:9" x14ac:dyDescent="0.25">
      <c r="A16" s="3">
        <v>1</v>
      </c>
      <c r="B16" s="3">
        <v>-1</v>
      </c>
      <c r="C16" s="3">
        <v>1</v>
      </c>
      <c r="D16" s="3">
        <v>1</v>
      </c>
      <c r="E16" s="1">
        <v>-1</v>
      </c>
      <c r="F16" s="1">
        <f t="shared" si="0"/>
        <v>-1</v>
      </c>
      <c r="G16" s="1">
        <f t="shared" si="1"/>
        <v>1</v>
      </c>
      <c r="H16" s="1">
        <f t="shared" si="2"/>
        <v>-1</v>
      </c>
      <c r="I16" s="1">
        <f>E5</f>
        <v>18.25</v>
      </c>
    </row>
    <row r="17" spans="1:9" x14ac:dyDescent="0.25">
      <c r="A17" s="3">
        <v>1</v>
      </c>
      <c r="B17" s="3">
        <v>1</v>
      </c>
      <c r="C17" s="3">
        <v>-1</v>
      </c>
      <c r="D17" s="3">
        <v>-1</v>
      </c>
      <c r="E17" s="1">
        <v>-1</v>
      </c>
      <c r="F17" s="1">
        <f t="shared" si="0"/>
        <v>-1</v>
      </c>
      <c r="G17" s="1">
        <f t="shared" si="1"/>
        <v>1</v>
      </c>
      <c r="H17" s="1">
        <f t="shared" si="2"/>
        <v>1</v>
      </c>
      <c r="I17" s="1">
        <f>E6</f>
        <v>22.45</v>
      </c>
    </row>
    <row r="18" spans="1:9" x14ac:dyDescent="0.25">
      <c r="A18" s="3">
        <v>1</v>
      </c>
      <c r="B18" s="3">
        <v>1</v>
      </c>
      <c r="C18" s="3">
        <v>-1</v>
      </c>
      <c r="D18" s="3">
        <v>1</v>
      </c>
      <c r="E18" s="1">
        <v>-1</v>
      </c>
      <c r="F18" s="1">
        <f t="shared" si="0"/>
        <v>1</v>
      </c>
      <c r="G18" s="1">
        <f t="shared" si="1"/>
        <v>-1</v>
      </c>
      <c r="H18" s="1">
        <f t="shared" si="2"/>
        <v>-1</v>
      </c>
      <c r="I18" s="1">
        <f>E7</f>
        <v>27.81</v>
      </c>
    </row>
    <row r="19" spans="1:9" x14ac:dyDescent="0.25">
      <c r="A19" s="3">
        <v>1</v>
      </c>
      <c r="B19" s="3">
        <v>1</v>
      </c>
      <c r="C19" s="3">
        <v>1</v>
      </c>
      <c r="D19" s="3">
        <v>-1</v>
      </c>
      <c r="E19" s="1">
        <v>1</v>
      </c>
      <c r="F19" s="1">
        <f t="shared" si="0"/>
        <v>-1</v>
      </c>
      <c r="G19" s="1">
        <f t="shared" si="1"/>
        <v>-1</v>
      </c>
      <c r="H19" s="1">
        <f t="shared" si="2"/>
        <v>-1</v>
      </c>
      <c r="I19" s="1">
        <f>E8</f>
        <v>27.41</v>
      </c>
    </row>
    <row r="20" spans="1:9" x14ac:dyDescent="0.25">
      <c r="A20" s="3">
        <v>1</v>
      </c>
      <c r="B20" s="3">
        <v>1</v>
      </c>
      <c r="C20" s="3">
        <v>1</v>
      </c>
      <c r="D20" s="3">
        <v>1</v>
      </c>
      <c r="E20" s="1">
        <v>1</v>
      </c>
      <c r="F20" s="1">
        <f t="shared" si="0"/>
        <v>1</v>
      </c>
      <c r="G20" s="1">
        <f t="shared" si="1"/>
        <v>1</v>
      </c>
      <c r="H20" s="1">
        <f t="shared" si="2"/>
        <v>1</v>
      </c>
      <c r="I20" s="1">
        <f>E9</f>
        <v>32.51</v>
      </c>
    </row>
    <row r="21" spans="1:9" x14ac:dyDescent="0.25">
      <c r="A21" s="6">
        <f>SUMPRODUCT(A13:A20,$I$13:$I$20)</f>
        <v>180.35</v>
      </c>
      <c r="B21" s="6">
        <f>SUMPRODUCT(B13:B20,$I$13:$I$20)</f>
        <v>40.01</v>
      </c>
      <c r="C21" s="6">
        <f t="shared" ref="C21:H21" si="3">SUMPRODUCT(C13:C20,$I$13:$I$20)</f>
        <v>15.23</v>
      </c>
      <c r="D21" s="6">
        <f t="shared" si="3"/>
        <v>7.4699999999999953</v>
      </c>
      <c r="E21" s="6">
        <f t="shared" si="3"/>
        <v>4.09</v>
      </c>
      <c r="F21" s="6">
        <f t="shared" si="3"/>
        <v>13.45</v>
      </c>
      <c r="G21" s="6">
        <f t="shared" si="3"/>
        <v>-9.9999999999980105E-3</v>
      </c>
      <c r="H21" s="6">
        <f t="shared" si="3"/>
        <v>-0.50999999999999801</v>
      </c>
      <c r="I21" s="6" t="s">
        <v>33</v>
      </c>
    </row>
    <row r="22" spans="1:9" x14ac:dyDescent="0.25">
      <c r="A22" s="6">
        <f>A21/8</f>
        <v>22.543749999999999</v>
      </c>
      <c r="B22" s="6">
        <f>B21/8</f>
        <v>5.0012499999999998</v>
      </c>
      <c r="C22" s="6">
        <f t="shared" ref="C22:H22" si="4">C21/8</f>
        <v>1.9037500000000001</v>
      </c>
      <c r="D22" s="6">
        <f t="shared" si="4"/>
        <v>0.93374999999999941</v>
      </c>
      <c r="E22" s="6">
        <f t="shared" si="4"/>
        <v>0.51124999999999998</v>
      </c>
      <c r="F22" s="6">
        <f t="shared" si="4"/>
        <v>1.6812499999999999</v>
      </c>
      <c r="G22" s="6">
        <f t="shared" si="4"/>
        <v>-1.2499999999997513E-3</v>
      </c>
      <c r="H22" s="6">
        <f t="shared" si="4"/>
        <v>-6.3749999999999751E-2</v>
      </c>
      <c r="I22" s="6" t="s">
        <v>32</v>
      </c>
    </row>
    <row r="23" spans="1:9" x14ac:dyDescent="0.25">
      <c r="B23" s="7" t="s">
        <v>34</v>
      </c>
      <c r="C23" s="7" t="s">
        <v>35</v>
      </c>
      <c r="D23" s="7" t="s">
        <v>36</v>
      </c>
      <c r="E23" s="7" t="s">
        <v>37</v>
      </c>
      <c r="F23" s="7" t="s">
        <v>38</v>
      </c>
      <c r="G23" s="7" t="s">
        <v>39</v>
      </c>
      <c r="H23" s="7" t="s">
        <v>40</v>
      </c>
      <c r="I23" s="7" t="s">
        <v>41</v>
      </c>
    </row>
    <row r="24" spans="1:9" x14ac:dyDescent="0.25">
      <c r="B24" s="8">
        <f>B22^2*8</f>
        <v>200.10001249999999</v>
      </c>
      <c r="C24" s="8">
        <f t="shared" ref="C24:G24" si="5">C22^2*8</f>
        <v>28.9941125</v>
      </c>
      <c r="D24" s="8">
        <f t="shared" si="5"/>
        <v>6.9751124999999909</v>
      </c>
      <c r="E24" s="8">
        <f t="shared" si="5"/>
        <v>2.0910124999999997</v>
      </c>
      <c r="F24" s="8">
        <f t="shared" si="5"/>
        <v>22.612812499999997</v>
      </c>
      <c r="G24" s="8">
        <f t="shared" si="5"/>
        <v>1.2499999999995027E-5</v>
      </c>
      <c r="H24" s="8">
        <f>H22^2*8</f>
        <v>3.2512499999999743E-2</v>
      </c>
      <c r="I24" s="8">
        <f>8*SUMSQ(B22:H22)</f>
        <v>260.8055875</v>
      </c>
    </row>
    <row r="25" spans="1:9" x14ac:dyDescent="0.25">
      <c r="B25" s="2" t="s">
        <v>42</v>
      </c>
      <c r="C25" s="2" t="s">
        <v>43</v>
      </c>
      <c r="D25" s="2" t="s">
        <v>44</v>
      </c>
      <c r="E25" s="2" t="s">
        <v>45</v>
      </c>
      <c r="F25" s="2" t="s">
        <v>46</v>
      </c>
      <c r="G25" s="2" t="s">
        <v>47</v>
      </c>
      <c r="H25" s="2" t="s">
        <v>48</v>
      </c>
    </row>
    <row r="26" spans="1:9" x14ac:dyDescent="0.25">
      <c r="B26" s="9">
        <f>B24/$I24*100</f>
        <v>76.723821148962159</v>
      </c>
      <c r="C26" s="9">
        <f t="shared" ref="C26:H26" si="6">C24/$I24*100</f>
        <v>11.11713624617034</v>
      </c>
      <c r="D26" s="9">
        <f t="shared" si="6"/>
        <v>2.6744490280523574</v>
      </c>
      <c r="E26" s="9">
        <f t="shared" si="6"/>
        <v>0.80175141953199125</v>
      </c>
      <c r="F26" s="9">
        <f t="shared" si="6"/>
        <v>8.6703711821358116</v>
      </c>
      <c r="G26" s="9">
        <f t="shared" si="6"/>
        <v>4.7928421012049932E-6</v>
      </c>
      <c r="H26" s="9">
        <f t="shared" si="6"/>
        <v>1.2466182305239049E-2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J21" sqref="J21"/>
    </sheetView>
  </sheetViews>
  <sheetFormatPr baseColWidth="10" defaultRowHeight="15" x14ac:dyDescent="0.25"/>
  <cols>
    <col min="4" max="4" width="12" customWidth="1"/>
    <col min="9" max="9" width="11.5703125" customWidth="1"/>
  </cols>
  <sheetData>
    <row r="1" spans="1:6" x14ac:dyDescent="0.25">
      <c r="B1" t="s">
        <v>18</v>
      </c>
    </row>
    <row r="2" spans="1:6" x14ac:dyDescent="0.25">
      <c r="A2" t="s">
        <v>19</v>
      </c>
      <c r="B2" t="s">
        <v>20</v>
      </c>
      <c r="C2" t="s">
        <v>21</v>
      </c>
      <c r="D2" t="s">
        <v>22</v>
      </c>
    </row>
    <row r="3" spans="1:6" x14ac:dyDescent="0.25">
      <c r="A3">
        <v>1</v>
      </c>
      <c r="B3">
        <v>0.872</v>
      </c>
      <c r="C3">
        <v>1.1819999999999999</v>
      </c>
      <c r="D3">
        <v>2.2349999999999999</v>
      </c>
    </row>
    <row r="4" spans="1:6" x14ac:dyDescent="0.25">
      <c r="A4">
        <v>2</v>
      </c>
      <c r="B4">
        <v>0.871</v>
      </c>
      <c r="C4">
        <v>1.232</v>
      </c>
      <c r="D4">
        <v>1.954</v>
      </c>
    </row>
    <row r="5" spans="1:6" x14ac:dyDescent="0.25">
      <c r="A5">
        <v>3</v>
      </c>
      <c r="B5">
        <v>0.86899999999999999</v>
      </c>
      <c r="C5">
        <v>1.1819999999999999</v>
      </c>
      <c r="D5">
        <v>0.58899999999999997</v>
      </c>
    </row>
    <row r="6" spans="1:6" x14ac:dyDescent="0.25">
      <c r="A6">
        <v>4</v>
      </c>
      <c r="B6">
        <v>0.90100000000000002</v>
      </c>
      <c r="C6">
        <v>1.0249999999999999</v>
      </c>
      <c r="D6">
        <v>1.958</v>
      </c>
    </row>
    <row r="7" spans="1:6" x14ac:dyDescent="0.25">
      <c r="A7">
        <v>5</v>
      </c>
      <c r="B7">
        <v>1.0249999999999999</v>
      </c>
      <c r="C7">
        <v>1.3979999999999999</v>
      </c>
      <c r="D7">
        <v>0.98699999999999999</v>
      </c>
    </row>
    <row r="8" spans="1:6" x14ac:dyDescent="0.25">
      <c r="A8">
        <v>6</v>
      </c>
      <c r="B8">
        <v>1.3540000000000001</v>
      </c>
      <c r="C8">
        <v>1.5029999999999999</v>
      </c>
      <c r="D8">
        <v>2.0009999999999999</v>
      </c>
    </row>
    <row r="9" spans="1:6" x14ac:dyDescent="0.25">
      <c r="A9">
        <v>7</v>
      </c>
      <c r="B9">
        <v>1.2430000000000001</v>
      </c>
      <c r="C9">
        <v>1.395</v>
      </c>
      <c r="D9">
        <v>1.532</v>
      </c>
    </row>
    <row r="10" spans="1:6" x14ac:dyDescent="0.25">
      <c r="A10">
        <v>8</v>
      </c>
      <c r="B10">
        <v>0.95399999999999996</v>
      </c>
      <c r="C10">
        <v>1.121</v>
      </c>
      <c r="D10">
        <v>1.089</v>
      </c>
    </row>
    <row r="11" spans="1:6" x14ac:dyDescent="0.25">
      <c r="F11" t="s">
        <v>66</v>
      </c>
    </row>
    <row r="12" spans="1:6" x14ac:dyDescent="0.25">
      <c r="A12" t="s">
        <v>64</v>
      </c>
      <c r="B12">
        <f>SUM(B3:B10)</f>
        <v>8.0890000000000004</v>
      </c>
      <c r="C12">
        <f t="shared" ref="C12:D12" si="0">SUM(C3:C10)</f>
        <v>10.038</v>
      </c>
      <c r="D12">
        <f t="shared" si="0"/>
        <v>12.345000000000001</v>
      </c>
      <c r="F12">
        <f>SUM(B3:D10)</f>
        <v>30.471999999999998</v>
      </c>
    </row>
    <row r="13" spans="1:6" x14ac:dyDescent="0.25">
      <c r="A13" t="s">
        <v>65</v>
      </c>
      <c r="B13">
        <f>AVERAGE(B3:B10)</f>
        <v>1.0111250000000001</v>
      </c>
      <c r="C13">
        <f t="shared" ref="C13:D13" si="1">AVERAGE(C3:C10)</f>
        <v>1.25475</v>
      </c>
      <c r="D13">
        <f t="shared" si="1"/>
        <v>1.5431250000000001</v>
      </c>
      <c r="F13">
        <f>AVERAGE(B3:D10)</f>
        <v>1.2696666666666665</v>
      </c>
    </row>
    <row r="15" spans="1:6" x14ac:dyDescent="0.25">
      <c r="A15" t="s">
        <v>67</v>
      </c>
      <c r="B15">
        <f>B13-$F$13</f>
        <v>-0.25854166666666645</v>
      </c>
      <c r="C15">
        <f t="shared" ref="C15:D15" si="2">C13-$F$13</f>
        <v>-1.4916666666666467E-2</v>
      </c>
      <c r="D15">
        <f t="shared" si="2"/>
        <v>0.27345833333333358</v>
      </c>
    </row>
    <row r="17" spans="1:9" x14ac:dyDescent="0.25">
      <c r="C17" t="s">
        <v>68</v>
      </c>
    </row>
    <row r="18" spans="1:9" x14ac:dyDescent="0.25">
      <c r="A18" t="s">
        <v>59</v>
      </c>
      <c r="B18">
        <f>SUMSQ(B3:D10)</f>
        <v>42.709009999999999</v>
      </c>
      <c r="C18">
        <v>24</v>
      </c>
    </row>
    <row r="19" spans="1:9" x14ac:dyDescent="0.25">
      <c r="A19" t="s">
        <v>60</v>
      </c>
      <c r="B19">
        <f>3*8*F13^2</f>
        <v>38.689282666666656</v>
      </c>
      <c r="C19">
        <v>1</v>
      </c>
    </row>
    <row r="20" spans="1:9" x14ac:dyDescent="0.25">
      <c r="A20" t="s">
        <v>41</v>
      </c>
      <c r="B20">
        <f>B18-B19</f>
        <v>4.0197273333333428</v>
      </c>
      <c r="C20">
        <v>23</v>
      </c>
    </row>
    <row r="21" spans="1:9" x14ac:dyDescent="0.25">
      <c r="A21" t="s">
        <v>34</v>
      </c>
      <c r="B21">
        <f>8*SUMSQ(B15:D15)</f>
        <v>1.1347660833333335</v>
      </c>
      <c r="C21">
        <v>2</v>
      </c>
      <c r="D21" t="s">
        <v>69</v>
      </c>
      <c r="E21">
        <f>B21/$B$20*100</f>
        <v>28.229926789395769</v>
      </c>
      <c r="F21" t="s">
        <v>71</v>
      </c>
      <c r="G21">
        <f>B21/C21</f>
        <v>0.56738304166666675</v>
      </c>
      <c r="H21" t="s">
        <v>73</v>
      </c>
      <c r="I21">
        <f>G21/G22</f>
        <v>4.130053349936663</v>
      </c>
    </row>
    <row r="22" spans="1:9" x14ac:dyDescent="0.25">
      <c r="A22" t="s">
        <v>61</v>
      </c>
      <c r="B22">
        <f>B20-B21</f>
        <v>2.8849612500000092</v>
      </c>
      <c r="C22">
        <v>21</v>
      </c>
      <c r="D22" t="s">
        <v>70</v>
      </c>
      <c r="E22">
        <f>B22/$B$20*100</f>
        <v>71.770073210604238</v>
      </c>
      <c r="F22" t="s">
        <v>72</v>
      </c>
      <c r="G22">
        <f>B22/C22</f>
        <v>0.13737910714285759</v>
      </c>
      <c r="H22" t="s">
        <v>74</v>
      </c>
      <c r="I22">
        <f>FINV(0.05,2,21)</f>
        <v>3.4668001115424172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Problema-1</vt:lpstr>
      <vt:lpstr>Problema-2</vt:lpstr>
      <vt:lpstr>Problema-3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CES</cp:lastModifiedBy>
  <dcterms:created xsi:type="dcterms:W3CDTF">2015-10-23T07:07:37Z</dcterms:created>
  <dcterms:modified xsi:type="dcterms:W3CDTF">2024-10-21T09:09:00Z</dcterms:modified>
</cp:coreProperties>
</file>