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<sst xmlns="http://schemas.openxmlformats.org/spreadsheetml/2006/main" count="450" uniqueCount="236">
  <si>
    <t>NOMBRE EQUIPEMENT/ETAGE</t>
  </si>
  <si>
    <t>CALCUL EQUIPEMENT</t>
  </si>
  <si>
    <t>Colonne 1</t>
  </si>
  <si>
    <t>SS5</t>
  </si>
  <si>
    <t>SS4</t>
  </si>
  <si>
    <t>SS3</t>
  </si>
  <si>
    <t>SS2</t>
  </si>
  <si>
    <t>SS1</t>
  </si>
  <si>
    <t>RDC</t>
  </si>
  <si>
    <t>ET1</t>
  </si>
  <si>
    <t>ET2</t>
  </si>
  <si>
    <t>ET3</t>
  </si>
  <si>
    <t>ET4</t>
  </si>
  <si>
    <t>ET5</t>
  </si>
  <si>
    <t>ET6</t>
  </si>
  <si>
    <t>TOTAL</t>
  </si>
  <si>
    <t>étage</t>
  </si>
  <si>
    <t>rdc</t>
  </si>
  <si>
    <t>ss</t>
  </si>
  <si>
    <t>Cable</t>
  </si>
  <si>
    <t>switch loin</t>
  </si>
  <si>
    <t>switch proche</t>
  </si>
  <si>
    <t>switch core</t>
  </si>
  <si>
    <t>routeur</t>
  </si>
  <si>
    <t>SÉCURITÉ INCENDIE</t>
  </si>
  <si>
    <t>borne wifi</t>
  </si>
  <si>
    <t>switch</t>
  </si>
  <si>
    <t>cat 7</t>
  </si>
  <si>
    <t>cat 6</t>
  </si>
  <si>
    <t>OM5</t>
  </si>
  <si>
    <t>-</t>
  </si>
  <si>
    <t>Détecteur automatique d’incendie (SGX)</t>
  </si>
  <si>
    <t>DAC / OM5</t>
  </si>
  <si>
    <t>Déclencheur Manuel Incendie</t>
  </si>
  <si>
    <t>LACP OM5/ VSX</t>
  </si>
  <si>
    <t xml:space="preserve"> OM5/ VSX</t>
  </si>
  <si>
    <t>Diffuseur sonore</t>
  </si>
  <si>
    <t>Diffuseur sonore avec message préenregistré</t>
  </si>
  <si>
    <t>Flash lumineux</t>
  </si>
  <si>
    <t>CALCUL SWITCH L2</t>
  </si>
  <si>
    <t>Détecteur Flamme</t>
  </si>
  <si>
    <t>Détecteur Linéaire Émetteur Récepteur</t>
  </si>
  <si>
    <t>24p</t>
  </si>
  <si>
    <t>CONTRÔLE D'ACCÈS ET INTRUSION</t>
  </si>
  <si>
    <t>48p</t>
  </si>
  <si>
    <t>Lecteur de badge</t>
  </si>
  <si>
    <t>Lecteur de badge Embarqué (ASC)</t>
  </si>
  <si>
    <t>MODELE</t>
  </si>
  <si>
    <t>modèle</t>
  </si>
  <si>
    <t>Lecteur de badge en mesure conservatoire</t>
  </si>
  <si>
    <t>Aruba CX 6100 48/24</t>
  </si>
  <si>
    <t>Détecteur d'ouverture de Porte (DOP)</t>
  </si>
  <si>
    <t>Aruba AP-635</t>
  </si>
  <si>
    <t>Détecteur Bris de Vitre (DBV)</t>
  </si>
  <si>
    <t>Aruba CX 6300</t>
  </si>
  <si>
    <t>Détecteur d'intrusion Radar (int.)</t>
  </si>
  <si>
    <t>Vidéophone / Vidéophone Maître (int.)</t>
  </si>
  <si>
    <t>Lecteur de badge UHF</t>
  </si>
  <si>
    <t>DOCUMENTATION</t>
  </si>
  <si>
    <t>VIDÉOSURVEILLANCE</t>
  </si>
  <si>
    <t>Schémas physique</t>
  </si>
  <si>
    <t>https://github.com/MaoenD/Projet_R-seau</t>
  </si>
  <si>
    <t>Caméra Fixe (Extérieur)</t>
  </si>
  <si>
    <t>Brochure</t>
  </si>
  <si>
    <t>Brochure sur les produits et solutions HPE Aruba Networking</t>
  </si>
  <si>
    <t>Caméra Fixe (Intérieur)</t>
  </si>
  <si>
    <t>docu switch 48p</t>
  </si>
  <si>
    <t>https://www.hpe.com/psnow/doc/PSN1013152646FRFR.pdf?jumpid=in_pdp-psnow-dds</t>
  </si>
  <si>
    <t>VDI</t>
  </si>
  <si>
    <t>docu switch 24p</t>
  </si>
  <si>
    <t>HPE Aruba Networking CX 6100 24G Class4 PoE 4SFP+ 370W Switch Digital Data Sheet</t>
  </si>
  <si>
    <t>Boîte de sol VDI</t>
  </si>
  <si>
    <t>docu wifi</t>
  </si>
  <si>
    <t>https://www.hpe.com/psnow/doc/PSN1013609618FRFR?jumpid=in_hpesitesearch</t>
  </si>
  <si>
    <t>1 Prise RJ45 / 2 Prise RJ45</t>
  </si>
  <si>
    <t>docu core</t>
  </si>
  <si>
    <t>HPE Aruba Networking CX 6300 Switch Series</t>
  </si>
  <si>
    <t>1 Prise RJ45, Plafond</t>
  </si>
  <si>
    <t>HP_Encastré Plafond</t>
  </si>
  <si>
    <t>GSM</t>
  </si>
  <si>
    <t>Borne Wifi Plafond</t>
  </si>
  <si>
    <t>Borne Wifi Bureau</t>
  </si>
  <si>
    <t>GTC</t>
  </si>
  <si>
    <t xml:space="preserve"> Module Gestion Confort</t>
  </si>
  <si>
    <t>Total par étage</t>
  </si>
  <si>
    <t>MATRICE</t>
  </si>
  <si>
    <t>VLAN</t>
  </si>
  <si>
    <t>Accès à internet</t>
  </si>
  <si>
    <t xml:space="preserve">Accessible </t>
  </si>
  <si>
    <t>autres VLAN</t>
  </si>
  <si>
    <t>imprimantes</t>
  </si>
  <si>
    <t>Subnet IP</t>
  </si>
  <si>
    <t>CIDR</t>
  </si>
  <si>
    <t>Nombre d’adresses</t>
  </si>
  <si>
    <t>Protocoles Autorisés</t>
  </si>
  <si>
    <t>Nombre appareils connectés</t>
  </si>
  <si>
    <t>RH</t>
  </si>
  <si>
    <t>X</t>
  </si>
  <si>
    <t>10.0.0.0</t>
  </si>
  <si>
    <t>/23</t>
  </si>
  <si>
    <t xml:space="preserve">	HTTP/HTTPS, DNS, SMB/IPP</t>
  </si>
  <si>
    <t>Comptabilité</t>
  </si>
  <si>
    <t>10.0.2.0</t>
  </si>
  <si>
    <t>HTTP/HTTPS, DNS, SMB/IPP</t>
  </si>
  <si>
    <t>Design</t>
  </si>
  <si>
    <t>10.0.4.0</t>
  </si>
  <si>
    <t>Logistique</t>
  </si>
  <si>
    <t>10.0.6.0</t>
  </si>
  <si>
    <t>Imprimantes</t>
  </si>
  <si>
    <t>10.0.8.0</t>
  </si>
  <si>
    <t>SMB, IPP, HTTP/HTTPS</t>
  </si>
  <si>
    <t>Direction</t>
  </si>
  <si>
    <t>10.0.10.0</t>
  </si>
  <si>
    <t>HTTP/HTTPS, DNS, SMB/IPP, RDP, SNMP</t>
  </si>
  <si>
    <t>DSI</t>
  </si>
  <si>
    <t>10.0.12.0</t>
  </si>
  <si>
    <t>HTTP/HTTPS, DNS, SMB/IPP, RDP, SSH, SNMP, Syslog, ICMP, LDAP, RADIUS, NTP, RTSP, Modbus/TCP</t>
  </si>
  <si>
    <t>R&amp;D</t>
  </si>
  <si>
    <t>10.0.14.0</t>
  </si>
  <si>
    <t>HTTP/HTTPS, DNS, SMB/IPP, Git, SSH</t>
  </si>
  <si>
    <t>Dev</t>
  </si>
  <si>
    <t>10.0.16.0</t>
  </si>
  <si>
    <t>HTTP/HTTPS, DNS, SMB/IPP, Git, SSH, RDP, VDI</t>
  </si>
  <si>
    <t>Data</t>
  </si>
  <si>
    <t>10.0.18.0</t>
  </si>
  <si>
    <t>HTTP/HTTPS, DNS, SMB/IPP, RDP, SSH, SQL, SNMP, BACnet, Modbus/TCP</t>
  </si>
  <si>
    <t>Conception</t>
  </si>
  <si>
    <t>10.0.20.0</t>
  </si>
  <si>
    <t>Invités Wi-Fi</t>
  </si>
  <si>
    <t>10.0.22.0</t>
  </si>
  <si>
    <t>HTTP/HTTPS, DNS</t>
  </si>
  <si>
    <t>Contrôle d'accès, Détection intrusion et vidéophonie</t>
  </si>
  <si>
    <t>10.0.25.0</t>
  </si>
  <si>
    <t>/25</t>
  </si>
  <si>
    <t>RSTP, HTTPS, Syslog</t>
  </si>
  <si>
    <t>Sécurité Incendie</t>
  </si>
  <si>
    <t>10.0.28.0</t>
  </si>
  <si>
    <t>/22</t>
  </si>
  <si>
    <t>HTTPS, Syslog</t>
  </si>
  <si>
    <t>Vidéosurveillance</t>
  </si>
  <si>
    <t>10.0.32.0</t>
  </si>
  <si>
    <t>/27</t>
  </si>
  <si>
    <t>Système audio</t>
  </si>
  <si>
    <t>10.0.32.32</t>
  </si>
  <si>
    <t>/28</t>
  </si>
  <si>
    <t>HTTPS</t>
  </si>
  <si>
    <t>Gestion batiment</t>
  </si>
  <si>
    <t>10.0.34.0</t>
  </si>
  <si>
    <t>HTTP/HTTPS, SNMP, Syslog, RADIUS, NTP, RTSP, Modbus/TCP, BACnet/IP</t>
  </si>
  <si>
    <t>VIDE</t>
  </si>
  <si>
    <t>10.0.36.0</t>
  </si>
  <si>
    <t>10.0.38.0</t>
  </si>
  <si>
    <t>10.0.40.0</t>
  </si>
  <si>
    <t>10.0.42.0</t>
  </si>
  <si>
    <t>Accès à</t>
  </si>
  <si>
    <t>Tous les VLANS</t>
  </si>
  <si>
    <t xml:space="preserve">Sélectif : RH, DSI, Data </t>
  </si>
  <si>
    <t>DSI, Dev</t>
  </si>
  <si>
    <t>VS, DI,SI</t>
  </si>
  <si>
    <t>CALCUL POE</t>
  </si>
  <si>
    <t>CALCUL BANDE PASSANTE</t>
  </si>
  <si>
    <t>Colonne 2</t>
  </si>
  <si>
    <t>Total par étage en Mbps</t>
  </si>
  <si>
    <t>CALCUL COUT</t>
  </si>
  <si>
    <t>Matériel</t>
  </si>
  <si>
    <t>Line#</t>
  </si>
  <si>
    <t>Part Number</t>
  </si>
  <si>
    <t>Description</t>
  </si>
  <si>
    <t>Manufacturer</t>
  </si>
  <si>
    <t>Unit Price</t>
  </si>
  <si>
    <t>Quantity</t>
  </si>
  <si>
    <t>Sub Total</t>
  </si>
  <si>
    <t>Discount</t>
  </si>
  <si>
    <t>Total</t>
  </si>
  <si>
    <t>Price List</t>
  </si>
  <si>
    <t>Total/équipement</t>
  </si>
  <si>
    <t>CALCUL TEMPS/COUTS CONFIG</t>
  </si>
  <si>
    <t>Switch de distribution 48 ports</t>
  </si>
  <si>
    <t>1.0</t>
  </si>
  <si>
    <t>R9Y04A</t>
  </si>
  <si>
    <t>HPE Aruba Networking CX 6100 48G Class4 PoE 4SFP+ 740W Switch</t>
  </si>
  <si>
    <t>Hewlett Packard Enterprise</t>
  </si>
  <si>
    <t>France Price List (EUR)</t>
  </si>
  <si>
    <t>matériel</t>
  </si>
  <si>
    <t>quantité</t>
  </si>
  <si>
    <t>temps</t>
  </si>
  <si>
    <t>total</t>
  </si>
  <si>
    <t>cout heure</t>
  </si>
  <si>
    <t>1.1</t>
  </si>
  <si>
    <t>R9Y04A      ABB</t>
  </si>
  <si>
    <t xml:space="preserve">  INCLUDED: Power Cord - Europe localization</t>
  </si>
  <si>
    <t>incl.</t>
  </si>
  <si>
    <t>l2</t>
  </si>
  <si>
    <t>1.2</t>
  </si>
  <si>
    <t>H83A5E</t>
  </si>
  <si>
    <t>Aruba 3Y FC NBD Exch 6100 48G CL4 4SFP+ 740W SVC  [for R9Y04A]</t>
  </si>
  <si>
    <t>l2 to core</t>
  </si>
  <si>
    <t>Switch de distribution 24 ports</t>
  </si>
  <si>
    <t>2.0</t>
  </si>
  <si>
    <t>JL677A</t>
  </si>
  <si>
    <t>HPE Aruba Networking CX 6100 24G Class4 PoE 4SFP+ 370W Switch</t>
  </si>
  <si>
    <t>core</t>
  </si>
  <si>
    <t>2.1</t>
  </si>
  <si>
    <t>JL677A      ABB</t>
  </si>
  <si>
    <t>2.2</t>
  </si>
  <si>
    <t>HV1M2E</t>
  </si>
  <si>
    <t>Aruba 3Y FC NBD Exch 6100 24G CL4 SVC  [for JL677A]</t>
  </si>
  <si>
    <t>Switch coeur de réseau</t>
  </si>
  <si>
    <t>3,0</t>
  </si>
  <si>
    <t>JL658A</t>
  </si>
  <si>
    <t>HPE Aruba Networking CX 6300M 24-port SFP+ and 4-port SFP56 Switch</t>
  </si>
  <si>
    <t>3,1</t>
  </si>
  <si>
    <t>HR4C2E</t>
  </si>
  <si>
    <t>Aruba 3Y FC NBD Exch 6300M 24SFP SVC  [for JL658A]</t>
  </si>
  <si>
    <t>3,2</t>
  </si>
  <si>
    <t>JL085A</t>
  </si>
  <si>
    <t>HPE Aruba Networking X371 12VDC 250W 100-240VAC Power Supply</t>
  </si>
  <si>
    <t>3,3</t>
  </si>
  <si>
    <t>JL085A      ABB</t>
  </si>
  <si>
    <t>Borne WI-FI 6E</t>
  </si>
  <si>
    <t>4,0</t>
  </si>
  <si>
    <t>R7J27A</t>
  </si>
  <si>
    <t>HPE Aruba Networking AP-635 (RW) Tri-radio 2x2 802.11ax Wi-Fi 6E Internal Antennas Campus AP</t>
  </si>
  <si>
    <t>4,1</t>
  </si>
  <si>
    <t>H29YFE</t>
  </si>
  <si>
    <t>Aruba 3Y FC NBD Exch AP-635 SVC  [for R7J27A]</t>
  </si>
  <si>
    <t>Service supplémentaire</t>
  </si>
  <si>
    <t>5,0</t>
  </si>
  <si>
    <t>Q9Y60AAE</t>
  </si>
  <si>
    <t>HPE Aruba Networking Central AP Foundation 5-year Subscription E-STU</t>
  </si>
  <si>
    <t>Configuration switch de distribution</t>
  </si>
  <si>
    <t>6,0</t>
  </si>
  <si>
    <t>configuration switch L2</t>
  </si>
  <si>
    <t>Configuration switch coeur de réseau</t>
  </si>
  <si>
    <t>6,1</t>
  </si>
  <si>
    <t>configuration switch L3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</si>
</sst>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€&quot;#,##0.00_);\(&quot;€&quot;#,##0.00\);&quot;€&quot;0.00_);_(* @_)"/>
    <numFmt numFmtId="165" formatCode="#,##0.00\ [$€-1]"/>
    <numFmt numFmtId="166" formatCode="HH:mm:ss"/>
    <numFmt numFmtId="167" formatCode="&quot;€&quot;#,##0.00_);(&quot;€&quot;#,##0.00);&quot;€&quot;0.00_);_(* @_)"/>
  </numFmts>
  <fonts count="36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sz val="13.0"/>
      <color theme="1"/>
      <name val="Arial"/>
      <scheme val="minor"/>
    </font>
    <font>
      <b/>
      <color theme="1"/>
      <name val="Arial"/>
      <scheme val="minor"/>
    </font>
    <font>
      <b/>
      <sz val="13.0"/>
      <color theme="1"/>
      <name val="Arial"/>
      <scheme val="minor"/>
    </font>
    <font>
      <color theme="1"/>
      <name val="Arial"/>
    </font>
    <font>
      <color rgb="FFFFFFFF"/>
      <name val="Arial"/>
      <scheme val="minor"/>
    </font>
    <font>
      <b/>
      <sz val="14.0"/>
      <color rgb="FF000000"/>
      <name val="Roboto"/>
    </font>
    <font>
      <b/>
      <sz val="14.0"/>
      <color rgb="FFFFFFFF"/>
      <name val="Roboto"/>
    </font>
    <font>
      <b/>
      <sz val="14.0"/>
      <color rgb="FF000000"/>
      <name val="Arial"/>
      <scheme val="minor"/>
    </font>
    <font>
      <b/>
      <sz val="14.0"/>
      <color theme="1"/>
      <name val="Roboto"/>
    </font>
    <font>
      <b/>
      <sz val="15.0"/>
      <color rgb="FF000000"/>
      <name val="Roboto"/>
    </font>
    <font>
      <b/>
      <sz val="15.0"/>
      <color rgb="FF000000"/>
      <name val="Arial"/>
      <scheme val="minor"/>
    </font>
    <font>
      <sz val="13.0"/>
      <color rgb="FFFFFFFF"/>
      <name val="Arial"/>
      <scheme val="minor"/>
    </font>
    <font/>
    <font>
      <color rgb="FF000000"/>
      <name val="Arial"/>
      <scheme val="minor"/>
    </font>
    <font>
      <b/>
      <sz val="14.0"/>
      <color rgb="FFFFFFFF"/>
      <name val="Arial"/>
      <scheme val="minor"/>
    </font>
    <font>
      <b/>
      <u/>
      <sz val="14.0"/>
      <color rgb="FF1155CC"/>
      <name val="Arial"/>
    </font>
    <font>
      <b/>
      <u/>
      <sz val="14.0"/>
      <color rgb="FF0000FF"/>
      <name val="Roboto"/>
    </font>
    <font>
      <b/>
      <u/>
      <sz val="14.0"/>
      <color rgb="FF0000FF"/>
    </font>
    <font>
      <color rgb="FFFFFFFF"/>
      <name val="Roboto"/>
    </font>
    <font>
      <color rgb="FF434343"/>
      <name val="Roboto"/>
    </font>
    <font>
      <color rgb="FF11734B"/>
      <name val="Roboto"/>
    </font>
    <font>
      <color rgb="FFB10202"/>
      <name val="Roboto"/>
    </font>
    <font>
      <b/>
      <color rgb="FFFFFFFF"/>
      <name val="Arial"/>
      <scheme val="minor"/>
    </font>
    <font>
      <b/>
      <color rgb="FFFFFFFF"/>
      <name val="Roboto"/>
    </font>
    <font>
      <b/>
      <sz val="14.0"/>
      <color rgb="FF000000"/>
      <name val="Calibri"/>
    </font>
    <font>
      <b/>
      <sz val="14.0"/>
      <color rgb="FF000000"/>
      <name val="Arial"/>
    </font>
    <font>
      <sz val="14.0"/>
      <color theme="1"/>
      <name val="Arial"/>
      <scheme val="minor"/>
    </font>
    <font>
      <sz val="17.0"/>
      <color rgb="FFFFFFFF"/>
      <name val="Arial"/>
      <scheme val="minor"/>
    </font>
    <font>
      <sz val="17.0"/>
      <color rgb="FFFFFFFF"/>
      <name val="Calibri"/>
    </font>
    <font>
      <sz val="11.0"/>
      <color theme="1"/>
      <name val="Calibri"/>
    </font>
    <font>
      <sz val="11.0"/>
      <color rgb="FF000000"/>
      <name val="Calibri"/>
    </font>
    <font>
      <sz val="15.0"/>
      <color rgb="FFFFFFFF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356854"/>
        <bgColor rgb="FF356854"/>
      </patternFill>
    </fill>
    <fill>
      <patternFill patternType="solid">
        <fgColor rgb="FFFFE599"/>
        <bgColor rgb="FFFFE599"/>
      </patternFill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rgb="FFCC0000"/>
        <bgColor rgb="FFCC00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8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medium">
        <color rgb="FF000000"/>
      </left>
      <right style="thin">
        <color rgb="FFFFFF00"/>
      </right>
      <top style="thin">
        <color rgb="FFFFFF00"/>
      </top>
      <bottom style="medium">
        <color rgb="FF000000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medium">
        <color rgb="FF000000"/>
      </bottom>
    </border>
    <border>
      <left style="thin">
        <color rgb="FFFFFF00"/>
      </left>
      <right style="thin">
        <color rgb="FF284E3F"/>
      </right>
      <top style="thin">
        <color rgb="FFFFFF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medium">
        <color rgb="FF000000"/>
      </left>
      <right style="medium">
        <color rgb="FF000000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medium">
        <color rgb="FF000000"/>
      </right>
      <top style="thin">
        <color rgb="FFF6F8F9"/>
      </top>
      <bottom style="thin">
        <color rgb="FF000000"/>
      </bottom>
    </border>
    <border>
      <left style="medium">
        <color rgb="FF000000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6AA84F"/>
      </top>
      <bottom style="thin">
        <color rgb="FF000000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3E4791"/>
      </bottom>
    </border>
    <border>
      <left style="thin">
        <color rgb="FFF6F8F9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F6F8F9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F6F8F9"/>
      </bottom>
    </border>
    <border>
      <left style="thin">
        <color rgb="FFF6F8F9"/>
      </left>
      <right style="medium">
        <color rgb="FF000000"/>
      </right>
      <top style="thin">
        <color rgb="FF000000"/>
      </top>
      <bottom style="thin">
        <color rgb="FFF6F8F9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6AA84F"/>
      </bottom>
    </border>
    <border>
      <left style="medium">
        <color rgb="FF000000"/>
      </left>
      <right style="thin">
        <color rgb="FFFFFF00"/>
      </right>
      <top style="medium">
        <color rgb="FF000000"/>
      </top>
      <bottom style="medium">
        <color rgb="FF000000"/>
      </bottom>
    </border>
    <border>
      <left style="thin">
        <color rgb="FFFFFF00"/>
      </left>
      <right style="thin">
        <color rgb="FFFFFF00"/>
      </right>
      <top style="medium">
        <color rgb="FF000000"/>
      </top>
      <bottom style="medium">
        <color rgb="FF000000"/>
      </bottom>
    </border>
    <border>
      <left style="thin">
        <color rgb="FFFFFF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medium">
        <color rgb="FF000000"/>
      </right>
      <top style="thin">
        <color rgb="FF000000"/>
      </top>
      <bottom style="thin">
        <color rgb="FFFFFFF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FFFFFF"/>
      </bottom>
    </border>
    <border>
      <left style="medium">
        <color rgb="FF000000"/>
      </left>
      <right style="medium">
        <color rgb="FF000000"/>
      </right>
      <top style="thin">
        <color rgb="FF6AA84F"/>
      </top>
      <bottom style="thin">
        <color rgb="FF6AA84F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FFFF00"/>
      </left>
      <right style="medium">
        <color rgb="FF000000"/>
      </right>
      <top style="thin">
        <color rgb="FFFFFF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F6F8F9"/>
      </top>
      <bottom style="medium">
        <color rgb="FF000000"/>
      </bottom>
    </border>
    <border>
      <left style="thin">
        <color rgb="FFF6F8F9"/>
      </left>
      <right style="medium">
        <color rgb="FF000000"/>
      </right>
      <top style="thin">
        <color rgb="FFF6F8F9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6AA84F"/>
      </top>
      <bottom style="medium">
        <color rgb="FF000000"/>
      </bottom>
    </border>
    <border>
      <left style="thin">
        <color rgb="FF6AA84F"/>
      </left>
      <right style="medium">
        <color rgb="FF000000"/>
      </right>
      <top style="thin">
        <color rgb="FF6AA84F"/>
      </top>
      <bottom style="medium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FFF00"/>
      </left>
      <right style="thin">
        <color rgb="FF284E3F"/>
      </right>
      <top style="medium">
        <color rgb="FF000000"/>
      </top>
      <bottom style="medium">
        <color rgb="FF0000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333333"/>
      </left>
      <right style="thin">
        <color rgb="FF333333"/>
      </right>
      <top style="thin">
        <color rgb="FF333333"/>
      </top>
      <bottom style="medium">
        <color rgb="FF333333"/>
      </bottom>
    </border>
    <border>
      <left style="thin">
        <color rgb="FF333333"/>
      </left>
      <top style="thin">
        <color rgb="FF333333"/>
      </top>
      <bottom style="medium">
        <color rgb="FF333333"/>
      </bottom>
    </border>
    <border>
      <top style="thin">
        <color rgb="FF333333"/>
      </top>
      <bottom style="medium">
        <color rgb="FF333333"/>
      </bottom>
    </border>
    <border>
      <right style="thin">
        <color rgb="FF333333"/>
      </right>
      <top style="thin">
        <color rgb="FF333333"/>
      </top>
      <bottom style="medium">
        <color rgb="FF333333"/>
      </bottom>
    </border>
    <border>
      <right style="thin">
        <color rgb="FF333333"/>
      </right>
      <top style="thin">
        <color rgb="FF333333"/>
      </top>
      <bottom style="thin">
        <color rgb="FF333333"/>
      </bottom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</border>
    <border>
      <left style="thin">
        <color rgb="FF333333"/>
      </left>
      <top style="thin">
        <color rgb="FF333333"/>
      </top>
      <bottom style="thin">
        <color rgb="FF333333"/>
      </bottom>
    </border>
    <border>
      <top style="thin">
        <color rgb="FF333333"/>
      </top>
      <bottom style="thin">
        <color rgb="FF333333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333333"/>
      </left>
      <right style="thin">
        <color rgb="FF333333"/>
      </right>
      <top style="thin">
        <color rgb="FF333333"/>
      </top>
    </border>
    <border>
      <left style="thin">
        <color rgb="FF333333"/>
      </left>
      <top style="thin">
        <color rgb="FF333333"/>
      </top>
    </border>
    <border>
      <top style="thin">
        <color rgb="FF333333"/>
      </top>
    </border>
    <border>
      <right style="thin">
        <color rgb="FF333333"/>
      </right>
      <top style="thin">
        <color rgb="FF333333"/>
      </top>
    </border>
  </borders>
  <cellStyleXfs count="1">
    <xf borderId="0" fillId="0" fontId="0" numFmtId="0" applyAlignment="1" applyFont="1"/>
  </cellStyleXfs>
  <cellXfs count="2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3" numFmtId="0" xfId="0" applyAlignment="1" applyBorder="1" applyFont="1">
      <alignment horizontal="center" readingOrder="0" shrinkToFit="0" vertical="center" wrapText="0"/>
    </xf>
    <xf borderId="4" fillId="0" fontId="3" numFmtId="0" xfId="0" applyAlignment="1" applyBorder="1" applyFont="1">
      <alignment horizontal="center" readingOrder="0" shrinkToFit="0" vertical="center" wrapText="0"/>
    </xf>
    <xf borderId="0" fillId="0" fontId="4" numFmtId="0" xfId="0" applyFont="1"/>
    <xf borderId="2" fillId="0" fontId="4" numFmtId="0" xfId="0" applyAlignment="1" applyBorder="1" applyFont="1">
      <alignment horizontal="left" readingOrder="0" shrinkToFit="0" vertical="center" wrapText="0"/>
    </xf>
    <xf borderId="3" fillId="0" fontId="4" numFmtId="0" xfId="0" applyAlignment="1" applyBorder="1" applyFont="1">
      <alignment horizontal="left" readingOrder="0" shrinkToFit="0" vertical="center" wrapText="0"/>
    </xf>
    <xf borderId="4" fillId="0" fontId="4" numFmtId="0" xfId="0" applyAlignment="1" applyBorder="1" applyFont="1">
      <alignment horizontal="left" readingOrder="0" shrinkToFit="0" vertical="center" wrapText="0"/>
    </xf>
    <xf borderId="5" fillId="0" fontId="5" numFmtId="0" xfId="0" applyAlignment="1" applyBorder="1" applyFont="1">
      <alignment horizontal="center" readingOrder="0" shrinkToFit="0" vertical="center" wrapText="0"/>
    </xf>
    <xf borderId="6" fillId="0" fontId="5" numFmtId="0" xfId="0" applyAlignment="1" applyBorder="1" applyFont="1">
      <alignment horizontal="center" readingOrder="0" shrinkToFit="0" vertical="center" wrapText="0"/>
    </xf>
    <xf borderId="7" fillId="0" fontId="5" numFmtId="0" xfId="0" applyAlignment="1" applyBorder="1" applyFont="1">
      <alignment horizontal="center" readingOrder="0" shrinkToFit="0" vertical="center" wrapText="0"/>
    </xf>
    <xf borderId="8" fillId="2" fontId="5" numFmtId="0" xfId="0" applyAlignment="1" applyBorder="1" applyFill="1" applyFont="1">
      <alignment horizontal="center" readingOrder="0" shrinkToFit="0" vertical="center" wrapText="0"/>
    </xf>
    <xf borderId="9" fillId="2" fontId="2" numFmtId="0" xfId="0" applyAlignment="1" applyBorder="1" applyFont="1">
      <alignment horizontal="center" shrinkToFit="0" vertical="center" wrapText="0"/>
    </xf>
    <xf borderId="10" fillId="2" fontId="2" numFmtId="0" xfId="0" applyAlignment="1" applyBorder="1" applyFont="1">
      <alignment horizontal="center" readingOrder="0" shrinkToFit="0" vertical="center" wrapText="0"/>
    </xf>
    <xf borderId="11" fillId="2" fontId="6" numFmtId="0" xfId="0" applyAlignment="1" applyBorder="1" applyFont="1">
      <alignment readingOrder="0" shrinkToFit="0" vertical="center" wrapText="0"/>
    </xf>
    <xf borderId="11" fillId="0" fontId="4" numFmtId="0" xfId="0" applyAlignment="1" applyBorder="1" applyFont="1">
      <alignment horizontal="center" readingOrder="0" shrinkToFit="0" vertical="center" wrapText="0"/>
    </xf>
    <xf borderId="11" fillId="0" fontId="4" numFmtId="0" xfId="0" applyAlignment="1" applyBorder="1" applyFont="1">
      <alignment horizontal="center" shrinkToFit="0" vertical="center" wrapText="0"/>
    </xf>
    <xf borderId="12" fillId="0" fontId="5" numFmtId="0" xfId="0" applyAlignment="1" applyBorder="1" applyFont="1">
      <alignment horizontal="center" readingOrder="0" shrinkToFit="0" vertical="center" wrapText="0"/>
    </xf>
    <xf borderId="13" fillId="0" fontId="5" numFmtId="0" xfId="0" applyAlignment="1" applyBorder="1" applyFont="1">
      <alignment horizontal="center" readingOrder="0" shrinkToFit="0" vertical="center" wrapText="0"/>
    </xf>
    <xf borderId="14" fillId="0" fontId="5" numFmtId="0" xfId="0" applyAlignment="1" applyBorder="1" applyFont="1">
      <alignment horizontal="center" readingOrder="0" shrinkToFit="0" vertical="center" wrapText="0"/>
    </xf>
    <xf borderId="15" fillId="0" fontId="7" numFmtId="0" xfId="0" applyAlignment="1" applyBorder="1" applyFont="1">
      <alignment horizontal="center" shrinkToFit="0" vertical="bottom" wrapText="0"/>
    </xf>
    <xf borderId="16" fillId="0" fontId="2" numFmtId="0" xfId="0" applyAlignment="1" applyBorder="1" applyFont="1">
      <alignment horizontal="center" readingOrder="0" shrinkToFit="0" vertical="center" wrapText="0"/>
    </xf>
    <xf borderId="15" fillId="0" fontId="2" numFmtId="0" xfId="0" applyAlignment="1" applyBorder="1" applyFont="1">
      <alignment horizontal="center" readingOrder="0" shrinkToFit="0" vertical="center" wrapText="0"/>
    </xf>
    <xf borderId="17" fillId="0" fontId="2" numFmtId="0" xfId="0" applyAlignment="1" applyBorder="1" applyFont="1">
      <alignment horizontal="center" readingOrder="0" shrinkToFit="0" vertical="center" wrapText="0"/>
    </xf>
    <xf borderId="18" fillId="3" fontId="8" numFmtId="0" xfId="0" applyAlignment="1" applyBorder="1" applyFill="1" applyFont="1">
      <alignment horizontal="center" shrinkToFit="0" vertical="center" wrapText="0"/>
    </xf>
    <xf borderId="11" fillId="0" fontId="4" numFmtId="0" xfId="0" applyAlignment="1" applyBorder="1" applyFont="1">
      <alignment horizontal="center" readingOrder="0" shrinkToFit="0" vertical="center" wrapText="0"/>
    </xf>
    <xf borderId="19" fillId="0" fontId="5" numFmtId="0" xfId="0" applyAlignment="1" applyBorder="1" applyFont="1">
      <alignment horizontal="center" readingOrder="0" shrinkToFit="0" vertical="center" wrapText="0"/>
    </xf>
    <xf borderId="20" fillId="0" fontId="5" numFmtId="0" xfId="0" applyAlignment="1" applyBorder="1" applyFont="1">
      <alignment horizontal="center" readingOrder="0" shrinkToFit="0" vertical="center" wrapText="0"/>
    </xf>
    <xf borderId="21" fillId="0" fontId="5" numFmtId="0" xfId="0" applyAlignment="1" applyBorder="1" applyFont="1">
      <alignment horizontal="center" readingOrder="0" shrinkToFit="0" vertical="center" wrapText="0"/>
    </xf>
    <xf borderId="22" fillId="0" fontId="7" numFmtId="0" xfId="0" applyAlignment="1" applyBorder="1" applyFont="1">
      <alignment horizontal="center" shrinkToFit="0" vertical="bottom" wrapText="0"/>
    </xf>
    <xf borderId="23" fillId="0" fontId="2" numFmtId="0" xfId="0" applyAlignment="1" applyBorder="1" applyFont="1">
      <alignment horizontal="center" readingOrder="0" shrinkToFit="0" vertical="center" wrapText="0"/>
    </xf>
    <xf borderId="22" fillId="0" fontId="2" numFmtId="0" xfId="0" applyAlignment="1" applyBorder="1" applyFont="1">
      <alignment horizontal="center" readingOrder="0" shrinkToFit="0" vertical="center" wrapText="0"/>
    </xf>
    <xf borderId="24" fillId="0" fontId="2" numFmtId="0" xfId="0" applyAlignment="1" applyBorder="1" applyFont="1">
      <alignment horizontal="center" readingOrder="0" shrinkToFit="0" vertical="center" wrapText="0"/>
    </xf>
    <xf borderId="22" fillId="3" fontId="8" numFmtId="0" xfId="0" applyAlignment="1" applyBorder="1" applyFont="1">
      <alignment horizontal="center" shrinkToFit="0" vertical="center" wrapText="0"/>
    </xf>
    <xf borderId="0" fillId="0" fontId="2" numFmtId="0" xfId="0" applyFont="1"/>
    <xf borderId="25" fillId="0" fontId="5" numFmtId="0" xfId="0" applyAlignment="1" applyBorder="1" applyFont="1">
      <alignment horizontal="center" readingOrder="0" shrinkToFit="0" vertical="center" wrapText="0"/>
    </xf>
    <xf borderId="26" fillId="0" fontId="5" numFmtId="0" xfId="0" applyAlignment="1" applyBorder="1" applyFont="1">
      <alignment horizontal="center" readingOrder="0" shrinkToFit="0" vertical="center" wrapText="0"/>
    </xf>
    <xf borderId="27" fillId="0" fontId="5" numFmtId="0" xfId="0" applyAlignment="1" applyBorder="1" applyFont="1">
      <alignment horizontal="center" readingOrder="0" shrinkToFit="0" vertical="center" wrapText="0"/>
    </xf>
    <xf borderId="28" fillId="0" fontId="2" numFmtId="0" xfId="0" applyAlignment="1" applyBorder="1" applyFont="1">
      <alignment horizontal="center" readingOrder="0" shrinkToFit="0" vertical="center" wrapText="0"/>
    </xf>
    <xf borderId="29" fillId="0" fontId="2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readingOrder="0"/>
    </xf>
    <xf borderId="0" fillId="4" fontId="9" numFmtId="0" xfId="0" applyAlignment="1" applyFill="1" applyFont="1">
      <alignment horizontal="center" readingOrder="0"/>
    </xf>
    <xf borderId="0" fillId="4" fontId="10" numFmtId="0" xfId="0" applyAlignment="1" applyFont="1">
      <alignment horizontal="center" readingOrder="0"/>
    </xf>
    <xf borderId="0" fillId="4" fontId="2" numFmtId="0" xfId="0" applyAlignment="1" applyFont="1">
      <alignment horizontal="center" readingOrder="0" vertical="center"/>
    </xf>
    <xf borderId="0" fillId="4" fontId="11" numFmtId="0" xfId="0" applyAlignment="1" applyFont="1">
      <alignment horizontal="center" readingOrder="0"/>
    </xf>
    <xf borderId="2" fillId="0" fontId="12" numFmtId="0" xfId="0" applyAlignment="1" applyBorder="1" applyFont="1">
      <alignment horizontal="center" readingOrder="0" shrinkToFit="0" vertical="center" wrapText="0"/>
    </xf>
    <xf borderId="4" fillId="0" fontId="3" numFmtId="0" xfId="0" applyAlignment="1" applyBorder="1" applyFont="1">
      <alignment horizontal="center" readingOrder="0" shrinkToFit="0" vertical="center" wrapText="0"/>
    </xf>
    <xf borderId="30" fillId="0" fontId="7" numFmtId="0" xfId="0" applyAlignment="1" applyBorder="1" applyFont="1">
      <alignment horizontal="center" shrinkToFit="0" vertical="bottom" wrapText="0"/>
    </xf>
    <xf borderId="31" fillId="0" fontId="2" numFmtId="0" xfId="0" applyAlignment="1" applyBorder="1" applyFont="1">
      <alignment horizontal="center" readingOrder="0" shrinkToFit="0" vertical="center" wrapText="0"/>
    </xf>
    <xf borderId="30" fillId="0" fontId="2" numFmtId="0" xfId="0" applyAlignment="1" applyBorder="1" applyFont="1">
      <alignment horizontal="center" readingOrder="0" shrinkToFit="0" vertical="center" wrapText="0"/>
    </xf>
    <xf borderId="32" fillId="3" fontId="8" numFmtId="0" xfId="0" applyAlignment="1" applyBorder="1" applyFont="1">
      <alignment horizontal="center" shrinkToFit="0" vertical="center" wrapText="0"/>
    </xf>
    <xf borderId="11" fillId="4" fontId="13" numFmtId="0" xfId="0" applyAlignment="1" applyBorder="1" applyFont="1">
      <alignment horizontal="center" readingOrder="0" shrinkToFit="0" vertical="center" wrapText="0"/>
    </xf>
    <xf borderId="11" fillId="4" fontId="14" numFmtId="0" xfId="0" applyAlignment="1" applyBorder="1" applyFont="1">
      <alignment horizontal="center" readingOrder="0" shrinkToFit="0" vertical="center" wrapText="0"/>
    </xf>
    <xf borderId="11" fillId="0" fontId="14" numFmtId="0" xfId="0" applyAlignment="1" applyBorder="1" applyFont="1">
      <alignment horizontal="center" readingOrder="0" shrinkToFit="0" vertical="center" wrapText="0"/>
    </xf>
    <xf borderId="11" fillId="0" fontId="14" numFmtId="0" xfId="0" applyAlignment="1" applyBorder="1" applyFont="1">
      <alignment horizontal="center" shrinkToFit="0" vertical="center" wrapText="0"/>
    </xf>
    <xf borderId="33" fillId="2" fontId="5" numFmtId="0" xfId="0" applyAlignment="1" applyBorder="1" applyFont="1">
      <alignment horizontal="center" readingOrder="0" shrinkToFit="0" vertical="center" wrapText="0"/>
    </xf>
    <xf borderId="34" fillId="2" fontId="2" numFmtId="0" xfId="0" applyAlignment="1" applyBorder="1" applyFont="1">
      <alignment horizontal="center" shrinkToFit="0" vertical="center" wrapText="0"/>
    </xf>
    <xf borderId="35" fillId="2" fontId="2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vertical="center"/>
    </xf>
    <xf borderId="36" fillId="5" fontId="15" numFmtId="0" xfId="0" applyAlignment="1" applyBorder="1" applyFill="1" applyFont="1">
      <alignment horizontal="center" readingOrder="0" vertical="center"/>
    </xf>
    <xf borderId="37" fillId="0" fontId="16" numFmtId="0" xfId="0" applyBorder="1" applyFont="1"/>
    <xf borderId="38" fillId="0" fontId="16" numFmtId="0" xfId="0" applyBorder="1" applyFont="1"/>
    <xf borderId="39" fillId="2" fontId="6" numFmtId="0" xfId="0" applyAlignment="1" applyBorder="1" applyFont="1">
      <alignment horizontal="center" readingOrder="0" vertical="center"/>
    </xf>
    <xf borderId="40" fillId="0" fontId="4" numFmtId="0" xfId="0" applyAlignment="1" applyBorder="1" applyFont="1">
      <alignment horizontal="center" readingOrder="0" vertical="center"/>
    </xf>
    <xf borderId="41" fillId="0" fontId="16" numFmtId="0" xfId="0" applyBorder="1" applyFont="1"/>
    <xf borderId="42" fillId="0" fontId="16" numFmtId="0" xfId="0" applyBorder="1" applyFont="1"/>
    <xf borderId="0" fillId="4" fontId="2" numFmtId="0" xfId="0" applyAlignment="1" applyFont="1">
      <alignment horizontal="center" vertical="center"/>
    </xf>
    <xf borderId="43" fillId="0" fontId="16" numFmtId="0" xfId="0" applyBorder="1" applyFont="1"/>
    <xf borderId="44" fillId="0" fontId="2" numFmtId="0" xfId="0" applyAlignment="1" applyBorder="1" applyFont="1">
      <alignment horizontal="center" readingOrder="0" shrinkToFit="0" vertical="center" wrapText="0"/>
    </xf>
    <xf borderId="45" fillId="0" fontId="2" numFmtId="0" xfId="0" applyAlignment="1" applyBorder="1" applyFont="1">
      <alignment horizontal="center" readingOrder="0" shrinkToFit="0" vertical="center" wrapText="0"/>
    </xf>
    <xf borderId="35" fillId="2" fontId="17" numFmtId="0" xfId="0" applyAlignment="1" applyBorder="1" applyFont="1">
      <alignment horizontal="center" readingOrder="0" shrinkToFit="0" vertical="center" wrapText="0"/>
    </xf>
    <xf borderId="11" fillId="5" fontId="18" numFmtId="0" xfId="0" applyAlignment="1" applyBorder="1" applyFont="1">
      <alignment horizontal="center" readingOrder="0"/>
    </xf>
    <xf borderId="46" fillId="0" fontId="19" numFmtId="0" xfId="0" applyAlignment="1" applyBorder="1" applyFont="1">
      <alignment horizontal="center" vertical="bottom"/>
    </xf>
    <xf borderId="47" fillId="0" fontId="16" numFmtId="0" xfId="0" applyBorder="1" applyFont="1"/>
    <xf borderId="48" fillId="0" fontId="16" numFmtId="0" xfId="0" applyBorder="1" applyFont="1"/>
    <xf borderId="49" fillId="0" fontId="2" numFmtId="0" xfId="0" applyAlignment="1" applyBorder="1" applyFont="1">
      <alignment horizontal="center" readingOrder="0" shrinkToFit="0" vertical="center" wrapText="0"/>
    </xf>
    <xf borderId="50" fillId="0" fontId="2" numFmtId="0" xfId="0" applyAlignment="1" applyBorder="1" applyFont="1">
      <alignment horizontal="center" readingOrder="0" shrinkToFit="0" vertical="center" wrapText="0"/>
    </xf>
    <xf borderId="11" fillId="5" fontId="10" numFmtId="0" xfId="0" applyAlignment="1" applyBorder="1" applyFont="1">
      <alignment horizontal="center" readingOrder="0"/>
    </xf>
    <xf borderId="46" fillId="4" fontId="20" numFmtId="0" xfId="0" applyAlignment="1" applyBorder="1" applyFont="1">
      <alignment horizontal="center" readingOrder="0"/>
    </xf>
    <xf borderId="46" fillId="0" fontId="21" numFmtId="0" xfId="0" applyAlignment="1" applyBorder="1" applyFont="1">
      <alignment horizontal="center" readingOrder="0"/>
    </xf>
    <xf borderId="22" fillId="0" fontId="2" numFmtId="0" xfId="0" applyAlignment="1" applyBorder="1" applyFont="1">
      <alignment horizontal="center" readingOrder="0" shrinkToFit="0" vertical="center" wrapText="0"/>
    </xf>
    <xf borderId="51" fillId="0" fontId="2" numFmtId="0" xfId="0" applyAlignment="1" applyBorder="1" applyFont="1">
      <alignment horizontal="center" readingOrder="0" shrinkToFit="0" vertical="center" wrapText="0"/>
    </xf>
    <xf borderId="52" fillId="0" fontId="2" numFmtId="0" xfId="0" applyAlignment="1" applyBorder="1" applyFont="1">
      <alignment horizontal="center" readingOrder="0" shrinkToFit="0" vertical="center" wrapText="0"/>
    </xf>
    <xf borderId="53" fillId="3" fontId="8" numFmtId="0" xfId="0" applyAlignment="1" applyBorder="1" applyFont="1">
      <alignment horizontal="center" shrinkToFit="0" vertical="center" wrapText="0"/>
    </xf>
    <xf borderId="54" fillId="0" fontId="2" numFmtId="0" xfId="0" applyAlignment="1" applyBorder="1" applyFont="1">
      <alignment horizontal="center" readingOrder="0" shrinkToFit="0" vertical="center" wrapText="0"/>
    </xf>
    <xf borderId="54" fillId="3" fontId="8" numFmtId="0" xfId="0" applyAlignment="1" applyBorder="1" applyFont="1">
      <alignment horizontal="center" shrinkToFit="0" vertical="center" wrapText="0"/>
    </xf>
    <xf borderId="55" fillId="2" fontId="17" numFmtId="0" xfId="0" applyAlignment="1" applyBorder="1" applyFont="1">
      <alignment horizontal="center" shrinkToFit="0" vertical="center" wrapText="0"/>
    </xf>
    <xf borderId="56" fillId="0" fontId="2" numFmtId="0" xfId="0" applyAlignment="1" applyBorder="1" applyFont="1">
      <alignment horizontal="center" readingOrder="0" shrinkToFit="0" vertical="center" wrapText="0"/>
    </xf>
    <xf borderId="57" fillId="0" fontId="2" numFmtId="0" xfId="0" applyAlignment="1" applyBorder="1" applyFont="1">
      <alignment horizontal="center" readingOrder="0" shrinkToFit="0" vertical="center" wrapText="0"/>
    </xf>
    <xf borderId="58" fillId="3" fontId="8" numFmtId="0" xfId="0" applyAlignment="1" applyBorder="1" applyFont="1">
      <alignment horizontal="center" shrinkToFit="0" vertical="center" wrapText="0"/>
    </xf>
    <xf borderId="58" fillId="3" fontId="15" numFmtId="0" xfId="0" applyAlignment="1" applyBorder="1" applyFont="1">
      <alignment horizontal="center" readingOrder="0" shrinkToFit="0" vertical="center" wrapText="0"/>
    </xf>
    <xf borderId="59" fillId="3" fontId="8" numFmtId="0" xfId="0" applyAlignment="1" applyBorder="1" applyFont="1">
      <alignment horizontal="center" readingOrder="0" shrinkToFit="0" vertical="center" wrapText="0"/>
    </xf>
    <xf borderId="0" fillId="4" fontId="17" numFmtId="0" xfId="0" applyAlignment="1" applyFont="1">
      <alignment horizontal="center" readingOrder="0" vertical="center"/>
    </xf>
    <xf borderId="0" fillId="0" fontId="17" numFmtId="0" xfId="0" applyFont="1"/>
    <xf borderId="0" fillId="0" fontId="6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4" fontId="22" numFmtId="49" xfId="0" applyAlignment="1" applyFont="1" applyNumberFormat="1">
      <alignment shrinkToFit="0" wrapText="1"/>
    </xf>
    <xf borderId="0" fillId="4" fontId="22" numFmtId="0" xfId="0" applyAlignment="1" applyFont="1">
      <alignment shrinkToFit="0" wrapText="1"/>
    </xf>
    <xf borderId="0" fillId="4" fontId="22" numFmtId="0" xfId="0" applyAlignment="1" applyFont="1">
      <alignment shrinkToFit="0" wrapText="0"/>
    </xf>
    <xf borderId="0" fillId="4" fontId="23" numFmtId="49" xfId="0" applyAlignment="1" applyFont="1" applyNumberFormat="1">
      <alignment shrinkToFit="0" wrapText="0"/>
    </xf>
    <xf borderId="0" fillId="4" fontId="24" numFmtId="0" xfId="0" applyAlignment="1" applyFont="1">
      <alignment shrinkToFit="0" wrapText="0"/>
    </xf>
    <xf borderId="0" fillId="4" fontId="25" numFmtId="0" xfId="0" applyAlignment="1" applyFont="1">
      <alignment shrinkToFit="0" wrapText="0"/>
    </xf>
    <xf borderId="0" fillId="0" fontId="2" numFmtId="0" xfId="0" applyFont="1"/>
    <xf borderId="11" fillId="3" fontId="10" numFmtId="0" xfId="0" applyAlignment="1" applyBorder="1" applyFont="1">
      <alignment horizontal="center" readingOrder="0" vertical="center"/>
    </xf>
    <xf borderId="11" fillId="3" fontId="10" numFmtId="0" xfId="0" applyAlignment="1" applyBorder="1" applyFont="1">
      <alignment horizontal="center" shrinkToFit="0" vertical="center" wrapText="1"/>
    </xf>
    <xf borderId="11" fillId="3" fontId="10" numFmtId="0" xfId="0" applyAlignment="1" applyBorder="1" applyFont="1">
      <alignment horizontal="center" readingOrder="0" shrinkToFit="0" vertical="center" wrapText="1"/>
    </xf>
    <xf borderId="11" fillId="3" fontId="10" numFmtId="0" xfId="0" applyAlignment="1" applyBorder="1" applyFont="1">
      <alignment horizontal="center" readingOrder="0" shrinkToFit="0" vertical="center" wrapText="0"/>
    </xf>
    <xf borderId="46" fillId="3" fontId="26" numFmtId="0" xfId="0" applyAlignment="1" applyBorder="1" applyFont="1">
      <alignment horizontal="center" readingOrder="0" vertical="center"/>
    </xf>
    <xf borderId="11" fillId="3" fontId="27" numFmtId="0" xfId="0" applyAlignment="1" applyBorder="1" applyFont="1">
      <alignment horizontal="center" readingOrder="0" vertical="center"/>
    </xf>
    <xf borderId="0" fillId="4" fontId="26" numFmtId="0" xfId="0" applyAlignment="1" applyFont="1">
      <alignment horizontal="center" readingOrder="0" vertical="center"/>
    </xf>
    <xf borderId="11" fillId="6" fontId="9" numFmtId="0" xfId="0" applyAlignment="1" applyBorder="1" applyFill="1" applyFont="1">
      <alignment horizontal="center" readingOrder="0"/>
    </xf>
    <xf borderId="11" fillId="6" fontId="9" numFmtId="0" xfId="0" applyAlignment="1" applyBorder="1" applyFont="1">
      <alignment horizontal="center" readingOrder="0" shrinkToFit="0" vertical="center" wrapText="0"/>
    </xf>
    <xf borderId="11" fillId="7" fontId="9" numFmtId="0" xfId="0" applyAlignment="1" applyBorder="1" applyFill="1" applyFont="1">
      <alignment horizontal="center" shrinkToFit="0" vertical="center" wrapText="0"/>
    </xf>
    <xf borderId="11" fillId="6" fontId="28" numFmtId="0" xfId="0" applyAlignment="1" applyBorder="1" applyFont="1">
      <alignment horizontal="center" readingOrder="0" vertical="bottom"/>
    </xf>
    <xf borderId="11" fillId="6" fontId="11" numFmtId="0" xfId="0" applyAlignment="1" applyBorder="1" applyFont="1">
      <alignment horizontal="center" readingOrder="0"/>
    </xf>
    <xf borderId="46" fillId="6" fontId="11" numFmtId="0" xfId="0" applyAlignment="1" applyBorder="1" applyFont="1">
      <alignment horizontal="center" readingOrder="0" vertical="center"/>
    </xf>
    <xf borderId="11" fillId="6" fontId="1" numFmtId="0" xfId="0" applyAlignment="1" applyBorder="1" applyFont="1">
      <alignment horizontal="center" readingOrder="0"/>
    </xf>
    <xf borderId="11" fillId="8" fontId="9" numFmtId="0" xfId="0" applyAlignment="1" applyBorder="1" applyFill="1" applyFont="1">
      <alignment horizontal="center" readingOrder="0"/>
    </xf>
    <xf borderId="11" fillId="8" fontId="9" numFmtId="0" xfId="0" applyAlignment="1" applyBorder="1" applyFont="1">
      <alignment horizontal="center" readingOrder="0" shrinkToFit="0" vertical="center" wrapText="0"/>
    </xf>
    <xf borderId="11" fillId="8" fontId="28" numFmtId="0" xfId="0" applyAlignment="1" applyBorder="1" applyFont="1">
      <alignment horizontal="center" readingOrder="0" vertical="bottom"/>
    </xf>
    <xf borderId="11" fillId="8" fontId="11" numFmtId="0" xfId="0" applyAlignment="1" applyBorder="1" applyFont="1">
      <alignment horizontal="center" readingOrder="0"/>
    </xf>
    <xf borderId="46" fillId="8" fontId="11" numFmtId="0" xfId="0" applyAlignment="1" applyBorder="1" applyFont="1">
      <alignment horizontal="center" readingOrder="0" vertical="center"/>
    </xf>
    <xf borderId="11" fillId="8" fontId="1" numFmtId="0" xfId="0" applyAlignment="1" applyBorder="1" applyFont="1">
      <alignment horizontal="center" readingOrder="0"/>
    </xf>
    <xf borderId="0" fillId="0" fontId="5" numFmtId="0" xfId="0" applyAlignment="1" applyFont="1">
      <alignment readingOrder="0"/>
    </xf>
    <xf borderId="0" fillId="0" fontId="5" numFmtId="0" xfId="0" applyFont="1"/>
    <xf borderId="11" fillId="6" fontId="9" numFmtId="49" xfId="0" applyAlignment="1" applyBorder="1" applyFont="1" applyNumberFormat="1">
      <alignment horizontal="center" shrinkToFit="0" wrapText="0"/>
    </xf>
    <xf borderId="11" fillId="6" fontId="1" numFmtId="0" xfId="0" applyAlignment="1" applyBorder="1" applyFont="1">
      <alignment horizontal="center"/>
    </xf>
    <xf borderId="11" fillId="8" fontId="9" numFmtId="49" xfId="0" applyAlignment="1" applyBorder="1" applyFont="1" applyNumberFormat="1">
      <alignment horizontal="center" shrinkToFit="0" wrapText="0"/>
    </xf>
    <xf borderId="11" fillId="8" fontId="9" numFmtId="0" xfId="0" applyAlignment="1" applyBorder="1" applyFont="1">
      <alignment horizontal="center" readingOrder="0" shrinkToFit="0" wrapText="0"/>
    </xf>
    <xf borderId="11" fillId="8" fontId="1" numFmtId="0" xfId="0" applyAlignment="1" applyBorder="1" applyFont="1">
      <alignment horizontal="center"/>
    </xf>
    <xf borderId="60" fillId="6" fontId="29" numFmtId="0" xfId="0" applyAlignment="1" applyBorder="1" applyFont="1">
      <alignment horizontal="center" readingOrder="0"/>
    </xf>
    <xf borderId="60" fillId="0" fontId="16" numFmtId="0" xfId="0" applyBorder="1" applyFont="1"/>
    <xf borderId="61" fillId="0" fontId="16" numFmtId="0" xfId="0" applyBorder="1" applyFont="1"/>
    <xf borderId="62" fillId="3" fontId="18" numFmtId="0" xfId="0" applyAlignment="1" applyBorder="1" applyFont="1">
      <alignment horizontal="center" readingOrder="0" vertical="center"/>
    </xf>
    <xf borderId="63" fillId="3" fontId="18" numFmtId="0" xfId="0" applyAlignment="1" applyBorder="1" applyFont="1">
      <alignment horizontal="center" readingOrder="0" vertical="center"/>
    </xf>
    <xf borderId="64" fillId="0" fontId="16" numFmtId="0" xfId="0" applyBorder="1" applyFont="1"/>
    <xf borderId="65" fillId="0" fontId="16" numFmtId="0" xfId="0" applyBorder="1" applyFont="1"/>
    <xf borderId="62" fillId="2" fontId="1" numFmtId="0" xfId="0" applyAlignment="1" applyBorder="1" applyFont="1">
      <alignment horizontal="center" readingOrder="0" vertical="center"/>
    </xf>
    <xf borderId="63" fillId="0" fontId="30" numFmtId="0" xfId="0" applyAlignment="1" applyBorder="1" applyFont="1">
      <alignment horizontal="center" readingOrder="0" vertical="center"/>
    </xf>
    <xf borderId="0" fillId="0" fontId="12" numFmtId="0" xfId="0" applyAlignment="1" applyFont="1">
      <alignment horizontal="center" readingOrder="0"/>
    </xf>
    <xf borderId="4" fillId="0" fontId="3" numFmtId="0" xfId="0" applyAlignment="1" applyBorder="1" applyFont="1">
      <alignment horizontal="center" readingOrder="0" shrinkToFit="0" vertical="center" wrapText="0"/>
    </xf>
    <xf borderId="10" fillId="2" fontId="2" numFmtId="0" xfId="0" applyAlignment="1" applyBorder="1" applyFont="1">
      <alignment horizontal="center" shrinkToFit="0" vertical="center" wrapText="0"/>
    </xf>
    <xf borderId="66" fillId="2" fontId="2" numFmtId="0" xfId="0" applyAlignment="1" applyBorder="1" applyFont="1">
      <alignment horizontal="center" shrinkToFit="0" vertical="center" wrapText="0"/>
    </xf>
    <xf borderId="67" fillId="0" fontId="2" numFmtId="0" xfId="0" applyAlignment="1" applyBorder="1" applyFont="1">
      <alignment horizontal="center" readingOrder="0" shrinkToFit="0" vertical="center" wrapText="0"/>
    </xf>
    <xf borderId="66" fillId="0" fontId="2" numFmtId="0" xfId="0" applyAlignment="1" applyBorder="1" applyFont="1">
      <alignment horizontal="center" readingOrder="0" shrinkToFit="0" vertical="center" wrapText="0"/>
    </xf>
    <xf borderId="68" fillId="2" fontId="2" numFmtId="0" xfId="0" applyAlignment="1" applyBorder="1" applyFont="1">
      <alignment horizontal="center" shrinkToFit="0" vertical="center" wrapText="0"/>
    </xf>
    <xf borderId="67" fillId="2" fontId="2" numFmtId="0" xfId="0" applyAlignment="1" applyBorder="1" applyFont="1">
      <alignment horizontal="center" shrinkToFit="0" vertical="center" wrapText="0"/>
    </xf>
    <xf borderId="69" fillId="3" fontId="17" numFmtId="0" xfId="0" applyAlignment="1" applyBorder="1" applyFont="1">
      <alignment horizontal="center" readingOrder="0" shrinkToFit="0" vertical="center" wrapText="0"/>
    </xf>
    <xf borderId="0" fillId="5" fontId="31" numFmtId="0" xfId="0" applyAlignment="1" applyFont="1">
      <alignment horizontal="center" readingOrder="0"/>
    </xf>
    <xf borderId="70" fillId="5" fontId="32" numFmtId="0" xfId="0" applyAlignment="1" applyBorder="1" applyFont="1">
      <alignment horizontal="center" vertical="bottom"/>
    </xf>
    <xf borderId="71" fillId="5" fontId="32" numFmtId="0" xfId="0" applyAlignment="1" applyBorder="1" applyFont="1">
      <alignment horizontal="center" vertical="bottom"/>
    </xf>
    <xf borderId="72" fillId="0" fontId="16" numFmtId="0" xfId="0" applyBorder="1" applyFont="1"/>
    <xf borderId="73" fillId="0" fontId="16" numFmtId="0" xfId="0" applyBorder="1" applyFont="1"/>
    <xf borderId="70" fillId="5" fontId="32" numFmtId="0" xfId="0" applyAlignment="1" applyBorder="1" applyFont="1">
      <alignment horizontal="center" vertical="bottom"/>
    </xf>
    <xf borderId="0" fillId="0" fontId="2" numFmtId="0" xfId="0" applyAlignment="1" applyFont="1">
      <alignment horizontal="center" vertical="center"/>
    </xf>
    <xf borderId="0" fillId="0" fontId="33" numFmtId="0" xfId="0" applyAlignment="1" applyFont="1">
      <alignment horizontal="center" vertical="center"/>
    </xf>
    <xf borderId="1" fillId="8" fontId="2" numFmtId="0" xfId="0" applyAlignment="1" applyBorder="1" applyFont="1">
      <alignment horizontal="center" readingOrder="0" vertical="center"/>
    </xf>
    <xf borderId="74" fillId="8" fontId="33" numFmtId="49" xfId="0" applyAlignment="1" applyBorder="1" applyFont="1" applyNumberFormat="1">
      <alignment horizontal="center" shrinkToFit="0" vertical="center" wrapText="1"/>
    </xf>
    <xf borderId="75" fillId="8" fontId="33" numFmtId="49" xfId="0" applyAlignment="1" applyBorder="1" applyFont="1" applyNumberFormat="1">
      <alignment horizontal="center" shrinkToFit="0" vertical="center" wrapText="1"/>
    </xf>
    <xf borderId="76" fillId="8" fontId="33" numFmtId="49" xfId="0" applyAlignment="1" applyBorder="1" applyFont="1" applyNumberFormat="1">
      <alignment horizontal="center" shrinkToFit="0" vertical="center" wrapText="1"/>
    </xf>
    <xf borderId="77" fillId="0" fontId="16" numFmtId="0" xfId="0" applyBorder="1" applyFont="1"/>
    <xf borderId="74" fillId="0" fontId="16" numFmtId="0" xfId="0" applyBorder="1" applyFont="1"/>
    <xf borderId="75" fillId="8" fontId="33" numFmtId="164" xfId="0" applyAlignment="1" applyBorder="1" applyFont="1" applyNumberFormat="1">
      <alignment horizontal="center" vertical="center"/>
    </xf>
    <xf borderId="75" fillId="8" fontId="33" numFmtId="0" xfId="0" applyAlignment="1" applyBorder="1" applyFont="1">
      <alignment horizontal="center" readingOrder="0" vertical="center"/>
    </xf>
    <xf borderId="75" fillId="8" fontId="33" numFmtId="10" xfId="0" applyAlignment="1" applyBorder="1" applyFont="1" applyNumberFormat="1">
      <alignment horizontal="center" vertical="center"/>
    </xf>
    <xf borderId="1" fillId="8" fontId="33" numFmtId="165" xfId="0" applyAlignment="1" applyBorder="1" applyFont="1" applyNumberFormat="1">
      <alignment horizontal="center" vertical="center"/>
    </xf>
    <xf borderId="11" fillId="0" fontId="2" numFmtId="0" xfId="0" applyAlignment="1" applyBorder="1" applyFont="1">
      <alignment horizontal="center" readingOrder="0" shrinkToFit="0" vertical="center" wrapText="0"/>
    </xf>
    <xf borderId="11" fillId="0" fontId="33" numFmtId="0" xfId="0" applyAlignment="1" applyBorder="1" applyFont="1">
      <alignment horizontal="center" readingOrder="0" shrinkToFit="0" vertical="center" wrapText="0"/>
    </xf>
    <xf borderId="11" fillId="0" fontId="2" numFmtId="0" xfId="0" applyAlignment="1" applyBorder="1" applyFont="1">
      <alignment horizontal="center" readingOrder="0" shrinkToFit="0" vertical="center" wrapText="0"/>
    </xf>
    <xf borderId="78" fillId="0" fontId="16" numFmtId="0" xfId="0" applyBorder="1" applyFont="1"/>
    <xf borderId="75" fillId="8" fontId="33" numFmtId="0" xfId="0" applyAlignment="1" applyBorder="1" applyFont="1">
      <alignment horizontal="center" shrinkToFit="0" vertical="center" wrapText="1"/>
    </xf>
    <xf borderId="75" fillId="8" fontId="33" numFmtId="49" xfId="0" applyAlignment="1" applyBorder="1" applyFont="1" applyNumberFormat="1">
      <alignment horizontal="center" vertical="center"/>
    </xf>
    <xf borderId="76" fillId="8" fontId="33" numFmtId="49" xfId="0" applyAlignment="1" applyBorder="1" applyFont="1" applyNumberFormat="1">
      <alignment horizontal="center" vertical="center"/>
    </xf>
    <xf borderId="11" fillId="8" fontId="2" numFmtId="0" xfId="0" applyAlignment="1" applyBorder="1" applyFont="1">
      <alignment horizontal="center" readingOrder="0" shrinkToFit="0" vertical="center" wrapText="0"/>
    </xf>
    <xf borderId="11" fillId="8" fontId="2" numFmtId="166" xfId="0" applyAlignment="1" applyBorder="1" applyFont="1" applyNumberFormat="1">
      <alignment horizontal="center" readingOrder="0" shrinkToFit="0" vertical="center" wrapText="0"/>
    </xf>
    <xf borderId="11" fillId="8" fontId="2" numFmtId="166" xfId="0" applyAlignment="1" applyBorder="1" applyFont="1" applyNumberFormat="1">
      <alignment horizontal="center" shrinkToFit="0" vertical="center" wrapText="0"/>
    </xf>
    <xf borderId="11" fillId="8" fontId="2" numFmtId="165" xfId="0" applyAlignment="1" applyBorder="1" applyFont="1" applyNumberFormat="1">
      <alignment horizontal="center" readingOrder="0" shrinkToFit="0" vertical="center" wrapText="0"/>
    </xf>
    <xf borderId="11" fillId="8" fontId="2" numFmtId="165" xfId="0" applyAlignment="1" applyBorder="1" applyFont="1" applyNumberFormat="1">
      <alignment horizontal="center" shrinkToFit="0" vertical="center" wrapText="0"/>
    </xf>
    <xf borderId="79" fillId="0" fontId="16" numFmtId="0" xfId="0" applyBorder="1" applyFont="1"/>
    <xf borderId="11" fillId="6" fontId="2" numFmtId="0" xfId="0" applyAlignment="1" applyBorder="1" applyFont="1">
      <alignment horizontal="center" readingOrder="0" shrinkToFit="0" vertical="center" wrapText="0"/>
    </xf>
    <xf borderId="11" fillId="6" fontId="2" numFmtId="0" xfId="0" applyAlignment="1" applyBorder="1" applyFont="1">
      <alignment horizontal="center" shrinkToFit="0" vertical="center" wrapText="0"/>
    </xf>
    <xf borderId="11" fillId="6" fontId="2" numFmtId="166" xfId="0" applyAlignment="1" applyBorder="1" applyFont="1" applyNumberFormat="1">
      <alignment horizontal="center" readingOrder="0" shrinkToFit="0" vertical="center" wrapText="0"/>
    </xf>
    <xf borderId="11" fillId="6" fontId="2" numFmtId="166" xfId="0" applyAlignment="1" applyBorder="1" applyFont="1" applyNumberFormat="1">
      <alignment horizontal="center" shrinkToFit="0" vertical="center" wrapText="0"/>
    </xf>
    <xf borderId="11" fillId="6" fontId="2" numFmtId="165" xfId="0" applyAlignment="1" applyBorder="1" applyFont="1" applyNumberFormat="1">
      <alignment horizontal="center" readingOrder="0" shrinkToFit="0" vertical="center" wrapText="0"/>
    </xf>
    <xf borderId="11" fillId="6" fontId="2" numFmtId="165" xfId="0" applyAlignment="1" applyBorder="1" applyFont="1" applyNumberFormat="1">
      <alignment horizontal="center" shrinkToFit="0" vertical="center" wrapText="0"/>
    </xf>
    <xf borderId="1" fillId="9" fontId="2" numFmtId="0" xfId="0" applyAlignment="1" applyBorder="1" applyFill="1" applyFont="1">
      <alignment horizontal="center" readingOrder="0" vertical="center"/>
    </xf>
    <xf borderId="11" fillId="9" fontId="33" numFmtId="49" xfId="0" applyAlignment="1" applyBorder="1" applyFont="1" applyNumberFormat="1">
      <alignment horizontal="center" shrinkToFit="0" vertical="center" wrapText="1"/>
    </xf>
    <xf borderId="46" fillId="9" fontId="33" numFmtId="49" xfId="0" applyAlignment="1" applyBorder="1" applyFont="1" applyNumberFormat="1">
      <alignment horizontal="center" shrinkToFit="0" vertical="center" wrapText="1"/>
    </xf>
    <xf borderId="11" fillId="9" fontId="33" numFmtId="164" xfId="0" applyAlignment="1" applyBorder="1" applyFont="1" applyNumberFormat="1">
      <alignment horizontal="center" vertical="center"/>
    </xf>
    <xf borderId="11" fillId="9" fontId="33" numFmtId="0" xfId="0" applyAlignment="1" applyBorder="1" applyFont="1">
      <alignment horizontal="center" readingOrder="0" vertical="center"/>
    </xf>
    <xf borderId="11" fillId="9" fontId="33" numFmtId="10" xfId="0" applyAlignment="1" applyBorder="1" applyFont="1" applyNumberFormat="1">
      <alignment horizontal="center" vertical="center"/>
    </xf>
    <xf borderId="1" fillId="9" fontId="2" numFmtId="164" xfId="0" applyAlignment="1" applyBorder="1" applyFont="1" applyNumberFormat="1">
      <alignment horizontal="center" vertical="center"/>
    </xf>
    <xf borderId="11" fillId="9" fontId="33" numFmtId="0" xfId="0" applyAlignment="1" applyBorder="1" applyFont="1">
      <alignment horizontal="center" shrinkToFit="0" vertical="center" wrapText="1"/>
    </xf>
    <xf borderId="11" fillId="9" fontId="33" numFmtId="49" xfId="0" applyAlignment="1" applyBorder="1" applyFont="1" applyNumberFormat="1">
      <alignment horizontal="center" vertical="center"/>
    </xf>
    <xf borderId="11" fillId="10" fontId="26" numFmtId="0" xfId="0" applyAlignment="1" applyBorder="1" applyFill="1" applyFont="1">
      <alignment horizontal="center" readingOrder="0" shrinkToFit="0" vertical="center" wrapText="0"/>
    </xf>
    <xf borderId="11" fillId="10" fontId="26" numFmtId="166" xfId="0" applyAlignment="1" applyBorder="1" applyFont="1" applyNumberFormat="1">
      <alignment horizontal="center" readingOrder="0" shrinkToFit="0" vertical="center" wrapText="0"/>
    </xf>
    <xf borderId="11" fillId="10" fontId="26" numFmtId="165" xfId="0" applyAlignment="1" applyBorder="1" applyFont="1" applyNumberFormat="1">
      <alignment horizontal="center" readingOrder="0" shrinkToFit="0" vertical="center" wrapText="0"/>
    </xf>
    <xf borderId="74" fillId="8" fontId="33" numFmtId="49" xfId="0" applyAlignment="1" applyBorder="1" applyFont="1" applyNumberFormat="1">
      <alignment horizontal="center" readingOrder="0" shrinkToFit="0" vertical="center" wrapText="1"/>
    </xf>
    <xf borderId="75" fillId="8" fontId="33" numFmtId="167" xfId="0" applyAlignment="1" applyBorder="1" applyFont="1" applyNumberFormat="1">
      <alignment horizontal="center" vertical="center"/>
    </xf>
    <xf borderId="80" fillId="8" fontId="33" numFmtId="167" xfId="0" applyAlignment="1" applyBorder="1" applyFont="1" applyNumberFormat="1">
      <alignment horizontal="center" vertical="center"/>
    </xf>
    <xf borderId="80" fillId="8" fontId="33" numFmtId="49" xfId="0" applyAlignment="1" applyBorder="1" applyFont="1" applyNumberFormat="1">
      <alignment horizontal="center" shrinkToFit="0" vertical="center" wrapText="1"/>
    </xf>
    <xf borderId="81" fillId="8" fontId="33" numFmtId="49" xfId="0" applyAlignment="1" applyBorder="1" applyFont="1" applyNumberFormat="1">
      <alignment horizontal="center" shrinkToFit="0" vertical="center" wrapText="1"/>
    </xf>
    <xf borderId="82" fillId="0" fontId="16" numFmtId="0" xfId="0" applyBorder="1" applyFont="1"/>
    <xf borderId="83" fillId="0" fontId="16" numFmtId="0" xfId="0" applyBorder="1" applyFont="1"/>
    <xf borderId="80" fillId="8" fontId="33" numFmtId="0" xfId="0" applyAlignment="1" applyBorder="1" applyFont="1">
      <alignment horizontal="center" shrinkToFit="0" vertical="center" wrapText="1"/>
    </xf>
    <xf borderId="80" fillId="8" fontId="33" numFmtId="0" xfId="0" applyAlignment="1" applyBorder="1" applyFont="1">
      <alignment horizontal="center" readingOrder="0" vertical="center"/>
    </xf>
    <xf borderId="80" fillId="8" fontId="33" numFmtId="49" xfId="0" applyAlignment="1" applyBorder="1" applyFont="1" applyNumberFormat="1">
      <alignment horizontal="center" vertical="center"/>
    </xf>
    <xf borderId="81" fillId="8" fontId="33" numFmtId="49" xfId="0" applyAlignment="1" applyBorder="1" applyFont="1" applyNumberFormat="1">
      <alignment horizontal="center" vertical="center"/>
    </xf>
    <xf borderId="11" fillId="8" fontId="33" numFmtId="49" xfId="0" applyAlignment="1" applyBorder="1" applyFont="1" applyNumberFormat="1">
      <alignment horizontal="center" vertical="center"/>
    </xf>
    <xf borderId="82" fillId="8" fontId="33" numFmtId="49" xfId="0" applyAlignment="1" applyBorder="1" applyFont="1" applyNumberFormat="1">
      <alignment horizontal="center" vertical="center"/>
    </xf>
    <xf borderId="74" fillId="9" fontId="33" numFmtId="49" xfId="0" applyAlignment="1" applyBorder="1" applyFont="1" applyNumberFormat="1">
      <alignment horizontal="center" readingOrder="0" shrinkToFit="0" vertical="center" wrapText="1"/>
    </xf>
    <xf borderId="75" fillId="9" fontId="33" numFmtId="49" xfId="0" applyAlignment="1" applyBorder="1" applyFont="1" applyNumberFormat="1">
      <alignment horizontal="center" shrinkToFit="0" vertical="center" wrapText="1"/>
    </xf>
    <xf borderId="76" fillId="9" fontId="33" numFmtId="49" xfId="0" applyAlignment="1" applyBorder="1" applyFont="1" applyNumberFormat="1">
      <alignment horizontal="center" shrinkToFit="0" vertical="center" wrapText="1"/>
    </xf>
    <xf borderId="75" fillId="9" fontId="33" numFmtId="164" xfId="0" applyAlignment="1" applyBorder="1" applyFont="1" applyNumberFormat="1">
      <alignment horizontal="center" vertical="center"/>
    </xf>
    <xf borderId="75" fillId="9" fontId="33" numFmtId="0" xfId="0" applyAlignment="1" applyBorder="1" applyFont="1">
      <alignment horizontal="center" readingOrder="0" vertical="center"/>
    </xf>
    <xf borderId="75" fillId="9" fontId="33" numFmtId="10" xfId="0" applyAlignment="1" applyBorder="1" applyFont="1" applyNumberFormat="1">
      <alignment horizontal="center" vertical="center"/>
    </xf>
    <xf borderId="1" fillId="9" fontId="33" numFmtId="165" xfId="0" applyAlignment="1" applyBorder="1" applyFont="1" applyNumberFormat="1">
      <alignment horizontal="center" vertical="center"/>
    </xf>
    <xf borderId="11" fillId="11" fontId="17" numFmtId="0" xfId="0" applyAlignment="1" applyBorder="1" applyFill="1" applyFont="1">
      <alignment horizontal="center" readingOrder="0" vertical="center"/>
    </xf>
    <xf borderId="74" fillId="11" fontId="34" numFmtId="49" xfId="0" applyAlignment="1" applyBorder="1" applyFont="1" applyNumberFormat="1">
      <alignment horizontal="center" readingOrder="0" shrinkToFit="0" vertical="center" wrapText="1"/>
    </xf>
    <xf borderId="75" fillId="11" fontId="34" numFmtId="49" xfId="0" applyAlignment="1" applyBorder="1" applyFont="1" applyNumberFormat="1">
      <alignment horizontal="center" shrinkToFit="0" vertical="center" wrapText="1"/>
    </xf>
    <xf borderId="76" fillId="11" fontId="34" numFmtId="49" xfId="0" applyAlignment="1" applyBorder="1" applyFont="1" applyNumberFormat="1">
      <alignment horizontal="center" shrinkToFit="0" vertical="center" wrapText="1"/>
    </xf>
    <xf borderId="75" fillId="11" fontId="34" numFmtId="164" xfId="0" applyAlignment="1" applyBorder="1" applyFont="1" applyNumberFormat="1">
      <alignment horizontal="center" vertical="center"/>
    </xf>
    <xf borderId="75" fillId="11" fontId="34" numFmtId="0" xfId="0" applyAlignment="1" applyBorder="1" applyFont="1">
      <alignment horizontal="center" vertical="center"/>
    </xf>
    <xf borderId="75" fillId="11" fontId="34" numFmtId="10" xfId="0" applyAlignment="1" applyBorder="1" applyFont="1" applyNumberFormat="1">
      <alignment horizontal="center" vertical="center"/>
    </xf>
    <xf borderId="11" fillId="11" fontId="34" numFmtId="165" xfId="0" applyAlignment="1" applyBorder="1" applyFont="1" applyNumberFormat="1">
      <alignment horizontal="center" vertical="center"/>
    </xf>
    <xf borderId="11" fillId="12" fontId="17" numFmtId="0" xfId="0" applyAlignment="1" applyBorder="1" applyFill="1" applyFont="1">
      <alignment horizontal="center" readingOrder="0" vertical="center"/>
    </xf>
    <xf borderId="74" fillId="12" fontId="34" numFmtId="49" xfId="0" applyAlignment="1" applyBorder="1" applyFont="1" applyNumberFormat="1">
      <alignment horizontal="center" readingOrder="0" shrinkToFit="0" vertical="center" wrapText="1"/>
    </xf>
    <xf borderId="75" fillId="12" fontId="34" numFmtId="49" xfId="0" applyAlignment="1" applyBorder="1" applyFont="1" applyNumberFormat="1">
      <alignment horizontal="center" readingOrder="0" shrinkToFit="0" vertical="center" wrapText="1"/>
    </xf>
    <xf borderId="76" fillId="12" fontId="34" numFmtId="49" xfId="0" applyAlignment="1" applyBorder="1" applyFont="1" applyNumberFormat="1">
      <alignment horizontal="center" readingOrder="0" shrinkToFit="0" vertical="center" wrapText="1"/>
    </xf>
    <xf borderId="75" fillId="12" fontId="34" numFmtId="164" xfId="0" applyAlignment="1" applyBorder="1" applyFont="1" applyNumberFormat="1">
      <alignment horizontal="center" readingOrder="0" vertical="center"/>
    </xf>
    <xf borderId="75" fillId="12" fontId="34" numFmtId="166" xfId="0" applyAlignment="1" applyBorder="1" applyFont="1" applyNumberFormat="1">
      <alignment horizontal="center" readingOrder="0" vertical="center"/>
    </xf>
    <xf borderId="75" fillId="12" fontId="34" numFmtId="10" xfId="0" applyAlignment="1" applyBorder="1" applyFont="1" applyNumberFormat="1">
      <alignment horizontal="center" vertical="center"/>
    </xf>
    <xf borderId="75" fillId="12" fontId="34" numFmtId="164" xfId="0" applyAlignment="1" applyBorder="1" applyFont="1" applyNumberFormat="1">
      <alignment horizontal="center" vertical="center"/>
    </xf>
    <xf borderId="76" fillId="12" fontId="34" numFmtId="49" xfId="0" applyAlignment="1" applyBorder="1" applyFont="1" applyNumberFormat="1">
      <alignment horizontal="center" shrinkToFit="0" vertical="center" wrapText="1"/>
    </xf>
    <xf borderId="11" fillId="12" fontId="34" numFmtId="165" xfId="0" applyAlignment="1" applyBorder="1" applyFont="1" applyNumberFormat="1">
      <alignment horizontal="center" vertical="center"/>
    </xf>
    <xf borderId="81" fillId="12" fontId="34" numFmtId="49" xfId="0" applyAlignment="1" applyBorder="1" applyFont="1" applyNumberFormat="1">
      <alignment horizontal="center" shrinkToFit="0" vertical="center" wrapText="1"/>
    </xf>
    <xf borderId="11" fillId="10" fontId="35" numFmtId="0" xfId="0" applyAlignment="1" applyBorder="1" applyFont="1">
      <alignment horizontal="center" readingOrder="0"/>
    </xf>
    <xf borderId="11" fillId="10" fontId="35" numFmtId="0" xfId="0" applyAlignment="1" applyBorder="1" applyFont="1">
      <alignment horizontal="center"/>
    </xf>
    <xf borderId="0" fillId="4" fontId="2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1F3F4"/>
          <bgColor rgb="FFF1F3F4"/>
        </patternFill>
      </fill>
      <border/>
    </dxf>
  </dxfs>
  <tableStyles count="9">
    <tableStyle count="3" pivot="0" name="Feuille 1-style">
      <tableStyleElement dxfId="1" type="headerRow"/>
      <tableStyleElement dxfId="2" type="firstRowStripe"/>
      <tableStyleElement dxfId="3" type="secondRowStripe"/>
    </tableStyle>
    <tableStyle count="3" pivot="0" name="Feuille 1-style 2">
      <tableStyleElement dxfId="1" type="headerRow"/>
      <tableStyleElement dxfId="2" type="firstRowStripe"/>
      <tableStyleElement dxfId="3" type="secondRowStripe"/>
    </tableStyle>
    <tableStyle count="3" pivot="0" name="Feuille 1-style 3">
      <tableStyleElement dxfId="4" type="headerRow"/>
      <tableStyleElement dxfId="2" type="firstRowStripe"/>
      <tableStyleElement dxfId="3" type="secondRowStripe"/>
    </tableStyle>
    <tableStyle count="3" pivot="0" name="Feuille 1-style 4">
      <tableStyleElement dxfId="1" type="headerRow"/>
      <tableStyleElement dxfId="2" type="firstRowStripe"/>
      <tableStyleElement dxfId="3" type="secondRowStripe"/>
    </tableStyle>
    <tableStyle count="2" pivot="0" name="Feuille 1-style 5">
      <tableStyleElement dxfId="2" type="firstRowStripe"/>
      <tableStyleElement dxfId="3" type="secondRowStripe"/>
    </tableStyle>
    <tableStyle count="2" pivot="0" name="Feuille 1-style 6">
      <tableStyleElement dxfId="2" type="firstRowStripe"/>
      <tableStyleElement dxfId="3" type="secondRowStripe"/>
    </tableStyle>
    <tableStyle count="3" pivot="0" name="Feuille 1-style 7">
      <tableStyleElement dxfId="1" type="headerRow"/>
      <tableStyleElement dxfId="2" type="firstRowStripe"/>
      <tableStyleElement dxfId="3" type="secondRowStripe"/>
    </tableStyle>
    <tableStyle count="3" pivot="0" name="Feuille 1-style 8">
      <tableStyleElement dxfId="1" type="headerRow"/>
      <tableStyleElement dxfId="2" type="firstRowStripe"/>
      <tableStyleElement dxfId="3" type="secondRowStripe"/>
    </tableStyle>
    <tableStyle count="4" pivot="0" name="Feuille 1-style 9">
      <tableStyleElement dxfId="1" type="headerRow"/>
      <tableStyleElement dxfId="2" type="firstRowStripe"/>
      <tableStyleElement dxfId="3" type="secondRowStripe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N33" displayName="Tableau1" name="Tableau1" id="1">
  <tableColumns count="14">
    <tableColumn name="Colonne 1" id="1"/>
    <tableColumn name="SS5" id="2"/>
    <tableColumn name="SS4" id="3"/>
    <tableColumn name="SS3" id="4"/>
    <tableColumn name="SS2" id="5"/>
    <tableColumn name="SS1" id="6"/>
    <tableColumn name="RDC" id="7"/>
    <tableColumn name="ET1" id="8"/>
    <tableColumn name="ET2" id="9"/>
    <tableColumn name="ET3" id="10"/>
    <tableColumn name="ET4" id="11"/>
    <tableColumn name="ET5" id="12"/>
    <tableColumn name="ET6" id="13"/>
    <tableColumn name="TOTAL" id="14"/>
  </tableColumns>
  <tableStyleInfo name="Feuille 1-style" showColumnStripes="0" showFirstColumn="1" showLastColumn="1" showRowStripes="1"/>
</table>
</file>

<file path=xl/tables/table2.xml><?xml version="1.0" encoding="utf-8"?>
<table xmlns="http://schemas.openxmlformats.org/spreadsheetml/2006/main" ref="P2:T4" displayName="Tableau6" name="Tableau6" id="2">
  <tableColumns count="5">
    <tableColumn name="Colonne 1" id="1"/>
    <tableColumn name="étage" id="2"/>
    <tableColumn name="rdc" id="3"/>
    <tableColumn name="ss" id="4"/>
    <tableColumn name="TOTAL" id="5"/>
  </tableColumns>
  <tableStyleInfo name="Feuille 1-style 2" showColumnStripes="0" showFirstColumn="1" showLastColumn="1" showRowStripes="1"/>
</table>
</file>

<file path=xl/tables/table3.xml><?xml version="1.0" encoding="utf-8"?>
<table xmlns="http://schemas.openxmlformats.org/spreadsheetml/2006/main" ref="V2:Z5" displayName="Tableau3" name="Tableau3" id="3">
  <tableColumns count="5">
    <tableColumn name="Cable" id="1"/>
    <tableColumn name="switch loin" id="2"/>
    <tableColumn name="switch proche" id="3"/>
    <tableColumn name="switch core" id="4"/>
    <tableColumn name="routeur" id="5"/>
  </tableColumns>
  <tableStyleInfo name="Feuille 1-style 3" showColumnStripes="0" showFirstColumn="1" showLastColumn="1" showRowStripes="1"/>
</table>
</file>

<file path=xl/tables/table4.xml><?xml version="1.0" encoding="utf-8"?>
<table xmlns="http://schemas.openxmlformats.org/spreadsheetml/2006/main" ref="P9:AC11" displayName="Tableau8" name="Tableau8" id="4">
  <tableColumns count="14">
    <tableColumn name="Colonne 1" id="1"/>
    <tableColumn name="SS5" id="2"/>
    <tableColumn name="SS4" id="3"/>
    <tableColumn name="SS3" id="4"/>
    <tableColumn name="SS2" id="5"/>
    <tableColumn name="SS1" id="6"/>
    <tableColumn name="RDC" id="7"/>
    <tableColumn name="ET1" id="8"/>
    <tableColumn name="ET2" id="9"/>
    <tableColumn name="ET3" id="10"/>
    <tableColumn name="ET4" id="11"/>
    <tableColumn name="ET5" id="12"/>
    <tableColumn name="ET6" id="13"/>
    <tableColumn name="TOTAL" id="14"/>
  </tableColumns>
  <tableStyleInfo name="Feuille 1-style 4" showColumnStripes="0" showFirstColumn="1" showLastColumn="1" showRowStripes="1"/>
</table>
</file>

<file path=xl/tables/table5.xml><?xml version="1.0" encoding="utf-8"?>
<table xmlns="http://schemas.openxmlformats.org/spreadsheetml/2006/main" headerRowCount="0" ref="B37:B38" displayName="Table_1" name="Table_1" id="5">
  <tableColumns count="1">
    <tableColumn name="Column1" id="1"/>
  </tableColumns>
  <tableStyleInfo name="Feuille 1-style 5" showColumnStripes="0" showFirstColumn="1" showLastColumn="1" showRowStripes="1"/>
</table>
</file>

<file path=xl/tables/table6.xml><?xml version="1.0" encoding="utf-8"?>
<table xmlns="http://schemas.openxmlformats.org/spreadsheetml/2006/main" headerRowCount="0" ref="A52:G55" displayName="Table_2" name="Table_2" id="6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Feuille 1-style 6" showColumnStripes="0" showFirstColumn="1" showLastColumn="1" showRowStripes="1"/>
</table>
</file>

<file path=xl/tables/table7.xml><?xml version="1.0" encoding="utf-8"?>
<table xmlns="http://schemas.openxmlformats.org/spreadsheetml/2006/main" ref="A73:M104" displayName="Tableau4" name="Tableau4" id="7">
  <tableColumns count="13">
    <tableColumn name="Colonne 1" id="1"/>
    <tableColumn name="SS5" id="2"/>
    <tableColumn name="SS4" id="3"/>
    <tableColumn name="SS3" id="4"/>
    <tableColumn name="SS2" id="5"/>
    <tableColumn name="SS1" id="6"/>
    <tableColumn name="RDC" id="7"/>
    <tableColumn name="ET1" id="8"/>
    <tableColumn name="ET2" id="9"/>
    <tableColumn name="ET3" id="10"/>
    <tableColumn name="ET4" id="11"/>
    <tableColumn name="ET5" id="12"/>
    <tableColumn name="ET6" id="13"/>
  </tableColumns>
  <tableStyleInfo name="Feuille 1-style 7" showColumnStripes="0" showFirstColumn="1" showLastColumn="1" showRowStripes="1"/>
</table>
</file>

<file path=xl/tables/table8.xml><?xml version="1.0" encoding="utf-8"?>
<table xmlns="http://schemas.openxmlformats.org/spreadsheetml/2006/main" ref="O73:AB104" displayName="Tableau7" name="Tableau7" id="8">
  <tableColumns count="14">
    <tableColumn name="Colonne 1" id="1"/>
    <tableColumn name="SS5" id="2"/>
    <tableColumn name="SS4" id="3"/>
    <tableColumn name="SS3" id="4"/>
    <tableColumn name="SS2" id="5"/>
    <tableColumn name="SS1" id="6"/>
    <tableColumn name="RDC" id="7"/>
    <tableColumn name="ET1" id="8"/>
    <tableColumn name="ET2" id="9"/>
    <tableColumn name="ET3" id="10"/>
    <tableColumn name="ET4" id="11"/>
    <tableColumn name="ET5" id="12"/>
    <tableColumn name="ET6" id="13"/>
    <tableColumn name="Colonne 2" id="14"/>
  </tableColumns>
  <tableStyleInfo name="Feuille 1-style 8" showColumnStripes="0" showFirstColumn="1" showLastColumn="1" showRowStripes="1"/>
</table>
</file>

<file path=xl/tables/table9.xml><?xml version="1.0" encoding="utf-8"?>
<table xmlns="http://schemas.openxmlformats.org/spreadsheetml/2006/main" ref="Q108:V112" displayName="Tableau2" name="Tableau2" id="9">
  <tableColumns count="6">
    <tableColumn name="matériel" id="1"/>
    <tableColumn name="quantité" id="2"/>
    <tableColumn name="temps" id="3"/>
    <tableColumn name="total" id="4"/>
    <tableColumn name="cout heure" id="5"/>
    <tableColumn name="Total" id="6"/>
  </tableColumns>
  <tableStyleInfo name="Feuille 1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table" Target="../tables/table4.xml"/><Relationship Id="rId22" Type="http://schemas.openxmlformats.org/officeDocument/2006/relationships/table" Target="../tables/table6.xml"/><Relationship Id="rId21" Type="http://schemas.openxmlformats.org/officeDocument/2006/relationships/table" Target="../tables/table5.xml"/><Relationship Id="rId24" Type="http://schemas.openxmlformats.org/officeDocument/2006/relationships/table" Target="../tables/table8.xml"/><Relationship Id="rId23" Type="http://schemas.openxmlformats.org/officeDocument/2006/relationships/table" Target="../tables/table7.xml"/><Relationship Id="rId1" Type="http://schemas.openxmlformats.org/officeDocument/2006/relationships/hyperlink" Target="https://github.com/MaoenD/Projet_R-seau" TargetMode="External"/><Relationship Id="rId2" Type="http://schemas.openxmlformats.org/officeDocument/2006/relationships/hyperlink" Target="https://www.hpe.com/psnow/doc/a00041557fre" TargetMode="External"/><Relationship Id="rId3" Type="http://schemas.openxmlformats.org/officeDocument/2006/relationships/hyperlink" Target="https://www.hpe.com/psnow/doc/PSN1013152646FRFR.pdf?jumpid=in_pdp-psnow-dds" TargetMode="External"/><Relationship Id="rId4" Type="http://schemas.openxmlformats.org/officeDocument/2006/relationships/hyperlink" Target="https://www.hpe.com/psnow/doc/PSN1013152645WWEN.pdf?jumpid=in_pdp-psnow-dds" TargetMode="External"/><Relationship Id="rId25" Type="http://schemas.openxmlformats.org/officeDocument/2006/relationships/table" Target="../tables/table9.xml"/><Relationship Id="rId17" Type="http://schemas.openxmlformats.org/officeDocument/2006/relationships/table" Target="../tables/table1.xml"/><Relationship Id="rId5" Type="http://schemas.openxmlformats.org/officeDocument/2006/relationships/hyperlink" Target="https://www.hpe.com/psnow/doc/PSN1013609618FRFR?jumpid=in_hpesitesearch" TargetMode="External"/><Relationship Id="rId19" Type="http://schemas.openxmlformats.org/officeDocument/2006/relationships/table" Target="../tables/table3.xml"/><Relationship Id="rId6" Type="http://schemas.openxmlformats.org/officeDocument/2006/relationships/hyperlink" Target="https://www.hpe.com/psnow/doc/a00085162enw" TargetMode="External"/><Relationship Id="rId18" Type="http://schemas.openxmlformats.org/officeDocument/2006/relationships/table" Target="../tables/table2.xm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2.0"/>
    <col customWidth="1" min="5" max="5" width="15.13"/>
    <col customWidth="1" min="8" max="8" width="21.63"/>
    <col customWidth="1" min="9" max="9" width="15.0"/>
    <col customWidth="1" min="13" max="13" width="14.13"/>
    <col customWidth="1" min="14" max="14" width="14.75"/>
    <col customWidth="1" min="15" max="15" width="35.25"/>
    <col customWidth="1" min="16" max="16" width="22.88"/>
    <col customWidth="1" min="17" max="17" width="16.25"/>
    <col customWidth="1" min="18" max="18" width="17.5"/>
    <col customWidth="1" min="19" max="19" width="22.25"/>
    <col customWidth="1" min="20" max="20" width="17.0"/>
    <col customWidth="1" min="21" max="21" width="14.38"/>
    <col customWidth="1" min="22" max="22" width="17.0"/>
    <col customWidth="1" min="23" max="23" width="13.5"/>
    <col customWidth="1" min="24" max="24" width="15.88"/>
    <col customWidth="1" min="25" max="25" width="14.5"/>
    <col customWidth="1" min="26" max="26" width="12.63"/>
  </cols>
  <sheetData>
    <row r="1">
      <c r="B1" s="1" t="s">
        <v>0</v>
      </c>
      <c r="Q1" s="2" t="s">
        <v>1</v>
      </c>
    </row>
    <row r="2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5" t="s">
        <v>15</v>
      </c>
      <c r="O2" s="6"/>
      <c r="P2" s="7" t="s">
        <v>2</v>
      </c>
      <c r="Q2" s="8" t="s">
        <v>16</v>
      </c>
      <c r="R2" s="8" t="s">
        <v>17</v>
      </c>
      <c r="S2" s="8" t="s">
        <v>18</v>
      </c>
      <c r="T2" s="9" t="s">
        <v>15</v>
      </c>
      <c r="V2" s="10" t="s">
        <v>19</v>
      </c>
      <c r="W2" s="11" t="s">
        <v>20</v>
      </c>
      <c r="X2" s="11" t="s">
        <v>21</v>
      </c>
      <c r="Y2" s="11" t="s">
        <v>22</v>
      </c>
      <c r="Z2" s="12" t="s">
        <v>23</v>
      </c>
    </row>
    <row r="3">
      <c r="A3" s="13" t="s">
        <v>24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5"/>
      <c r="O3" s="6"/>
      <c r="P3" s="16" t="s">
        <v>25</v>
      </c>
      <c r="Q3" s="17">
        <f>12*6</f>
        <v>72</v>
      </c>
      <c r="R3" s="17">
        <v>6.0</v>
      </c>
      <c r="S3" s="18">
        <f>sum(B29:F29)</f>
        <v>9</v>
      </c>
      <c r="T3" s="18">
        <f t="shared" ref="T3:T4" si="1">SUM(Q3:S3)</f>
        <v>87</v>
      </c>
      <c r="V3" s="19" t="s">
        <v>26</v>
      </c>
      <c r="W3" s="20" t="s">
        <v>27</v>
      </c>
      <c r="X3" s="20" t="s">
        <v>28</v>
      </c>
      <c r="Y3" s="20" t="s">
        <v>29</v>
      </c>
      <c r="Z3" s="21" t="s">
        <v>30</v>
      </c>
    </row>
    <row r="4">
      <c r="A4" s="22" t="s">
        <v>31</v>
      </c>
      <c r="B4" s="23">
        <v>11.0</v>
      </c>
      <c r="C4" s="24">
        <v>13.0</v>
      </c>
      <c r="D4" s="24">
        <v>19.0</v>
      </c>
      <c r="E4" s="24">
        <v>18.0</v>
      </c>
      <c r="F4" s="25">
        <v>43.0</v>
      </c>
      <c r="G4" s="24">
        <v>30.0</v>
      </c>
      <c r="H4" s="23">
        <v>17.0</v>
      </c>
      <c r="I4" s="24">
        <v>27.0</v>
      </c>
      <c r="J4" s="24">
        <v>26.0</v>
      </c>
      <c r="K4" s="24">
        <v>27.0</v>
      </c>
      <c r="L4" s="24">
        <v>22.0</v>
      </c>
      <c r="M4" s="24">
        <v>10.0</v>
      </c>
      <c r="N4" s="26">
        <f t="shared" ref="N4:N10" si="2">SUM(B4:M4)</f>
        <v>263</v>
      </c>
      <c r="O4" s="6"/>
      <c r="P4" s="16" t="s">
        <v>22</v>
      </c>
      <c r="Q4" s="27">
        <v>0.0</v>
      </c>
      <c r="R4" s="27">
        <v>0.0</v>
      </c>
      <c r="S4" s="27">
        <v>2.0</v>
      </c>
      <c r="T4" s="18">
        <f t="shared" si="1"/>
        <v>2</v>
      </c>
      <c r="V4" s="28" t="s">
        <v>23</v>
      </c>
      <c r="W4" s="29" t="s">
        <v>30</v>
      </c>
      <c r="X4" s="29" t="s">
        <v>30</v>
      </c>
      <c r="Y4" s="29" t="s">
        <v>32</v>
      </c>
      <c r="Z4" s="30" t="s">
        <v>29</v>
      </c>
    </row>
    <row r="5">
      <c r="A5" s="31" t="s">
        <v>33</v>
      </c>
      <c r="B5" s="32">
        <v>2.0</v>
      </c>
      <c r="C5" s="33">
        <v>2.0</v>
      </c>
      <c r="D5" s="33">
        <v>2.0</v>
      </c>
      <c r="E5" s="33">
        <v>1.0</v>
      </c>
      <c r="F5" s="34">
        <v>1.0</v>
      </c>
      <c r="G5" s="33">
        <v>8.0</v>
      </c>
      <c r="H5" s="32">
        <v>6.0</v>
      </c>
      <c r="I5" s="33">
        <v>5.0</v>
      </c>
      <c r="J5" s="33">
        <v>5.0</v>
      </c>
      <c r="K5" s="33">
        <v>4.0</v>
      </c>
      <c r="L5" s="33">
        <v>4.0</v>
      </c>
      <c r="M5" s="33">
        <v>5.0</v>
      </c>
      <c r="N5" s="35">
        <f t="shared" si="2"/>
        <v>45</v>
      </c>
      <c r="O5" s="6"/>
      <c r="P5" s="36"/>
      <c r="Q5" s="36"/>
      <c r="R5" s="36"/>
      <c r="S5" s="36"/>
      <c r="T5" s="36"/>
      <c r="V5" s="37" t="s">
        <v>22</v>
      </c>
      <c r="W5" s="38" t="s">
        <v>29</v>
      </c>
      <c r="X5" s="38" t="s">
        <v>29</v>
      </c>
      <c r="Y5" s="38" t="s">
        <v>34</v>
      </c>
      <c r="Z5" s="39" t="s">
        <v>35</v>
      </c>
    </row>
    <row r="6">
      <c r="A6" s="31" t="s">
        <v>36</v>
      </c>
      <c r="B6" s="40">
        <v>0.0</v>
      </c>
      <c r="C6" s="33">
        <v>2.0</v>
      </c>
      <c r="D6" s="33">
        <v>4.0</v>
      </c>
      <c r="E6" s="33">
        <v>3.0</v>
      </c>
      <c r="F6" s="41">
        <v>5.0</v>
      </c>
      <c r="G6" s="33">
        <v>4.0</v>
      </c>
      <c r="H6" s="40">
        <v>0.0</v>
      </c>
      <c r="I6" s="33">
        <v>11.0</v>
      </c>
      <c r="J6" s="33">
        <v>11.0</v>
      </c>
      <c r="K6" s="33">
        <v>11.0</v>
      </c>
      <c r="L6" s="33">
        <v>10.0</v>
      </c>
      <c r="M6" s="33">
        <v>1.0</v>
      </c>
      <c r="N6" s="35">
        <f t="shared" si="2"/>
        <v>62</v>
      </c>
      <c r="P6" s="36"/>
      <c r="Q6" s="36"/>
      <c r="R6" s="36"/>
      <c r="S6" s="36"/>
      <c r="T6" s="36"/>
      <c r="V6" s="42"/>
      <c r="W6" s="42"/>
      <c r="X6" s="42"/>
      <c r="Y6" s="42"/>
    </row>
    <row r="7">
      <c r="A7" s="31" t="s">
        <v>37</v>
      </c>
      <c r="B7" s="32">
        <v>0.0</v>
      </c>
      <c r="C7" s="33">
        <v>0.0</v>
      </c>
      <c r="D7" s="33">
        <v>0.0</v>
      </c>
      <c r="E7" s="33">
        <v>3.0</v>
      </c>
      <c r="F7" s="34">
        <v>8.0</v>
      </c>
      <c r="G7" s="33">
        <v>5.0</v>
      </c>
      <c r="H7" s="32">
        <v>9.0</v>
      </c>
      <c r="I7" s="33">
        <v>0.0</v>
      </c>
      <c r="J7" s="33">
        <v>0.0</v>
      </c>
      <c r="K7" s="33">
        <v>0.0</v>
      </c>
      <c r="L7" s="33">
        <v>0.0</v>
      </c>
      <c r="M7" s="33">
        <v>5.0</v>
      </c>
      <c r="N7" s="35">
        <f t="shared" si="2"/>
        <v>30</v>
      </c>
      <c r="P7" s="43"/>
      <c r="R7" s="43"/>
      <c r="S7" s="43"/>
      <c r="T7" s="43"/>
      <c r="U7" s="43"/>
      <c r="V7" s="44"/>
      <c r="W7" s="44"/>
      <c r="X7" s="44"/>
      <c r="Y7" s="45"/>
      <c r="Z7" s="45"/>
    </row>
    <row r="8">
      <c r="A8" s="31" t="s">
        <v>38</v>
      </c>
      <c r="B8" s="40">
        <v>0.0</v>
      </c>
      <c r="C8" s="33">
        <v>0.0</v>
      </c>
      <c r="D8" s="33">
        <v>0.0</v>
      </c>
      <c r="E8" s="33">
        <v>5.0</v>
      </c>
      <c r="F8" s="33">
        <v>9.0</v>
      </c>
      <c r="G8" s="33">
        <v>0.0</v>
      </c>
      <c r="H8" s="33">
        <v>18.0</v>
      </c>
      <c r="I8" s="33">
        <v>21.0</v>
      </c>
      <c r="J8" s="33">
        <v>21.0</v>
      </c>
      <c r="K8" s="33">
        <v>21.0</v>
      </c>
      <c r="L8" s="33">
        <v>18.0</v>
      </c>
      <c r="M8" s="33">
        <v>10.0</v>
      </c>
      <c r="N8" s="35">
        <f t="shared" si="2"/>
        <v>123</v>
      </c>
      <c r="P8" s="43"/>
      <c r="Q8" s="46" t="s">
        <v>39</v>
      </c>
      <c r="R8" s="43"/>
      <c r="S8" s="43"/>
      <c r="T8" s="43"/>
      <c r="U8" s="43"/>
      <c r="V8" s="44"/>
      <c r="W8" s="44"/>
      <c r="X8" s="44"/>
      <c r="Y8" s="45"/>
      <c r="Z8" s="45"/>
    </row>
    <row r="9">
      <c r="A9" s="31" t="s">
        <v>40</v>
      </c>
      <c r="B9" s="32">
        <v>0.0</v>
      </c>
      <c r="C9" s="33">
        <v>0.0</v>
      </c>
      <c r="D9" s="33">
        <v>0.0</v>
      </c>
      <c r="E9" s="33">
        <v>0.0</v>
      </c>
      <c r="F9" s="33">
        <v>2.0</v>
      </c>
      <c r="G9" s="33">
        <v>0.0</v>
      </c>
      <c r="H9" s="33">
        <v>0.0</v>
      </c>
      <c r="I9" s="33">
        <v>0.0</v>
      </c>
      <c r="J9" s="33">
        <v>0.0</v>
      </c>
      <c r="K9" s="33">
        <v>0.0</v>
      </c>
      <c r="L9" s="33">
        <v>0.0</v>
      </c>
      <c r="M9" s="33">
        <v>0.0</v>
      </c>
      <c r="N9" s="35">
        <f t="shared" si="2"/>
        <v>2</v>
      </c>
      <c r="P9" s="47" t="s">
        <v>2</v>
      </c>
      <c r="Q9" s="4" t="s">
        <v>3</v>
      </c>
      <c r="R9" s="4" t="s">
        <v>4</v>
      </c>
      <c r="S9" s="4" t="s">
        <v>5</v>
      </c>
      <c r="T9" s="4" t="s">
        <v>6</v>
      </c>
      <c r="U9" s="4" t="s">
        <v>7</v>
      </c>
      <c r="V9" s="4" t="s">
        <v>8</v>
      </c>
      <c r="W9" s="4" t="s">
        <v>9</v>
      </c>
      <c r="X9" s="4" t="s">
        <v>10</v>
      </c>
      <c r="Y9" s="4" t="s">
        <v>11</v>
      </c>
      <c r="Z9" s="4" t="s">
        <v>12</v>
      </c>
      <c r="AA9" s="4" t="s">
        <v>13</v>
      </c>
      <c r="AB9" s="4" t="s">
        <v>14</v>
      </c>
      <c r="AC9" s="48" t="s">
        <v>15</v>
      </c>
    </row>
    <row r="10">
      <c r="A10" s="49" t="s">
        <v>41</v>
      </c>
      <c r="B10" s="50">
        <v>0.0</v>
      </c>
      <c r="C10" s="51">
        <v>0.0</v>
      </c>
      <c r="D10" s="51">
        <v>0.0</v>
      </c>
      <c r="E10" s="51">
        <v>0.0</v>
      </c>
      <c r="F10" s="51">
        <v>2.0</v>
      </c>
      <c r="G10" s="51">
        <v>2.0</v>
      </c>
      <c r="H10" s="51">
        <v>0.0</v>
      </c>
      <c r="I10" s="51">
        <v>0.0</v>
      </c>
      <c r="J10" s="51">
        <v>0.0</v>
      </c>
      <c r="K10" s="51">
        <v>0.0</v>
      </c>
      <c r="L10" s="51">
        <v>0.0</v>
      </c>
      <c r="M10" s="51">
        <v>0.0</v>
      </c>
      <c r="N10" s="52">
        <f t="shared" si="2"/>
        <v>4</v>
      </c>
      <c r="P10" s="53" t="s">
        <v>42</v>
      </c>
      <c r="Q10" s="53">
        <v>1.0</v>
      </c>
      <c r="R10" s="53">
        <v>0.0</v>
      </c>
      <c r="S10" s="53">
        <v>0.0</v>
      </c>
      <c r="T10" s="53">
        <v>0.0</v>
      </c>
      <c r="U10" s="53">
        <v>1.0</v>
      </c>
      <c r="V10" s="53">
        <v>1.0</v>
      </c>
      <c r="W10" s="53">
        <v>0.0</v>
      </c>
      <c r="X10" s="53">
        <v>1.0</v>
      </c>
      <c r="Y10" s="54">
        <v>1.0</v>
      </c>
      <c r="Z10" s="54">
        <v>1.0</v>
      </c>
      <c r="AA10" s="55">
        <v>1.0</v>
      </c>
      <c r="AB10" s="55">
        <v>1.0</v>
      </c>
      <c r="AC10" s="56">
        <f t="shared" ref="AC10:AC11" si="3">SUM(Q10:AB10)</f>
        <v>8</v>
      </c>
    </row>
    <row r="11">
      <c r="A11" s="57" t="s">
        <v>43</v>
      </c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9"/>
      <c r="P11" s="53" t="s">
        <v>44</v>
      </c>
      <c r="Q11" s="53">
        <v>0.0</v>
      </c>
      <c r="R11" s="53">
        <v>1.0</v>
      </c>
      <c r="S11" s="53">
        <v>1.0</v>
      </c>
      <c r="T11" s="53">
        <v>1.0</v>
      </c>
      <c r="U11" s="53">
        <v>2.0</v>
      </c>
      <c r="V11" s="53">
        <v>3.0</v>
      </c>
      <c r="W11" s="53">
        <v>2.0</v>
      </c>
      <c r="X11" s="53">
        <v>2.0</v>
      </c>
      <c r="Y11" s="54">
        <v>2.0</v>
      </c>
      <c r="Z11" s="54">
        <v>2.0</v>
      </c>
      <c r="AA11" s="55">
        <v>2.0</v>
      </c>
      <c r="AB11" s="55">
        <v>1.0</v>
      </c>
      <c r="AC11" s="56">
        <f t="shared" si="3"/>
        <v>19</v>
      </c>
    </row>
    <row r="12">
      <c r="A12" s="24" t="s">
        <v>45</v>
      </c>
      <c r="B12" s="23">
        <v>0.0</v>
      </c>
      <c r="C12" s="24">
        <v>0.0</v>
      </c>
      <c r="D12" s="24">
        <v>1.0</v>
      </c>
      <c r="E12" s="24">
        <v>0.0</v>
      </c>
      <c r="F12" s="24">
        <v>0.0</v>
      </c>
      <c r="G12" s="24">
        <v>17.0</v>
      </c>
      <c r="H12" s="24">
        <v>0.0</v>
      </c>
      <c r="I12" s="24">
        <v>0.0</v>
      </c>
      <c r="J12" s="24">
        <v>0.0</v>
      </c>
      <c r="K12" s="24">
        <v>0.0</v>
      </c>
      <c r="L12" s="24">
        <v>0.0</v>
      </c>
      <c r="M12" s="24">
        <v>0.0</v>
      </c>
      <c r="N12" s="26">
        <f t="shared" ref="N12:N19" si="4">SUM(B12:M12)</f>
        <v>18</v>
      </c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>
      <c r="A13" s="33" t="s">
        <v>46</v>
      </c>
      <c r="B13" s="32">
        <v>0.0</v>
      </c>
      <c r="C13" s="33">
        <v>0.0</v>
      </c>
      <c r="D13" s="33">
        <v>0.0</v>
      </c>
      <c r="E13" s="33">
        <v>0.0</v>
      </c>
      <c r="F13" s="33">
        <v>0.0</v>
      </c>
      <c r="G13" s="33">
        <v>0.0</v>
      </c>
      <c r="H13" s="33">
        <v>0.0</v>
      </c>
      <c r="I13" s="33">
        <v>0.0</v>
      </c>
      <c r="J13" s="33">
        <v>0.0</v>
      </c>
      <c r="K13" s="33">
        <v>0.0</v>
      </c>
      <c r="L13" s="33">
        <v>0.0</v>
      </c>
      <c r="M13" s="33">
        <v>0.0</v>
      </c>
      <c r="N13" s="35">
        <f t="shared" si="4"/>
        <v>0</v>
      </c>
      <c r="P13" s="60" t="s">
        <v>47</v>
      </c>
      <c r="Q13" s="61" t="s">
        <v>48</v>
      </c>
      <c r="R13" s="62"/>
      <c r="S13" s="63"/>
    </row>
    <row r="14">
      <c r="A14" s="33" t="s">
        <v>49</v>
      </c>
      <c r="B14" s="40">
        <v>0.0</v>
      </c>
      <c r="C14" s="33">
        <v>0.0</v>
      </c>
      <c r="D14" s="33">
        <v>1.0</v>
      </c>
      <c r="E14" s="33">
        <v>1.0</v>
      </c>
      <c r="F14" s="33">
        <v>1.0</v>
      </c>
      <c r="G14" s="33">
        <v>1.0</v>
      </c>
      <c r="H14" s="33">
        <v>6.0</v>
      </c>
      <c r="I14" s="33">
        <v>6.0</v>
      </c>
      <c r="J14" s="33">
        <v>6.0</v>
      </c>
      <c r="K14" s="33">
        <v>7.0</v>
      </c>
      <c r="L14" s="33">
        <v>8.0</v>
      </c>
      <c r="M14" s="33">
        <v>4.0</v>
      </c>
      <c r="N14" s="35">
        <f t="shared" si="4"/>
        <v>41</v>
      </c>
      <c r="P14" s="64" t="s">
        <v>26</v>
      </c>
      <c r="Q14" s="65" t="s">
        <v>50</v>
      </c>
      <c r="R14" s="66"/>
      <c r="S14" s="67"/>
      <c r="T14" s="68"/>
      <c r="U14" s="68"/>
      <c r="V14" s="68"/>
      <c r="W14" s="68"/>
      <c r="X14" s="68"/>
    </row>
    <row r="15">
      <c r="A15" s="33" t="s">
        <v>51</v>
      </c>
      <c r="B15" s="32">
        <v>0.0</v>
      </c>
      <c r="C15" s="33">
        <v>0.0</v>
      </c>
      <c r="D15" s="33">
        <v>0.0</v>
      </c>
      <c r="E15" s="33">
        <v>0.0</v>
      </c>
      <c r="F15" s="33">
        <v>0.0</v>
      </c>
      <c r="G15" s="33">
        <v>0.0</v>
      </c>
      <c r="H15" s="33">
        <v>0.0</v>
      </c>
      <c r="I15" s="33">
        <v>0.0</v>
      </c>
      <c r="J15" s="33">
        <v>0.0</v>
      </c>
      <c r="K15" s="33">
        <v>0.0</v>
      </c>
      <c r="L15" s="33">
        <v>0.0</v>
      </c>
      <c r="M15" s="33">
        <v>0.0</v>
      </c>
      <c r="N15" s="35">
        <f t="shared" si="4"/>
        <v>0</v>
      </c>
      <c r="P15" s="64" t="s">
        <v>25</v>
      </c>
      <c r="Q15" s="65" t="s">
        <v>52</v>
      </c>
      <c r="R15" s="66"/>
      <c r="S15" s="69"/>
    </row>
    <row r="16">
      <c r="A16" s="33" t="s">
        <v>53</v>
      </c>
      <c r="B16" s="40">
        <v>0.0</v>
      </c>
      <c r="C16" s="33">
        <v>0.0</v>
      </c>
      <c r="D16" s="33">
        <v>0.0</v>
      </c>
      <c r="E16" s="33">
        <v>0.0</v>
      </c>
      <c r="F16" s="33">
        <v>0.0</v>
      </c>
      <c r="G16" s="33">
        <v>7.0</v>
      </c>
      <c r="H16" s="33">
        <v>0.0</v>
      </c>
      <c r="I16" s="33">
        <v>0.0</v>
      </c>
      <c r="J16" s="33">
        <v>0.0</v>
      </c>
      <c r="K16" s="33">
        <v>0.0</v>
      </c>
      <c r="L16" s="33">
        <v>0.0</v>
      </c>
      <c r="M16" s="33">
        <v>0.0</v>
      </c>
      <c r="N16" s="35">
        <f t="shared" si="4"/>
        <v>7</v>
      </c>
      <c r="P16" s="64" t="s">
        <v>22</v>
      </c>
      <c r="Q16" s="65" t="s">
        <v>54</v>
      </c>
      <c r="R16" s="66"/>
      <c r="S16" s="69"/>
    </row>
    <row r="17">
      <c r="A17" s="33" t="s">
        <v>55</v>
      </c>
      <c r="B17" s="32">
        <v>0.0</v>
      </c>
      <c r="C17" s="33">
        <v>0.0</v>
      </c>
      <c r="D17" s="33">
        <v>0.0</v>
      </c>
      <c r="E17" s="33">
        <v>0.0</v>
      </c>
      <c r="F17" s="33">
        <v>7.0</v>
      </c>
      <c r="G17" s="33">
        <v>6.0</v>
      </c>
      <c r="H17" s="33">
        <v>0.0</v>
      </c>
      <c r="I17" s="33">
        <v>0.0</v>
      </c>
      <c r="J17" s="33">
        <v>0.0</v>
      </c>
      <c r="K17" s="33">
        <v>0.0</v>
      </c>
      <c r="L17" s="33">
        <v>0.0</v>
      </c>
      <c r="M17" s="33">
        <v>0.0</v>
      </c>
      <c r="N17" s="35">
        <f t="shared" si="4"/>
        <v>13</v>
      </c>
    </row>
    <row r="18">
      <c r="A18" s="33" t="s">
        <v>56</v>
      </c>
      <c r="B18" s="40">
        <v>0.0</v>
      </c>
      <c r="C18" s="33">
        <v>0.0</v>
      </c>
      <c r="D18" s="33">
        <v>2.0</v>
      </c>
      <c r="E18" s="33">
        <v>0.0</v>
      </c>
      <c r="F18" s="33">
        <v>0.0</v>
      </c>
      <c r="G18" s="33">
        <v>6.0</v>
      </c>
      <c r="H18" s="33">
        <v>0.0</v>
      </c>
      <c r="I18" s="33">
        <v>0.0</v>
      </c>
      <c r="J18" s="33">
        <v>0.0</v>
      </c>
      <c r="K18" s="33">
        <v>0.0</v>
      </c>
      <c r="L18" s="33">
        <v>0.0</v>
      </c>
      <c r="M18" s="33">
        <v>0.0</v>
      </c>
      <c r="N18" s="35">
        <f t="shared" si="4"/>
        <v>8</v>
      </c>
      <c r="Q18" s="44"/>
      <c r="R18" s="44"/>
      <c r="S18" s="44"/>
      <c r="T18" s="44"/>
      <c r="U18" s="44"/>
      <c r="V18" s="44"/>
      <c r="W18" s="44"/>
      <c r="X18" s="44"/>
    </row>
    <row r="19">
      <c r="A19" s="70" t="s">
        <v>57</v>
      </c>
      <c r="B19" s="71">
        <v>0.0</v>
      </c>
      <c r="C19" s="70">
        <v>0.0</v>
      </c>
      <c r="D19" s="70">
        <v>0.0</v>
      </c>
      <c r="E19" s="70">
        <v>0.0</v>
      </c>
      <c r="F19" s="70">
        <v>1.0</v>
      </c>
      <c r="G19" s="70">
        <v>1.0</v>
      </c>
      <c r="H19" s="70">
        <v>0.0</v>
      </c>
      <c r="I19" s="70">
        <v>0.0</v>
      </c>
      <c r="J19" s="70">
        <v>0.0</v>
      </c>
      <c r="K19" s="70">
        <v>0.0</v>
      </c>
      <c r="L19" s="70">
        <v>0.0</v>
      </c>
      <c r="M19" s="70">
        <v>0.0</v>
      </c>
      <c r="N19" s="52">
        <f t="shared" si="4"/>
        <v>2</v>
      </c>
      <c r="P19" s="46" t="s">
        <v>58</v>
      </c>
      <c r="Q19" s="44"/>
      <c r="R19" s="44"/>
      <c r="S19" s="44"/>
      <c r="T19" s="44"/>
      <c r="U19" s="44"/>
      <c r="V19" s="44"/>
      <c r="W19" s="44"/>
      <c r="X19" s="44"/>
      <c r="Y19" s="45"/>
      <c r="Z19" s="45"/>
      <c r="AA19" s="42"/>
      <c r="AB19" s="42"/>
      <c r="AC19" s="42"/>
      <c r="AD19" s="42"/>
      <c r="AE19" s="42"/>
      <c r="AF19" s="42"/>
      <c r="AG19" s="42"/>
    </row>
    <row r="20">
      <c r="A20" s="57" t="s">
        <v>59</v>
      </c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72"/>
      <c r="P20" s="73" t="s">
        <v>60</v>
      </c>
      <c r="Q20" s="74" t="s">
        <v>61</v>
      </c>
      <c r="R20" s="75"/>
      <c r="S20" s="75"/>
      <c r="T20" s="75"/>
      <c r="U20" s="75"/>
      <c r="V20" s="76"/>
      <c r="W20" s="44"/>
      <c r="X20" s="44"/>
      <c r="Y20" s="45"/>
      <c r="Z20" s="45"/>
    </row>
    <row r="21">
      <c r="A21" s="77" t="s">
        <v>62</v>
      </c>
      <c r="B21" s="78">
        <v>0.0</v>
      </c>
      <c r="C21" s="77">
        <v>0.0</v>
      </c>
      <c r="D21" s="77">
        <v>0.0</v>
      </c>
      <c r="E21" s="77">
        <v>0.0</v>
      </c>
      <c r="F21" s="77">
        <v>5.0</v>
      </c>
      <c r="G21" s="77">
        <v>4.0</v>
      </c>
      <c r="H21" s="77">
        <v>0.0</v>
      </c>
      <c r="I21" s="77">
        <v>0.0</v>
      </c>
      <c r="J21" s="77">
        <v>0.0</v>
      </c>
      <c r="K21" s="77">
        <v>0.0</v>
      </c>
      <c r="L21" s="77">
        <v>0.0</v>
      </c>
      <c r="M21" s="77">
        <v>0.0</v>
      </c>
      <c r="N21" s="26">
        <f t="shared" ref="N21:N22" si="5">SUM(B21:M21)</f>
        <v>9</v>
      </c>
      <c r="P21" s="79" t="s">
        <v>63</v>
      </c>
      <c r="Q21" s="80" t="s">
        <v>64</v>
      </c>
      <c r="R21" s="75"/>
      <c r="S21" s="75"/>
      <c r="T21" s="75"/>
      <c r="U21" s="75"/>
      <c r="V21" s="76"/>
      <c r="W21" s="44"/>
      <c r="X21" s="44"/>
      <c r="Y21" s="45"/>
      <c r="Z21" s="45"/>
    </row>
    <row r="22">
      <c r="A22" s="51" t="s">
        <v>65</v>
      </c>
      <c r="B22" s="50">
        <v>0.0</v>
      </c>
      <c r="C22" s="51">
        <v>2.0</v>
      </c>
      <c r="D22" s="51">
        <v>0.0</v>
      </c>
      <c r="E22" s="51">
        <v>0.0</v>
      </c>
      <c r="F22" s="51">
        <v>0.0</v>
      </c>
      <c r="G22" s="51">
        <v>9.0</v>
      </c>
      <c r="H22" s="51">
        <v>2.0</v>
      </c>
      <c r="I22" s="51">
        <v>0.0</v>
      </c>
      <c r="J22" s="51">
        <v>0.0</v>
      </c>
      <c r="K22" s="51">
        <v>0.0</v>
      </c>
      <c r="L22" s="51">
        <v>0.0</v>
      </c>
      <c r="M22" s="51">
        <v>0.0</v>
      </c>
      <c r="N22" s="52">
        <f t="shared" si="5"/>
        <v>13</v>
      </c>
      <c r="P22" s="79" t="s">
        <v>66</v>
      </c>
      <c r="Q22" s="80" t="s">
        <v>67</v>
      </c>
      <c r="R22" s="75"/>
      <c r="S22" s="75"/>
      <c r="T22" s="75"/>
      <c r="U22" s="75"/>
      <c r="V22" s="76"/>
      <c r="W22" s="44"/>
      <c r="X22" s="44"/>
      <c r="Y22" s="45"/>
      <c r="Z22" s="45"/>
    </row>
    <row r="23">
      <c r="A23" s="57" t="s">
        <v>68</v>
      </c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72"/>
      <c r="P23" s="73" t="s">
        <v>69</v>
      </c>
      <c r="Q23" s="81" t="s">
        <v>70</v>
      </c>
      <c r="R23" s="75"/>
      <c r="S23" s="75"/>
      <c r="T23" s="75"/>
      <c r="U23" s="75"/>
      <c r="V23" s="76"/>
      <c r="W23" s="44"/>
      <c r="X23" s="44"/>
    </row>
    <row r="24">
      <c r="A24" s="24" t="s">
        <v>71</v>
      </c>
      <c r="B24" s="23">
        <v>0.0</v>
      </c>
      <c r="C24" s="24">
        <v>0.0</v>
      </c>
      <c r="D24" s="24">
        <v>0.0</v>
      </c>
      <c r="E24" s="24">
        <v>0.0</v>
      </c>
      <c r="F24" s="24">
        <v>0.0</v>
      </c>
      <c r="G24" s="24">
        <v>0.0</v>
      </c>
      <c r="H24" s="24">
        <v>0.0</v>
      </c>
      <c r="I24" s="24">
        <v>0.0</v>
      </c>
      <c r="J24" s="24">
        <v>0.0</v>
      </c>
      <c r="K24" s="24">
        <v>0.0</v>
      </c>
      <c r="L24" s="24">
        <v>0.0</v>
      </c>
      <c r="M24" s="24">
        <v>0.0</v>
      </c>
      <c r="N24" s="26">
        <f t="shared" ref="N24:N27" si="6">SUM(B24:M24)</f>
        <v>0</v>
      </c>
      <c r="P24" s="79" t="s">
        <v>72</v>
      </c>
      <c r="Q24" s="80" t="s">
        <v>73</v>
      </c>
      <c r="R24" s="75"/>
      <c r="S24" s="75"/>
      <c r="T24" s="75"/>
      <c r="U24" s="75"/>
      <c r="V24" s="76"/>
      <c r="W24" s="44"/>
      <c r="X24" s="44"/>
      <c r="Y24" s="45"/>
      <c r="Z24" s="45"/>
    </row>
    <row r="25">
      <c r="A25" s="33" t="s">
        <v>74</v>
      </c>
      <c r="B25" s="32">
        <v>0.0</v>
      </c>
      <c r="C25" s="33">
        <v>0.0</v>
      </c>
      <c r="D25" s="33">
        <v>0.0</v>
      </c>
      <c r="E25" s="33">
        <v>0.0</v>
      </c>
      <c r="F25" s="33">
        <v>0.0</v>
      </c>
      <c r="G25" s="33">
        <v>16.0</v>
      </c>
      <c r="H25" s="33">
        <v>0.0</v>
      </c>
      <c r="I25" s="33">
        <v>0.0</v>
      </c>
      <c r="J25" s="33">
        <v>0.0</v>
      </c>
      <c r="K25" s="33">
        <v>0.0</v>
      </c>
      <c r="L25" s="33">
        <v>0.0</v>
      </c>
      <c r="M25" s="33">
        <v>0.0</v>
      </c>
      <c r="N25" s="35">
        <f t="shared" si="6"/>
        <v>16</v>
      </c>
      <c r="P25" s="79" t="s">
        <v>75</v>
      </c>
      <c r="Q25" s="80" t="s">
        <v>76</v>
      </c>
      <c r="R25" s="75"/>
      <c r="S25" s="75"/>
      <c r="T25" s="75"/>
      <c r="U25" s="75"/>
      <c r="V25" s="76"/>
      <c r="W25" s="44"/>
      <c r="X25" s="44"/>
    </row>
    <row r="26">
      <c r="A26" s="82" t="s">
        <v>77</v>
      </c>
      <c r="B26" s="40">
        <v>0.0</v>
      </c>
      <c r="C26" s="33">
        <v>0.0</v>
      </c>
      <c r="D26" s="33">
        <v>0.0</v>
      </c>
      <c r="E26" s="33">
        <v>0.0</v>
      </c>
      <c r="F26" s="33">
        <v>0.0</v>
      </c>
      <c r="G26" s="33">
        <v>0.0</v>
      </c>
      <c r="H26" s="33">
        <v>0.0</v>
      </c>
      <c r="I26" s="33">
        <v>0.0</v>
      </c>
      <c r="J26" s="33">
        <v>0.0</v>
      </c>
      <c r="K26" s="33">
        <v>0.0</v>
      </c>
      <c r="L26" s="33">
        <v>0.0</v>
      </c>
      <c r="M26" s="33">
        <v>0.0</v>
      </c>
      <c r="N26" s="35">
        <f t="shared" si="6"/>
        <v>0</v>
      </c>
      <c r="W26" s="44"/>
      <c r="X26" s="44"/>
      <c r="Y26" s="45"/>
      <c r="Z26" s="45"/>
    </row>
    <row r="27">
      <c r="A27" s="70" t="s">
        <v>78</v>
      </c>
      <c r="B27" s="71">
        <v>0.0</v>
      </c>
      <c r="C27" s="70">
        <v>0.0</v>
      </c>
      <c r="D27" s="70">
        <v>0.0</v>
      </c>
      <c r="E27" s="70">
        <v>0.0</v>
      </c>
      <c r="F27" s="70">
        <v>0.0</v>
      </c>
      <c r="G27" s="70">
        <v>5.0</v>
      </c>
      <c r="H27" s="70">
        <v>0.0</v>
      </c>
      <c r="I27" s="70">
        <v>0.0</v>
      </c>
      <c r="J27" s="70">
        <v>0.0</v>
      </c>
      <c r="K27" s="70">
        <v>0.0</v>
      </c>
      <c r="L27" s="70">
        <v>0.0</v>
      </c>
      <c r="M27" s="70">
        <v>0.0</v>
      </c>
      <c r="N27" s="52">
        <f t="shared" si="6"/>
        <v>5</v>
      </c>
      <c r="P27" s="43"/>
      <c r="Q27" s="43"/>
      <c r="R27" s="43"/>
      <c r="S27" s="43"/>
      <c r="T27" s="43"/>
      <c r="U27" s="43"/>
      <c r="V27" s="44"/>
      <c r="W27" s="44"/>
      <c r="X27" s="44"/>
    </row>
    <row r="28">
      <c r="A28" s="57" t="s">
        <v>79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72"/>
      <c r="Q28" s="43"/>
      <c r="R28" s="43"/>
      <c r="S28" s="43"/>
      <c r="T28" s="43"/>
      <c r="U28" s="43"/>
      <c r="V28" s="44"/>
      <c r="W28" s="44"/>
      <c r="X28" s="44"/>
      <c r="Y28" s="45"/>
      <c r="Z28" s="45"/>
    </row>
    <row r="29">
      <c r="A29" s="83" t="s">
        <v>80</v>
      </c>
      <c r="B29" s="84">
        <v>2.0</v>
      </c>
      <c r="C29" s="83">
        <v>2.0</v>
      </c>
      <c r="D29" s="83">
        <v>1.0</v>
      </c>
      <c r="E29" s="83">
        <v>4.0</v>
      </c>
      <c r="F29" s="83">
        <v>0.0</v>
      </c>
      <c r="G29" s="83">
        <v>6.0</v>
      </c>
      <c r="H29" s="83">
        <v>0.0</v>
      </c>
      <c r="I29" s="83">
        <v>0.0</v>
      </c>
      <c r="J29" s="83">
        <v>0.0</v>
      </c>
      <c r="K29" s="83">
        <v>0.0</v>
      </c>
      <c r="L29" s="83">
        <v>0.0</v>
      </c>
      <c r="M29" s="83">
        <v>0.0</v>
      </c>
      <c r="N29" s="85">
        <f t="shared" ref="N29:N30" si="7">SUM(B29:M29)</f>
        <v>15</v>
      </c>
      <c r="T29" s="43"/>
      <c r="U29" s="43"/>
      <c r="V29" s="44"/>
      <c r="W29" s="44"/>
      <c r="X29" s="44"/>
    </row>
    <row r="30">
      <c r="A30" s="86" t="s">
        <v>81</v>
      </c>
      <c r="B30" s="86">
        <v>0.0</v>
      </c>
      <c r="C30" s="86">
        <v>0.0</v>
      </c>
      <c r="D30" s="86">
        <v>0.0</v>
      </c>
      <c r="E30" s="86">
        <v>0.0</v>
      </c>
      <c r="F30" s="86">
        <v>0.0</v>
      </c>
      <c r="G30" s="86">
        <v>0.0</v>
      </c>
      <c r="H30" s="86">
        <v>12.0</v>
      </c>
      <c r="I30" s="86">
        <v>12.0</v>
      </c>
      <c r="J30" s="86">
        <v>12.0</v>
      </c>
      <c r="K30" s="86">
        <v>12.0</v>
      </c>
      <c r="L30" s="86">
        <v>12.0</v>
      </c>
      <c r="M30" s="86">
        <v>12.0</v>
      </c>
      <c r="N30" s="87">
        <f t="shared" si="7"/>
        <v>72</v>
      </c>
    </row>
    <row r="31">
      <c r="A31" s="13" t="s">
        <v>82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88"/>
    </row>
    <row r="32">
      <c r="A32" s="89" t="s">
        <v>83</v>
      </c>
      <c r="B32" s="90">
        <v>0.0</v>
      </c>
      <c r="C32" s="89">
        <v>0.0</v>
      </c>
      <c r="D32" s="89">
        <v>0.0</v>
      </c>
      <c r="E32" s="89">
        <v>0.0</v>
      </c>
      <c r="F32" s="89">
        <v>0.0</v>
      </c>
      <c r="G32" s="89">
        <v>0.0</v>
      </c>
      <c r="H32" s="89">
        <v>60.0</v>
      </c>
      <c r="I32" s="89">
        <v>82.0</v>
      </c>
      <c r="J32" s="89">
        <v>82.0</v>
      </c>
      <c r="K32" s="89">
        <v>82.0</v>
      </c>
      <c r="L32" s="89">
        <v>70.0</v>
      </c>
      <c r="M32" s="89">
        <v>29.0</v>
      </c>
      <c r="N32" s="91">
        <f>SUM(B32:M32)</f>
        <v>405</v>
      </c>
    </row>
    <row r="33">
      <c r="A33" s="92" t="s">
        <v>84</v>
      </c>
      <c r="B33" s="93">
        <f t="shared" ref="B33:N33" si="8">SUM(B4:B30)</f>
        <v>15</v>
      </c>
      <c r="C33" s="93">
        <f t="shared" si="8"/>
        <v>21</v>
      </c>
      <c r="D33" s="93">
        <f t="shared" si="8"/>
        <v>30</v>
      </c>
      <c r="E33" s="93">
        <f t="shared" si="8"/>
        <v>35</v>
      </c>
      <c r="F33" s="93">
        <f t="shared" si="8"/>
        <v>84</v>
      </c>
      <c r="G33" s="93">
        <f t="shared" si="8"/>
        <v>127</v>
      </c>
      <c r="H33" s="93">
        <f t="shared" si="8"/>
        <v>70</v>
      </c>
      <c r="I33" s="93">
        <f t="shared" si="8"/>
        <v>82</v>
      </c>
      <c r="J33" s="93">
        <f t="shared" si="8"/>
        <v>81</v>
      </c>
      <c r="K33" s="93">
        <f t="shared" si="8"/>
        <v>82</v>
      </c>
      <c r="L33" s="93">
        <f t="shared" si="8"/>
        <v>74</v>
      </c>
      <c r="M33" s="93">
        <f t="shared" si="8"/>
        <v>47</v>
      </c>
      <c r="N33" s="93">
        <f t="shared" si="8"/>
        <v>748</v>
      </c>
    </row>
    <row r="34" ht="18.75" customHeight="1"/>
    <row r="35">
      <c r="P35" s="43"/>
      <c r="Q35" s="43"/>
      <c r="R35" s="43"/>
      <c r="S35" s="43"/>
      <c r="T35" s="43"/>
      <c r="U35" s="43"/>
      <c r="V35" s="43"/>
      <c r="W35" s="43"/>
      <c r="X35" s="43"/>
      <c r="Y35" s="94"/>
      <c r="Z35" s="94"/>
      <c r="AA35" s="95"/>
      <c r="AB35" s="95"/>
    </row>
    <row r="36">
      <c r="A36" s="96"/>
      <c r="P36" s="43"/>
      <c r="Q36" s="43"/>
      <c r="R36" s="43"/>
      <c r="S36" s="43"/>
      <c r="T36" s="43"/>
      <c r="U36" s="43"/>
      <c r="V36" s="44">
        <v>3.0</v>
      </c>
      <c r="W36" s="44"/>
      <c r="X36" s="44"/>
      <c r="Y36" s="45"/>
      <c r="Z36" s="45"/>
    </row>
    <row r="37">
      <c r="A37" s="97" t="s">
        <v>85</v>
      </c>
      <c r="B37" s="98"/>
      <c r="C37" s="99"/>
      <c r="D37" s="99"/>
      <c r="E37" s="99"/>
      <c r="F37" s="100"/>
      <c r="P37" s="43"/>
      <c r="Q37" s="43"/>
      <c r="R37" s="43"/>
      <c r="S37" s="43"/>
      <c r="T37" s="43"/>
      <c r="U37" s="43"/>
      <c r="V37" s="44"/>
      <c r="W37" s="44"/>
      <c r="X37" s="44"/>
      <c r="Y37" s="45"/>
      <c r="Z37" s="45"/>
    </row>
    <row r="38">
      <c r="B38" s="101"/>
      <c r="C38" s="102"/>
      <c r="D38" s="103"/>
      <c r="E38" s="103"/>
      <c r="F38" s="102"/>
      <c r="P38" s="95"/>
      <c r="Q38" s="95"/>
      <c r="R38" s="95"/>
      <c r="S38" s="95"/>
      <c r="T38" s="95"/>
      <c r="U38" s="95"/>
      <c r="Z38" s="104">
        <f>SUM(Z19:Z37)</f>
        <v>0</v>
      </c>
    </row>
    <row r="39">
      <c r="A39" s="105" t="s">
        <v>86</v>
      </c>
      <c r="B39" s="106" t="s">
        <v>87</v>
      </c>
      <c r="C39" s="107" t="s">
        <v>88</v>
      </c>
      <c r="D39" s="107" t="s">
        <v>89</v>
      </c>
      <c r="E39" s="108" t="s">
        <v>90</v>
      </c>
      <c r="F39" s="105" t="s">
        <v>91</v>
      </c>
      <c r="G39" s="105" t="s">
        <v>92</v>
      </c>
      <c r="H39" s="105" t="s">
        <v>93</v>
      </c>
      <c r="I39" s="109" t="s">
        <v>94</v>
      </c>
      <c r="J39" s="75"/>
      <c r="K39" s="75"/>
      <c r="L39" s="75"/>
      <c r="M39" s="75"/>
      <c r="N39" s="75"/>
      <c r="O39" s="76"/>
      <c r="P39" s="110" t="s">
        <v>95</v>
      </c>
      <c r="T39" s="111"/>
    </row>
    <row r="40">
      <c r="A40" s="112" t="s">
        <v>96</v>
      </c>
      <c r="B40" s="113" t="s">
        <v>97</v>
      </c>
      <c r="C40" s="114"/>
      <c r="D40" s="114"/>
      <c r="E40" s="113" t="s">
        <v>97</v>
      </c>
      <c r="F40" s="115" t="s">
        <v>98</v>
      </c>
      <c r="G40" s="116" t="s">
        <v>99</v>
      </c>
      <c r="H40" s="116">
        <v>510.0</v>
      </c>
      <c r="I40" s="117" t="s">
        <v>100</v>
      </c>
      <c r="J40" s="75"/>
      <c r="K40" s="75"/>
      <c r="L40" s="75"/>
      <c r="M40" s="75"/>
      <c r="N40" s="75"/>
      <c r="O40" s="76"/>
      <c r="P40" s="118">
        <v>300.0</v>
      </c>
      <c r="S40" s="42"/>
      <c r="T40" s="45"/>
    </row>
    <row r="41">
      <c r="A41" s="119" t="s">
        <v>101</v>
      </c>
      <c r="B41" s="120" t="s">
        <v>97</v>
      </c>
      <c r="C41" s="114"/>
      <c r="D41" s="114"/>
      <c r="E41" s="120" t="s">
        <v>97</v>
      </c>
      <c r="F41" s="121" t="s">
        <v>102</v>
      </c>
      <c r="G41" s="122" t="s">
        <v>99</v>
      </c>
      <c r="H41" s="122">
        <v>510.0</v>
      </c>
      <c r="I41" s="123" t="s">
        <v>103</v>
      </c>
      <c r="J41" s="75"/>
      <c r="K41" s="75"/>
      <c r="L41" s="75"/>
      <c r="M41" s="75"/>
      <c r="N41" s="75"/>
      <c r="O41" s="76"/>
      <c r="P41" s="124">
        <v>300.0</v>
      </c>
      <c r="R41" s="125"/>
      <c r="S41" s="126"/>
      <c r="T41" s="126"/>
      <c r="U41" s="126"/>
      <c r="V41" s="125"/>
      <c r="W41" s="125"/>
    </row>
    <row r="42" ht="22.5" customHeight="1">
      <c r="A42" s="112" t="s">
        <v>104</v>
      </c>
      <c r="B42" s="113" t="s">
        <v>97</v>
      </c>
      <c r="C42" s="114"/>
      <c r="D42" s="114"/>
      <c r="E42" s="113" t="s">
        <v>97</v>
      </c>
      <c r="F42" s="115" t="s">
        <v>105</v>
      </c>
      <c r="G42" s="116" t="s">
        <v>99</v>
      </c>
      <c r="H42" s="116">
        <v>510.0</v>
      </c>
      <c r="I42" s="117" t="s">
        <v>103</v>
      </c>
      <c r="J42" s="75"/>
      <c r="K42" s="75"/>
      <c r="L42" s="75"/>
      <c r="M42" s="75"/>
      <c r="N42" s="75"/>
      <c r="O42" s="76"/>
      <c r="P42" s="118">
        <v>300.0</v>
      </c>
      <c r="R42" s="125"/>
      <c r="S42" s="125"/>
      <c r="T42" s="125"/>
      <c r="U42" s="125"/>
      <c r="V42" s="125"/>
      <c r="W42" s="126"/>
      <c r="X42" s="126"/>
    </row>
    <row r="43" ht="21.0" customHeight="1">
      <c r="A43" s="119" t="s">
        <v>106</v>
      </c>
      <c r="B43" s="120" t="s">
        <v>97</v>
      </c>
      <c r="C43" s="114"/>
      <c r="D43" s="114"/>
      <c r="E43" s="120" t="s">
        <v>97</v>
      </c>
      <c r="F43" s="121" t="s">
        <v>107</v>
      </c>
      <c r="G43" s="122" t="s">
        <v>99</v>
      </c>
      <c r="H43" s="122">
        <v>510.0</v>
      </c>
      <c r="I43" s="123" t="s">
        <v>103</v>
      </c>
      <c r="J43" s="75"/>
      <c r="K43" s="75"/>
      <c r="L43" s="75"/>
      <c r="M43" s="75"/>
      <c r="N43" s="75"/>
      <c r="O43" s="76"/>
      <c r="P43" s="124">
        <v>300.0</v>
      </c>
      <c r="R43" s="125"/>
      <c r="S43" s="125"/>
      <c r="T43" s="126"/>
      <c r="U43" s="125"/>
      <c r="V43" s="125"/>
      <c r="W43" s="126"/>
      <c r="X43" s="126"/>
    </row>
    <row r="44">
      <c r="A44" s="112" t="s">
        <v>108</v>
      </c>
      <c r="B44" s="113" t="s">
        <v>97</v>
      </c>
      <c r="C44" s="113" t="s">
        <v>97</v>
      </c>
      <c r="D44" s="114"/>
      <c r="E44" s="113" t="s">
        <v>97</v>
      </c>
      <c r="F44" s="115" t="s">
        <v>109</v>
      </c>
      <c r="G44" s="116" t="s">
        <v>99</v>
      </c>
      <c r="H44" s="116">
        <v>510.0</v>
      </c>
      <c r="I44" s="117" t="s">
        <v>110</v>
      </c>
      <c r="J44" s="75"/>
      <c r="K44" s="75"/>
      <c r="L44" s="75"/>
      <c r="M44" s="75"/>
      <c r="N44" s="75"/>
      <c r="O44" s="76"/>
      <c r="P44" s="118">
        <v>300.0</v>
      </c>
    </row>
    <row r="45">
      <c r="A45" s="119" t="s">
        <v>111</v>
      </c>
      <c r="B45" s="120" t="s">
        <v>97</v>
      </c>
      <c r="C45" s="114"/>
      <c r="D45" s="120" t="s">
        <v>97</v>
      </c>
      <c r="E45" s="120" t="s">
        <v>97</v>
      </c>
      <c r="F45" s="121" t="s">
        <v>112</v>
      </c>
      <c r="G45" s="122" t="s">
        <v>99</v>
      </c>
      <c r="H45" s="122">
        <v>510.0</v>
      </c>
      <c r="I45" s="123" t="s">
        <v>113</v>
      </c>
      <c r="J45" s="75"/>
      <c r="K45" s="75"/>
      <c r="L45" s="75"/>
      <c r="M45" s="75"/>
      <c r="N45" s="75"/>
      <c r="O45" s="76"/>
      <c r="P45" s="124">
        <v>300.0</v>
      </c>
    </row>
    <row r="46">
      <c r="A46" s="112" t="s">
        <v>114</v>
      </c>
      <c r="B46" s="113" t="s">
        <v>97</v>
      </c>
      <c r="C46" s="114"/>
      <c r="D46" s="113" t="s">
        <v>97</v>
      </c>
      <c r="E46" s="113" t="s">
        <v>97</v>
      </c>
      <c r="F46" s="115" t="s">
        <v>115</v>
      </c>
      <c r="G46" s="116" t="s">
        <v>99</v>
      </c>
      <c r="H46" s="116">
        <v>510.0</v>
      </c>
      <c r="I46" s="117" t="s">
        <v>116</v>
      </c>
      <c r="J46" s="75"/>
      <c r="K46" s="75"/>
      <c r="L46" s="75"/>
      <c r="M46" s="75"/>
      <c r="N46" s="75"/>
      <c r="O46" s="76"/>
      <c r="P46" s="118">
        <v>300.0</v>
      </c>
      <c r="T46" s="45"/>
    </row>
    <row r="47">
      <c r="A47" s="119" t="s">
        <v>117</v>
      </c>
      <c r="B47" s="120" t="s">
        <v>97</v>
      </c>
      <c r="C47" s="114"/>
      <c r="D47" s="114"/>
      <c r="E47" s="120" t="s">
        <v>97</v>
      </c>
      <c r="F47" s="121" t="s">
        <v>118</v>
      </c>
      <c r="G47" s="122" t="s">
        <v>99</v>
      </c>
      <c r="H47" s="122">
        <v>510.0</v>
      </c>
      <c r="I47" s="123" t="s">
        <v>119</v>
      </c>
      <c r="J47" s="75"/>
      <c r="K47" s="75"/>
      <c r="L47" s="75"/>
      <c r="M47" s="75"/>
      <c r="N47" s="75"/>
      <c r="O47" s="76"/>
      <c r="P47" s="124">
        <v>300.0</v>
      </c>
      <c r="T47" s="45"/>
    </row>
    <row r="48">
      <c r="A48" s="112" t="s">
        <v>120</v>
      </c>
      <c r="B48" s="113" t="s">
        <v>97</v>
      </c>
      <c r="C48" s="114"/>
      <c r="D48" s="113" t="s">
        <v>97</v>
      </c>
      <c r="E48" s="113" t="s">
        <v>97</v>
      </c>
      <c r="F48" s="115" t="s">
        <v>121</v>
      </c>
      <c r="G48" s="116" t="s">
        <v>99</v>
      </c>
      <c r="H48" s="116">
        <v>510.0</v>
      </c>
      <c r="I48" s="117" t="s">
        <v>122</v>
      </c>
      <c r="J48" s="75"/>
      <c r="K48" s="75"/>
      <c r="L48" s="75"/>
      <c r="M48" s="75"/>
      <c r="N48" s="75"/>
      <c r="O48" s="76"/>
      <c r="P48" s="118">
        <v>300.0</v>
      </c>
      <c r="T48" s="45"/>
    </row>
    <row r="49">
      <c r="A49" s="119" t="s">
        <v>123</v>
      </c>
      <c r="B49" s="120" t="s">
        <v>97</v>
      </c>
      <c r="C49" s="120" t="s">
        <v>97</v>
      </c>
      <c r="D49" s="120" t="s">
        <v>97</v>
      </c>
      <c r="E49" s="120" t="s">
        <v>97</v>
      </c>
      <c r="F49" s="121" t="s">
        <v>124</v>
      </c>
      <c r="G49" s="122" t="s">
        <v>99</v>
      </c>
      <c r="H49" s="122">
        <v>510.0</v>
      </c>
      <c r="I49" s="123" t="s">
        <v>125</v>
      </c>
      <c r="J49" s="75"/>
      <c r="K49" s="75"/>
      <c r="L49" s="75"/>
      <c r="M49" s="75"/>
      <c r="N49" s="75"/>
      <c r="O49" s="76"/>
      <c r="P49" s="124">
        <v>300.0</v>
      </c>
      <c r="T49" s="45"/>
    </row>
    <row r="50">
      <c r="A50" s="112" t="s">
        <v>126</v>
      </c>
      <c r="B50" s="113" t="s">
        <v>97</v>
      </c>
      <c r="C50" s="114"/>
      <c r="D50" s="114"/>
      <c r="E50" s="113" t="s">
        <v>97</v>
      </c>
      <c r="F50" s="115" t="s">
        <v>127</v>
      </c>
      <c r="G50" s="116" t="s">
        <v>99</v>
      </c>
      <c r="H50" s="116">
        <v>510.0</v>
      </c>
      <c r="I50" s="117" t="s">
        <v>103</v>
      </c>
      <c r="J50" s="75"/>
      <c r="K50" s="75"/>
      <c r="L50" s="75"/>
      <c r="M50" s="75"/>
      <c r="N50" s="75"/>
      <c r="O50" s="76"/>
      <c r="P50" s="118">
        <v>300.0</v>
      </c>
      <c r="T50" s="45"/>
    </row>
    <row r="51">
      <c r="A51" s="119" t="s">
        <v>128</v>
      </c>
      <c r="B51" s="120" t="s">
        <v>97</v>
      </c>
      <c r="C51" s="114"/>
      <c r="D51" s="114"/>
      <c r="E51" s="114"/>
      <c r="F51" s="121" t="s">
        <v>129</v>
      </c>
      <c r="G51" s="122" t="s">
        <v>99</v>
      </c>
      <c r="H51" s="122">
        <v>510.0</v>
      </c>
      <c r="I51" s="123" t="s">
        <v>130</v>
      </c>
      <c r="J51" s="75"/>
      <c r="K51" s="75"/>
      <c r="L51" s="75"/>
      <c r="M51" s="75"/>
      <c r="N51" s="75"/>
      <c r="O51" s="76"/>
      <c r="P51" s="124">
        <v>300.0</v>
      </c>
      <c r="T51" s="45"/>
    </row>
    <row r="52">
      <c r="A52" s="127" t="s">
        <v>131</v>
      </c>
      <c r="B52" s="114"/>
      <c r="C52" s="114"/>
      <c r="D52" s="114"/>
      <c r="E52" s="114"/>
      <c r="F52" s="115" t="s">
        <v>132</v>
      </c>
      <c r="G52" s="116" t="s">
        <v>133</v>
      </c>
      <c r="H52" s="116">
        <v>126.0</v>
      </c>
      <c r="I52" s="117" t="s">
        <v>134</v>
      </c>
      <c r="J52" s="75"/>
      <c r="K52" s="75"/>
      <c r="L52" s="75"/>
      <c r="M52" s="75"/>
      <c r="N52" s="75"/>
      <c r="O52" s="76"/>
      <c r="P52" s="128">
        <f>SUM(N12:N19)</f>
        <v>89</v>
      </c>
    </row>
    <row r="53">
      <c r="A53" s="129" t="s">
        <v>135</v>
      </c>
      <c r="B53" s="130" t="s">
        <v>97</v>
      </c>
      <c r="C53" s="114"/>
      <c r="D53" s="114"/>
      <c r="E53" s="114"/>
      <c r="F53" s="121" t="s">
        <v>136</v>
      </c>
      <c r="G53" s="122" t="s">
        <v>137</v>
      </c>
      <c r="H53" s="122">
        <v>1022.0</v>
      </c>
      <c r="I53" s="123" t="s">
        <v>138</v>
      </c>
      <c r="J53" s="75"/>
      <c r="K53" s="75"/>
      <c r="L53" s="75"/>
      <c r="M53" s="75"/>
      <c r="N53" s="75"/>
      <c r="O53" s="76"/>
      <c r="P53" s="119">
        <f>sum(N4:N10)</f>
        <v>529</v>
      </c>
    </row>
    <row r="54">
      <c r="A54" s="127" t="s">
        <v>139</v>
      </c>
      <c r="B54" s="114"/>
      <c r="C54" s="114"/>
      <c r="D54" s="114"/>
      <c r="E54" s="114"/>
      <c r="F54" s="115" t="s">
        <v>140</v>
      </c>
      <c r="G54" s="116" t="s">
        <v>141</v>
      </c>
      <c r="H54" s="116">
        <v>30.0</v>
      </c>
      <c r="I54" s="117" t="s">
        <v>134</v>
      </c>
      <c r="J54" s="75"/>
      <c r="K54" s="75"/>
      <c r="L54" s="75"/>
      <c r="M54" s="75"/>
      <c r="N54" s="75"/>
      <c r="O54" s="76"/>
      <c r="P54" s="128">
        <f>SUM(N21:N22)</f>
        <v>22</v>
      </c>
    </row>
    <row r="55">
      <c r="A55" s="129" t="s">
        <v>142</v>
      </c>
      <c r="B55" s="114"/>
      <c r="C55" s="114"/>
      <c r="D55" s="114"/>
      <c r="E55" s="114"/>
      <c r="F55" s="121" t="s">
        <v>143</v>
      </c>
      <c r="G55" s="122" t="s">
        <v>144</v>
      </c>
      <c r="H55" s="122">
        <v>14.0</v>
      </c>
      <c r="I55" s="123" t="s">
        <v>145</v>
      </c>
      <c r="J55" s="75"/>
      <c r="K55" s="75"/>
      <c r="L55" s="75"/>
      <c r="M55" s="75"/>
      <c r="N55" s="75"/>
      <c r="O55" s="76"/>
      <c r="P55" s="131">
        <f>sum(N27)</f>
        <v>5</v>
      </c>
    </row>
    <row r="56">
      <c r="A56" s="116" t="s">
        <v>146</v>
      </c>
      <c r="B56" s="113" t="s">
        <v>97</v>
      </c>
      <c r="C56" s="114"/>
      <c r="D56" s="113" t="s">
        <v>97</v>
      </c>
      <c r="E56" s="113" t="s">
        <v>97</v>
      </c>
      <c r="F56" s="115" t="s">
        <v>147</v>
      </c>
      <c r="G56" s="116" t="s">
        <v>99</v>
      </c>
      <c r="H56" s="116">
        <v>510.0</v>
      </c>
      <c r="I56" s="132" t="s">
        <v>148</v>
      </c>
      <c r="J56" s="133"/>
      <c r="K56" s="133"/>
      <c r="L56" s="133"/>
      <c r="M56" s="133"/>
      <c r="N56" s="133"/>
      <c r="O56" s="134"/>
      <c r="P56" s="118">
        <v>300.0</v>
      </c>
    </row>
    <row r="57">
      <c r="A57" s="122" t="s">
        <v>149</v>
      </c>
      <c r="B57" s="114"/>
      <c r="C57" s="114"/>
      <c r="D57" s="114"/>
      <c r="E57" s="114"/>
      <c r="F57" s="121" t="s">
        <v>150</v>
      </c>
      <c r="G57" s="122" t="s">
        <v>99</v>
      </c>
      <c r="H57" s="122">
        <v>510.0</v>
      </c>
      <c r="I57" s="123" t="s">
        <v>30</v>
      </c>
      <c r="J57" s="75"/>
      <c r="K57" s="75"/>
      <c r="L57" s="75"/>
      <c r="M57" s="75"/>
      <c r="N57" s="75"/>
      <c r="O57" s="76"/>
      <c r="P57" s="124" t="s">
        <v>30</v>
      </c>
    </row>
    <row r="58">
      <c r="A58" s="116" t="s">
        <v>149</v>
      </c>
      <c r="B58" s="114"/>
      <c r="C58" s="114"/>
      <c r="D58" s="114"/>
      <c r="E58" s="114"/>
      <c r="F58" s="115" t="s">
        <v>151</v>
      </c>
      <c r="G58" s="116" t="s">
        <v>99</v>
      </c>
      <c r="H58" s="116">
        <v>510.0</v>
      </c>
      <c r="I58" s="117" t="s">
        <v>30</v>
      </c>
      <c r="J58" s="75"/>
      <c r="K58" s="75"/>
      <c r="L58" s="75"/>
      <c r="M58" s="75"/>
      <c r="N58" s="75"/>
      <c r="O58" s="76"/>
      <c r="P58" s="118" t="s">
        <v>30</v>
      </c>
    </row>
    <row r="59">
      <c r="A59" s="122" t="s">
        <v>149</v>
      </c>
      <c r="B59" s="114"/>
      <c r="C59" s="114"/>
      <c r="D59" s="114"/>
      <c r="E59" s="114"/>
      <c r="F59" s="121" t="s">
        <v>152</v>
      </c>
      <c r="G59" s="122" t="s">
        <v>99</v>
      </c>
      <c r="H59" s="122">
        <v>510.0</v>
      </c>
      <c r="I59" s="123" t="s">
        <v>30</v>
      </c>
      <c r="J59" s="75"/>
      <c r="K59" s="75"/>
      <c r="L59" s="75"/>
      <c r="M59" s="75"/>
      <c r="N59" s="75"/>
      <c r="O59" s="76"/>
      <c r="P59" s="124" t="s">
        <v>30</v>
      </c>
    </row>
    <row r="60">
      <c r="A60" s="116" t="s">
        <v>149</v>
      </c>
      <c r="B60" s="114"/>
      <c r="C60" s="114"/>
      <c r="D60" s="114"/>
      <c r="E60" s="114"/>
      <c r="F60" s="115" t="s">
        <v>153</v>
      </c>
      <c r="G60" s="116" t="s">
        <v>99</v>
      </c>
      <c r="H60" s="116">
        <v>510.0</v>
      </c>
      <c r="I60" s="117" t="s">
        <v>30</v>
      </c>
      <c r="J60" s="75"/>
      <c r="K60" s="75"/>
      <c r="L60" s="75"/>
      <c r="M60" s="75"/>
      <c r="N60" s="75"/>
      <c r="O60" s="76"/>
      <c r="P60" s="118" t="s">
        <v>30</v>
      </c>
    </row>
    <row r="63">
      <c r="A63" s="135" t="s">
        <v>86</v>
      </c>
      <c r="B63" s="136" t="s">
        <v>154</v>
      </c>
      <c r="C63" s="137"/>
      <c r="D63" s="137"/>
      <c r="E63" s="138"/>
    </row>
    <row r="64">
      <c r="A64" s="139" t="s">
        <v>114</v>
      </c>
      <c r="B64" s="140" t="s">
        <v>155</v>
      </c>
      <c r="C64" s="137"/>
      <c r="D64" s="137"/>
      <c r="E64" s="138"/>
    </row>
    <row r="65">
      <c r="A65" s="139" t="s">
        <v>111</v>
      </c>
      <c r="B65" s="140" t="s">
        <v>156</v>
      </c>
      <c r="C65" s="137"/>
      <c r="D65" s="137"/>
      <c r="E65" s="138"/>
    </row>
    <row r="66">
      <c r="A66" s="139" t="s">
        <v>123</v>
      </c>
      <c r="B66" s="140" t="s">
        <v>157</v>
      </c>
      <c r="C66" s="137"/>
      <c r="D66" s="137"/>
      <c r="E66" s="138"/>
    </row>
    <row r="67">
      <c r="A67" s="139" t="s">
        <v>120</v>
      </c>
      <c r="B67" s="140" t="s">
        <v>123</v>
      </c>
      <c r="C67" s="137"/>
      <c r="D67" s="137"/>
      <c r="E67" s="138"/>
    </row>
    <row r="68">
      <c r="A68" s="139" t="s">
        <v>146</v>
      </c>
      <c r="B68" s="140" t="s">
        <v>158</v>
      </c>
      <c r="C68" s="137"/>
      <c r="D68" s="137"/>
      <c r="E68" s="138"/>
    </row>
    <row r="72">
      <c r="C72" s="141" t="s">
        <v>159</v>
      </c>
      <c r="P72" s="97" t="s">
        <v>160</v>
      </c>
    </row>
    <row r="73">
      <c r="A73" s="3" t="s">
        <v>2</v>
      </c>
      <c r="B73" s="4" t="s">
        <v>3</v>
      </c>
      <c r="C73" s="4" t="s">
        <v>4</v>
      </c>
      <c r="D73" s="4" t="s">
        <v>5</v>
      </c>
      <c r="E73" s="4" t="s">
        <v>6</v>
      </c>
      <c r="F73" s="4" t="s">
        <v>7</v>
      </c>
      <c r="G73" s="4" t="s">
        <v>8</v>
      </c>
      <c r="H73" s="4" t="s">
        <v>9</v>
      </c>
      <c r="I73" s="4" t="s">
        <v>10</v>
      </c>
      <c r="J73" s="4" t="s">
        <v>11</v>
      </c>
      <c r="K73" s="4" t="s">
        <v>12</v>
      </c>
      <c r="L73" s="4" t="s">
        <v>13</v>
      </c>
      <c r="M73" s="5" t="s">
        <v>14</v>
      </c>
      <c r="O73" s="3" t="s">
        <v>2</v>
      </c>
      <c r="P73" s="4" t="s">
        <v>3</v>
      </c>
      <c r="Q73" s="4" t="s">
        <v>4</v>
      </c>
      <c r="R73" s="4" t="s">
        <v>5</v>
      </c>
      <c r="S73" s="4" t="s">
        <v>6</v>
      </c>
      <c r="T73" s="4" t="s">
        <v>7</v>
      </c>
      <c r="U73" s="4" t="s">
        <v>8</v>
      </c>
      <c r="V73" s="4" t="s">
        <v>9</v>
      </c>
      <c r="W73" s="4" t="s">
        <v>10</v>
      </c>
      <c r="X73" s="4" t="s">
        <v>11</v>
      </c>
      <c r="Y73" s="4" t="s">
        <v>12</v>
      </c>
      <c r="Z73" s="4" t="s">
        <v>13</v>
      </c>
      <c r="AA73" s="4" t="s">
        <v>14</v>
      </c>
      <c r="AB73" s="142" t="s">
        <v>161</v>
      </c>
    </row>
    <row r="74">
      <c r="A74" s="13" t="s">
        <v>24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3"/>
      <c r="O74" s="13" t="s">
        <v>24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4"/>
    </row>
    <row r="75">
      <c r="A75" s="22" t="s">
        <v>31</v>
      </c>
      <c r="B75" s="23">
        <f t="shared" ref="B75:M75" si="9">B4*2</f>
        <v>22</v>
      </c>
      <c r="C75" s="23">
        <f t="shared" si="9"/>
        <v>26</v>
      </c>
      <c r="D75" s="23">
        <f t="shared" si="9"/>
        <v>38</v>
      </c>
      <c r="E75" s="23">
        <f t="shared" si="9"/>
        <v>36</v>
      </c>
      <c r="F75" s="23">
        <f t="shared" si="9"/>
        <v>86</v>
      </c>
      <c r="G75" s="23">
        <f t="shared" si="9"/>
        <v>60</v>
      </c>
      <c r="H75" s="23">
        <f t="shared" si="9"/>
        <v>34</v>
      </c>
      <c r="I75" s="23">
        <f t="shared" si="9"/>
        <v>54</v>
      </c>
      <c r="J75" s="23">
        <f t="shared" si="9"/>
        <v>52</v>
      </c>
      <c r="K75" s="23">
        <f t="shared" si="9"/>
        <v>54</v>
      </c>
      <c r="L75" s="23">
        <f t="shared" si="9"/>
        <v>44</v>
      </c>
      <c r="M75" s="23">
        <f t="shared" si="9"/>
        <v>20</v>
      </c>
      <c r="O75" s="22" t="s">
        <v>31</v>
      </c>
      <c r="P75" s="23">
        <f t="shared" ref="P75:AA75" si="10">B4*1</f>
        <v>11</v>
      </c>
      <c r="Q75" s="23">
        <f t="shared" si="10"/>
        <v>13</v>
      </c>
      <c r="R75" s="23">
        <f t="shared" si="10"/>
        <v>19</v>
      </c>
      <c r="S75" s="23">
        <f t="shared" si="10"/>
        <v>18</v>
      </c>
      <c r="T75" s="23">
        <f t="shared" si="10"/>
        <v>43</v>
      </c>
      <c r="U75" s="23">
        <f t="shared" si="10"/>
        <v>30</v>
      </c>
      <c r="V75" s="23">
        <f t="shared" si="10"/>
        <v>17</v>
      </c>
      <c r="W75" s="23">
        <f t="shared" si="10"/>
        <v>27</v>
      </c>
      <c r="X75" s="23">
        <f t="shared" si="10"/>
        <v>26</v>
      </c>
      <c r="Y75" s="23">
        <f t="shared" si="10"/>
        <v>27</v>
      </c>
      <c r="Z75" s="23">
        <f t="shared" si="10"/>
        <v>22</v>
      </c>
      <c r="AA75" s="23">
        <f t="shared" si="10"/>
        <v>10</v>
      </c>
      <c r="AB75" s="145"/>
    </row>
    <row r="76">
      <c r="A76" s="31" t="s">
        <v>33</v>
      </c>
      <c r="B76" s="32">
        <v>0.0</v>
      </c>
      <c r="C76" s="32">
        <v>0.0</v>
      </c>
      <c r="D76" s="32">
        <v>0.0</v>
      </c>
      <c r="E76" s="32">
        <v>0.0</v>
      </c>
      <c r="F76" s="32">
        <v>0.0</v>
      </c>
      <c r="G76" s="32">
        <v>0.0</v>
      </c>
      <c r="H76" s="32">
        <v>0.0</v>
      </c>
      <c r="I76" s="32">
        <v>0.0</v>
      </c>
      <c r="J76" s="32">
        <v>0.0</v>
      </c>
      <c r="K76" s="32">
        <v>0.0</v>
      </c>
      <c r="L76" s="32">
        <v>0.0</v>
      </c>
      <c r="M76" s="32">
        <v>0.0</v>
      </c>
      <c r="O76" s="31" t="s">
        <v>33</v>
      </c>
      <c r="P76" s="32">
        <f t="shared" ref="P76:AA76" si="11">B5*0</f>
        <v>0</v>
      </c>
      <c r="Q76" s="32">
        <f t="shared" si="11"/>
        <v>0</v>
      </c>
      <c r="R76" s="32">
        <f t="shared" si="11"/>
        <v>0</v>
      </c>
      <c r="S76" s="32">
        <f t="shared" si="11"/>
        <v>0</v>
      </c>
      <c r="T76" s="32">
        <f t="shared" si="11"/>
        <v>0</v>
      </c>
      <c r="U76" s="32">
        <f t="shared" si="11"/>
        <v>0</v>
      </c>
      <c r="V76" s="32">
        <f t="shared" si="11"/>
        <v>0</v>
      </c>
      <c r="W76" s="32">
        <f t="shared" si="11"/>
        <v>0</v>
      </c>
      <c r="X76" s="32">
        <f t="shared" si="11"/>
        <v>0</v>
      </c>
      <c r="Y76" s="32">
        <f t="shared" si="11"/>
        <v>0</v>
      </c>
      <c r="Z76" s="32">
        <f t="shared" si="11"/>
        <v>0</v>
      </c>
      <c r="AA76" s="32">
        <f t="shared" si="11"/>
        <v>0</v>
      </c>
      <c r="AB76" s="146"/>
    </row>
    <row r="77">
      <c r="A77" s="31" t="s">
        <v>36</v>
      </c>
      <c r="B77" s="40">
        <f t="shared" ref="B77:M77" si="12">B6*5</f>
        <v>0</v>
      </c>
      <c r="C77" s="40">
        <f t="shared" si="12"/>
        <v>10</v>
      </c>
      <c r="D77" s="40">
        <f t="shared" si="12"/>
        <v>20</v>
      </c>
      <c r="E77" s="40">
        <f t="shared" si="12"/>
        <v>15</v>
      </c>
      <c r="F77" s="40">
        <f t="shared" si="12"/>
        <v>25</v>
      </c>
      <c r="G77" s="40">
        <f t="shared" si="12"/>
        <v>20</v>
      </c>
      <c r="H77" s="40">
        <f t="shared" si="12"/>
        <v>0</v>
      </c>
      <c r="I77" s="40">
        <f t="shared" si="12"/>
        <v>55</v>
      </c>
      <c r="J77" s="40">
        <f t="shared" si="12"/>
        <v>55</v>
      </c>
      <c r="K77" s="40">
        <f t="shared" si="12"/>
        <v>55</v>
      </c>
      <c r="L77" s="40">
        <f t="shared" si="12"/>
        <v>50</v>
      </c>
      <c r="M77" s="40">
        <f t="shared" si="12"/>
        <v>5</v>
      </c>
      <c r="O77" s="31" t="s">
        <v>36</v>
      </c>
      <c r="P77" s="40">
        <f t="shared" ref="P77:AA77" si="13">B6*1</f>
        <v>0</v>
      </c>
      <c r="Q77" s="40">
        <f t="shared" si="13"/>
        <v>2</v>
      </c>
      <c r="R77" s="40">
        <f t="shared" si="13"/>
        <v>4</v>
      </c>
      <c r="S77" s="40">
        <f t="shared" si="13"/>
        <v>3</v>
      </c>
      <c r="T77" s="40">
        <f t="shared" si="13"/>
        <v>5</v>
      </c>
      <c r="U77" s="40">
        <f t="shared" si="13"/>
        <v>4</v>
      </c>
      <c r="V77" s="40">
        <f t="shared" si="13"/>
        <v>0</v>
      </c>
      <c r="W77" s="40">
        <f t="shared" si="13"/>
        <v>11</v>
      </c>
      <c r="X77" s="40">
        <f t="shared" si="13"/>
        <v>11</v>
      </c>
      <c r="Y77" s="40">
        <f t="shared" si="13"/>
        <v>11</v>
      </c>
      <c r="Z77" s="40">
        <f t="shared" si="13"/>
        <v>10</v>
      </c>
      <c r="AA77" s="40">
        <f t="shared" si="13"/>
        <v>1</v>
      </c>
      <c r="AB77" s="145"/>
    </row>
    <row r="78">
      <c r="A78" s="31" t="s">
        <v>37</v>
      </c>
      <c r="B78" s="32">
        <f t="shared" ref="B78:M78" si="14">B7*7</f>
        <v>0</v>
      </c>
      <c r="C78" s="32">
        <f t="shared" si="14"/>
        <v>0</v>
      </c>
      <c r="D78" s="32">
        <f t="shared" si="14"/>
        <v>0</v>
      </c>
      <c r="E78" s="32">
        <f t="shared" si="14"/>
        <v>21</v>
      </c>
      <c r="F78" s="32">
        <f t="shared" si="14"/>
        <v>56</v>
      </c>
      <c r="G78" s="32">
        <f t="shared" si="14"/>
        <v>35</v>
      </c>
      <c r="H78" s="32">
        <f t="shared" si="14"/>
        <v>63</v>
      </c>
      <c r="I78" s="32">
        <f t="shared" si="14"/>
        <v>0</v>
      </c>
      <c r="J78" s="32">
        <f t="shared" si="14"/>
        <v>0</v>
      </c>
      <c r="K78" s="32">
        <f t="shared" si="14"/>
        <v>0</v>
      </c>
      <c r="L78" s="32">
        <f t="shared" si="14"/>
        <v>0</v>
      </c>
      <c r="M78" s="32">
        <f t="shared" si="14"/>
        <v>35</v>
      </c>
      <c r="O78" s="31" t="s">
        <v>37</v>
      </c>
      <c r="P78" s="32">
        <f t="shared" ref="P78:AA78" si="15">B6*10</f>
        <v>0</v>
      </c>
      <c r="Q78" s="32">
        <f t="shared" si="15"/>
        <v>20</v>
      </c>
      <c r="R78" s="32">
        <f t="shared" si="15"/>
        <v>40</v>
      </c>
      <c r="S78" s="32">
        <f t="shared" si="15"/>
        <v>30</v>
      </c>
      <c r="T78" s="32">
        <f t="shared" si="15"/>
        <v>50</v>
      </c>
      <c r="U78" s="32">
        <f t="shared" si="15"/>
        <v>40</v>
      </c>
      <c r="V78" s="32">
        <f t="shared" si="15"/>
        <v>0</v>
      </c>
      <c r="W78" s="32">
        <f t="shared" si="15"/>
        <v>110</v>
      </c>
      <c r="X78" s="32">
        <f t="shared" si="15"/>
        <v>110</v>
      </c>
      <c r="Y78" s="32">
        <f t="shared" si="15"/>
        <v>110</v>
      </c>
      <c r="Z78" s="32">
        <f t="shared" si="15"/>
        <v>100</v>
      </c>
      <c r="AA78" s="32">
        <f t="shared" si="15"/>
        <v>10</v>
      </c>
      <c r="AB78" s="146"/>
    </row>
    <row r="79">
      <c r="A79" s="31" t="s">
        <v>38</v>
      </c>
      <c r="B79" s="40">
        <f t="shared" ref="B79:M79" si="16">B8*3</f>
        <v>0</v>
      </c>
      <c r="C79" s="40">
        <f t="shared" si="16"/>
        <v>0</v>
      </c>
      <c r="D79" s="40">
        <f t="shared" si="16"/>
        <v>0</v>
      </c>
      <c r="E79" s="40">
        <f t="shared" si="16"/>
        <v>15</v>
      </c>
      <c r="F79" s="40">
        <f t="shared" si="16"/>
        <v>27</v>
      </c>
      <c r="G79" s="40">
        <f t="shared" si="16"/>
        <v>0</v>
      </c>
      <c r="H79" s="40">
        <f t="shared" si="16"/>
        <v>54</v>
      </c>
      <c r="I79" s="40">
        <f t="shared" si="16"/>
        <v>63</v>
      </c>
      <c r="J79" s="40">
        <f t="shared" si="16"/>
        <v>63</v>
      </c>
      <c r="K79" s="40">
        <f t="shared" si="16"/>
        <v>63</v>
      </c>
      <c r="L79" s="40">
        <f t="shared" si="16"/>
        <v>54</v>
      </c>
      <c r="M79" s="40">
        <f t="shared" si="16"/>
        <v>30</v>
      </c>
      <c r="O79" s="31" t="s">
        <v>38</v>
      </c>
      <c r="P79" s="40">
        <f t="shared" ref="P79:AA79" si="17">B7*0.1</f>
        <v>0</v>
      </c>
      <c r="Q79" s="40">
        <f t="shared" si="17"/>
        <v>0</v>
      </c>
      <c r="R79" s="40">
        <f t="shared" si="17"/>
        <v>0</v>
      </c>
      <c r="S79" s="40">
        <f t="shared" si="17"/>
        <v>0.3</v>
      </c>
      <c r="T79" s="40">
        <f t="shared" si="17"/>
        <v>0.8</v>
      </c>
      <c r="U79" s="40">
        <f t="shared" si="17"/>
        <v>0.5</v>
      </c>
      <c r="V79" s="40">
        <f t="shared" si="17"/>
        <v>0.9</v>
      </c>
      <c r="W79" s="40">
        <f t="shared" si="17"/>
        <v>0</v>
      </c>
      <c r="X79" s="40">
        <f t="shared" si="17"/>
        <v>0</v>
      </c>
      <c r="Y79" s="40">
        <f t="shared" si="17"/>
        <v>0</v>
      </c>
      <c r="Z79" s="40">
        <f t="shared" si="17"/>
        <v>0</v>
      </c>
      <c r="AA79" s="40">
        <f t="shared" si="17"/>
        <v>0.5</v>
      </c>
      <c r="AB79" s="145"/>
    </row>
    <row r="80">
      <c r="A80" s="31" t="s">
        <v>40</v>
      </c>
      <c r="B80" s="32">
        <v>0.0</v>
      </c>
      <c r="C80" s="32">
        <v>0.0</v>
      </c>
      <c r="D80" s="32">
        <v>0.0</v>
      </c>
      <c r="E80" s="32">
        <v>0.0</v>
      </c>
      <c r="F80" s="32">
        <v>0.0</v>
      </c>
      <c r="G80" s="32">
        <v>0.0</v>
      </c>
      <c r="H80" s="32">
        <v>0.0</v>
      </c>
      <c r="I80" s="32">
        <v>0.0</v>
      </c>
      <c r="J80" s="32">
        <v>0.0</v>
      </c>
      <c r="K80" s="32">
        <v>0.0</v>
      </c>
      <c r="L80" s="32">
        <v>0.0</v>
      </c>
      <c r="M80" s="32">
        <v>0.0</v>
      </c>
      <c r="O80" s="31" t="s">
        <v>40</v>
      </c>
      <c r="P80" s="32">
        <f t="shared" ref="P80:AA80" si="18">B8*1</f>
        <v>0</v>
      </c>
      <c r="Q80" s="32">
        <f t="shared" si="18"/>
        <v>0</v>
      </c>
      <c r="R80" s="32">
        <f t="shared" si="18"/>
        <v>0</v>
      </c>
      <c r="S80" s="32">
        <f t="shared" si="18"/>
        <v>5</v>
      </c>
      <c r="T80" s="32">
        <f t="shared" si="18"/>
        <v>9</v>
      </c>
      <c r="U80" s="32">
        <f t="shared" si="18"/>
        <v>0</v>
      </c>
      <c r="V80" s="32">
        <f t="shared" si="18"/>
        <v>18</v>
      </c>
      <c r="W80" s="32">
        <f t="shared" si="18"/>
        <v>21</v>
      </c>
      <c r="X80" s="32">
        <f t="shared" si="18"/>
        <v>21</v>
      </c>
      <c r="Y80" s="32">
        <f t="shared" si="18"/>
        <v>21</v>
      </c>
      <c r="Z80" s="32">
        <f t="shared" si="18"/>
        <v>18</v>
      </c>
      <c r="AA80" s="32">
        <f t="shared" si="18"/>
        <v>10</v>
      </c>
      <c r="AB80" s="146"/>
    </row>
    <row r="81">
      <c r="A81" s="49" t="s">
        <v>41</v>
      </c>
      <c r="B81" s="50">
        <v>0.0</v>
      </c>
      <c r="C81" s="50">
        <v>0.0</v>
      </c>
      <c r="D81" s="50">
        <v>0.0</v>
      </c>
      <c r="E81" s="50">
        <v>0.0</v>
      </c>
      <c r="F81" s="50">
        <v>0.0</v>
      </c>
      <c r="G81" s="50">
        <v>0.0</v>
      </c>
      <c r="H81" s="50">
        <v>0.0</v>
      </c>
      <c r="I81" s="50">
        <v>0.0</v>
      </c>
      <c r="J81" s="50">
        <v>0.0</v>
      </c>
      <c r="K81" s="50">
        <v>0.0</v>
      </c>
      <c r="L81" s="50">
        <v>0.0</v>
      </c>
      <c r="M81" s="50">
        <v>0.0</v>
      </c>
      <c r="O81" s="49" t="s">
        <v>41</v>
      </c>
      <c r="P81" s="50">
        <f t="shared" ref="P81:AA81" si="19">B9*0.1</f>
        <v>0</v>
      </c>
      <c r="Q81" s="50">
        <f t="shared" si="19"/>
        <v>0</v>
      </c>
      <c r="R81" s="50">
        <f t="shared" si="19"/>
        <v>0</v>
      </c>
      <c r="S81" s="50">
        <f t="shared" si="19"/>
        <v>0</v>
      </c>
      <c r="T81" s="50">
        <f t="shared" si="19"/>
        <v>0.2</v>
      </c>
      <c r="U81" s="50">
        <f t="shared" si="19"/>
        <v>0</v>
      </c>
      <c r="V81" s="50">
        <f t="shared" si="19"/>
        <v>0</v>
      </c>
      <c r="W81" s="50">
        <f t="shared" si="19"/>
        <v>0</v>
      </c>
      <c r="X81" s="50">
        <f t="shared" si="19"/>
        <v>0</v>
      </c>
      <c r="Y81" s="50">
        <f t="shared" si="19"/>
        <v>0</v>
      </c>
      <c r="Z81" s="50">
        <f t="shared" si="19"/>
        <v>0</v>
      </c>
      <c r="AA81" s="50">
        <f t="shared" si="19"/>
        <v>0</v>
      </c>
      <c r="AB81" s="145"/>
    </row>
    <row r="82">
      <c r="A82" s="57" t="s">
        <v>43</v>
      </c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147"/>
      <c r="O82" s="57" t="s">
        <v>43</v>
      </c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144"/>
    </row>
    <row r="83">
      <c r="A83" s="24" t="s">
        <v>45</v>
      </c>
      <c r="B83" s="23">
        <f t="shared" ref="B83:M83" si="20">B12*4</f>
        <v>0</v>
      </c>
      <c r="C83" s="23">
        <f t="shared" si="20"/>
        <v>0</v>
      </c>
      <c r="D83" s="23">
        <f t="shared" si="20"/>
        <v>4</v>
      </c>
      <c r="E83" s="23">
        <f t="shared" si="20"/>
        <v>0</v>
      </c>
      <c r="F83" s="23">
        <f t="shared" si="20"/>
        <v>0</v>
      </c>
      <c r="G83" s="23">
        <f t="shared" si="20"/>
        <v>68</v>
      </c>
      <c r="H83" s="23">
        <f t="shared" si="20"/>
        <v>0</v>
      </c>
      <c r="I83" s="23">
        <f t="shared" si="20"/>
        <v>0</v>
      </c>
      <c r="J83" s="23">
        <f t="shared" si="20"/>
        <v>0</v>
      </c>
      <c r="K83" s="23">
        <f t="shared" si="20"/>
        <v>0</v>
      </c>
      <c r="L83" s="23">
        <f t="shared" si="20"/>
        <v>0</v>
      </c>
      <c r="M83" s="23">
        <f t="shared" si="20"/>
        <v>0</v>
      </c>
      <c r="O83" s="24" t="s">
        <v>45</v>
      </c>
      <c r="P83" s="23">
        <f t="shared" ref="P83:AA83" si="21">B12*0.1</f>
        <v>0</v>
      </c>
      <c r="Q83" s="23">
        <f t="shared" si="21"/>
        <v>0</v>
      </c>
      <c r="R83" s="23">
        <f t="shared" si="21"/>
        <v>0.1</v>
      </c>
      <c r="S83" s="23">
        <f t="shared" si="21"/>
        <v>0</v>
      </c>
      <c r="T83" s="23">
        <f t="shared" si="21"/>
        <v>0</v>
      </c>
      <c r="U83" s="23">
        <f t="shared" si="21"/>
        <v>1.7</v>
      </c>
      <c r="V83" s="23">
        <f t="shared" si="21"/>
        <v>0</v>
      </c>
      <c r="W83" s="23">
        <f t="shared" si="21"/>
        <v>0</v>
      </c>
      <c r="X83" s="23">
        <f t="shared" si="21"/>
        <v>0</v>
      </c>
      <c r="Y83" s="23">
        <f t="shared" si="21"/>
        <v>0</v>
      </c>
      <c r="Z83" s="23">
        <f t="shared" si="21"/>
        <v>0</v>
      </c>
      <c r="AA83" s="23">
        <f t="shared" si="21"/>
        <v>0</v>
      </c>
      <c r="AB83" s="145"/>
    </row>
    <row r="84">
      <c r="A84" s="33" t="s">
        <v>46</v>
      </c>
      <c r="B84" s="32">
        <v>0.0</v>
      </c>
      <c r="C84" s="33">
        <v>0.0</v>
      </c>
      <c r="D84" s="33">
        <v>0.0</v>
      </c>
      <c r="E84" s="33">
        <v>0.0</v>
      </c>
      <c r="F84" s="33">
        <v>0.0</v>
      </c>
      <c r="G84" s="33">
        <v>0.0</v>
      </c>
      <c r="H84" s="33">
        <v>0.0</v>
      </c>
      <c r="I84" s="33">
        <v>0.0</v>
      </c>
      <c r="J84" s="33">
        <v>0.0</v>
      </c>
      <c r="K84" s="33">
        <v>0.0</v>
      </c>
      <c r="L84" s="33">
        <v>0.0</v>
      </c>
      <c r="M84" s="33">
        <v>0.0</v>
      </c>
      <c r="O84" s="33" t="s">
        <v>46</v>
      </c>
      <c r="P84" s="32">
        <f t="shared" ref="P84:AA84" si="22">B13*10</f>
        <v>0</v>
      </c>
      <c r="Q84" s="32">
        <f t="shared" si="22"/>
        <v>0</v>
      </c>
      <c r="R84" s="32">
        <f t="shared" si="22"/>
        <v>0</v>
      </c>
      <c r="S84" s="32">
        <f t="shared" si="22"/>
        <v>0</v>
      </c>
      <c r="T84" s="32">
        <f t="shared" si="22"/>
        <v>0</v>
      </c>
      <c r="U84" s="32">
        <f t="shared" si="22"/>
        <v>0</v>
      </c>
      <c r="V84" s="32">
        <f t="shared" si="22"/>
        <v>0</v>
      </c>
      <c r="W84" s="32">
        <f t="shared" si="22"/>
        <v>0</v>
      </c>
      <c r="X84" s="32">
        <f t="shared" si="22"/>
        <v>0</v>
      </c>
      <c r="Y84" s="32">
        <f t="shared" si="22"/>
        <v>0</v>
      </c>
      <c r="Z84" s="32">
        <f t="shared" si="22"/>
        <v>0</v>
      </c>
      <c r="AA84" s="32">
        <f t="shared" si="22"/>
        <v>0</v>
      </c>
      <c r="AB84" s="146"/>
    </row>
    <row r="85">
      <c r="A85" s="33" t="s">
        <v>49</v>
      </c>
      <c r="B85" s="40">
        <v>0.0</v>
      </c>
      <c r="C85" s="33">
        <v>0.0</v>
      </c>
      <c r="D85" s="33">
        <v>1.0</v>
      </c>
      <c r="E85" s="33">
        <v>1.0</v>
      </c>
      <c r="F85" s="33">
        <v>1.0</v>
      </c>
      <c r="G85" s="33">
        <v>1.0</v>
      </c>
      <c r="H85" s="33">
        <v>6.0</v>
      </c>
      <c r="I85" s="33">
        <v>6.0</v>
      </c>
      <c r="J85" s="33">
        <v>6.0</v>
      </c>
      <c r="K85" s="33">
        <v>7.0</v>
      </c>
      <c r="L85" s="33">
        <v>8.0</v>
      </c>
      <c r="M85" s="33">
        <v>4.0</v>
      </c>
      <c r="O85" s="33" t="s">
        <v>49</v>
      </c>
      <c r="P85" s="40">
        <f t="shared" ref="P85:AA85" si="23">B14*0.1</f>
        <v>0</v>
      </c>
      <c r="Q85" s="40">
        <f t="shared" si="23"/>
        <v>0</v>
      </c>
      <c r="R85" s="40">
        <f t="shared" si="23"/>
        <v>0.1</v>
      </c>
      <c r="S85" s="40">
        <f t="shared" si="23"/>
        <v>0.1</v>
      </c>
      <c r="T85" s="40">
        <f t="shared" si="23"/>
        <v>0.1</v>
      </c>
      <c r="U85" s="40">
        <f t="shared" si="23"/>
        <v>0.1</v>
      </c>
      <c r="V85" s="40">
        <f t="shared" si="23"/>
        <v>0.6</v>
      </c>
      <c r="W85" s="40">
        <f t="shared" si="23"/>
        <v>0.6</v>
      </c>
      <c r="X85" s="40">
        <f t="shared" si="23"/>
        <v>0.6</v>
      </c>
      <c r="Y85" s="40">
        <f t="shared" si="23"/>
        <v>0.7</v>
      </c>
      <c r="Z85" s="40">
        <f t="shared" si="23"/>
        <v>0.8</v>
      </c>
      <c r="AA85" s="40">
        <f t="shared" si="23"/>
        <v>0.4</v>
      </c>
      <c r="AB85" s="145"/>
    </row>
    <row r="86">
      <c r="A86" s="33" t="s">
        <v>51</v>
      </c>
      <c r="B86" s="32">
        <v>0.0</v>
      </c>
      <c r="C86" s="33">
        <v>0.0</v>
      </c>
      <c r="D86" s="33">
        <v>0.0</v>
      </c>
      <c r="E86" s="33">
        <v>0.0</v>
      </c>
      <c r="F86" s="33">
        <v>0.0</v>
      </c>
      <c r="G86" s="33">
        <v>0.0</v>
      </c>
      <c r="H86" s="33">
        <v>0.0</v>
      </c>
      <c r="I86" s="33">
        <v>0.0</v>
      </c>
      <c r="J86" s="33">
        <v>0.0</v>
      </c>
      <c r="K86" s="33">
        <v>0.0</v>
      </c>
      <c r="L86" s="33">
        <v>0.0</v>
      </c>
      <c r="M86" s="33">
        <v>0.0</v>
      </c>
      <c r="O86" s="33" t="s">
        <v>51</v>
      </c>
      <c r="P86" s="32">
        <f t="shared" ref="P86:AA86" si="24">B15*0</f>
        <v>0</v>
      </c>
      <c r="Q86" s="32">
        <f t="shared" si="24"/>
        <v>0</v>
      </c>
      <c r="R86" s="32">
        <f t="shared" si="24"/>
        <v>0</v>
      </c>
      <c r="S86" s="32">
        <f t="shared" si="24"/>
        <v>0</v>
      </c>
      <c r="T86" s="32">
        <f t="shared" si="24"/>
        <v>0</v>
      </c>
      <c r="U86" s="32">
        <f t="shared" si="24"/>
        <v>0</v>
      </c>
      <c r="V86" s="32">
        <f t="shared" si="24"/>
        <v>0</v>
      </c>
      <c r="W86" s="32">
        <f t="shared" si="24"/>
        <v>0</v>
      </c>
      <c r="X86" s="32">
        <f t="shared" si="24"/>
        <v>0</v>
      </c>
      <c r="Y86" s="32">
        <f t="shared" si="24"/>
        <v>0</v>
      </c>
      <c r="Z86" s="32">
        <f t="shared" si="24"/>
        <v>0</v>
      </c>
      <c r="AA86" s="32">
        <f t="shared" si="24"/>
        <v>0</v>
      </c>
      <c r="AB86" s="146"/>
    </row>
    <row r="87">
      <c r="A87" s="33" t="s">
        <v>53</v>
      </c>
      <c r="B87" s="40">
        <v>0.0</v>
      </c>
      <c r="C87" s="40">
        <v>0.0</v>
      </c>
      <c r="D87" s="40">
        <v>0.0</v>
      </c>
      <c r="E87" s="40">
        <v>0.0</v>
      </c>
      <c r="F87" s="40">
        <v>0.0</v>
      </c>
      <c r="G87" s="40">
        <v>0.0</v>
      </c>
      <c r="H87" s="40">
        <v>0.0</v>
      </c>
      <c r="I87" s="40">
        <v>0.0</v>
      </c>
      <c r="J87" s="40">
        <v>0.0</v>
      </c>
      <c r="K87" s="40">
        <v>0.0</v>
      </c>
      <c r="L87" s="40">
        <v>0.0</v>
      </c>
      <c r="M87" s="40">
        <v>0.0</v>
      </c>
      <c r="O87" s="33" t="s">
        <v>53</v>
      </c>
      <c r="P87" s="40">
        <f t="shared" ref="P87:AA87" si="25">B16*0</f>
        <v>0</v>
      </c>
      <c r="Q87" s="40">
        <f t="shared" si="25"/>
        <v>0</v>
      </c>
      <c r="R87" s="40">
        <f t="shared" si="25"/>
        <v>0</v>
      </c>
      <c r="S87" s="40">
        <f t="shared" si="25"/>
        <v>0</v>
      </c>
      <c r="T87" s="40">
        <f t="shared" si="25"/>
        <v>0</v>
      </c>
      <c r="U87" s="40">
        <f t="shared" si="25"/>
        <v>0</v>
      </c>
      <c r="V87" s="40">
        <f t="shared" si="25"/>
        <v>0</v>
      </c>
      <c r="W87" s="40">
        <f t="shared" si="25"/>
        <v>0</v>
      </c>
      <c r="X87" s="40">
        <f t="shared" si="25"/>
        <v>0</v>
      </c>
      <c r="Y87" s="40">
        <f t="shared" si="25"/>
        <v>0</v>
      </c>
      <c r="Z87" s="40">
        <f t="shared" si="25"/>
        <v>0</v>
      </c>
      <c r="AA87" s="40">
        <f t="shared" si="25"/>
        <v>0</v>
      </c>
      <c r="AB87" s="145"/>
    </row>
    <row r="88">
      <c r="A88" s="33" t="s">
        <v>55</v>
      </c>
      <c r="B88" s="32">
        <f t="shared" ref="B88:M88" si="26">B17*5</f>
        <v>0</v>
      </c>
      <c r="C88" s="32">
        <f t="shared" si="26"/>
        <v>0</v>
      </c>
      <c r="D88" s="32">
        <f t="shared" si="26"/>
        <v>0</v>
      </c>
      <c r="E88" s="32">
        <f t="shared" si="26"/>
        <v>0</v>
      </c>
      <c r="F88" s="32">
        <f t="shared" si="26"/>
        <v>35</v>
      </c>
      <c r="G88" s="32">
        <f t="shared" si="26"/>
        <v>30</v>
      </c>
      <c r="H88" s="32">
        <f t="shared" si="26"/>
        <v>0</v>
      </c>
      <c r="I88" s="32">
        <f t="shared" si="26"/>
        <v>0</v>
      </c>
      <c r="J88" s="32">
        <f t="shared" si="26"/>
        <v>0</v>
      </c>
      <c r="K88" s="32">
        <f t="shared" si="26"/>
        <v>0</v>
      </c>
      <c r="L88" s="32">
        <f t="shared" si="26"/>
        <v>0</v>
      </c>
      <c r="M88" s="32">
        <f t="shared" si="26"/>
        <v>0</v>
      </c>
      <c r="O88" s="33" t="s">
        <v>55</v>
      </c>
      <c r="P88" s="32">
        <f t="shared" ref="P88:AA88" si="27">B17*0.1</f>
        <v>0</v>
      </c>
      <c r="Q88" s="32">
        <f t="shared" si="27"/>
        <v>0</v>
      </c>
      <c r="R88" s="32">
        <f t="shared" si="27"/>
        <v>0</v>
      </c>
      <c r="S88" s="32">
        <f t="shared" si="27"/>
        <v>0</v>
      </c>
      <c r="T88" s="32">
        <f t="shared" si="27"/>
        <v>0.7</v>
      </c>
      <c r="U88" s="32">
        <f t="shared" si="27"/>
        <v>0.6</v>
      </c>
      <c r="V88" s="32">
        <f t="shared" si="27"/>
        <v>0</v>
      </c>
      <c r="W88" s="32">
        <f t="shared" si="27"/>
        <v>0</v>
      </c>
      <c r="X88" s="32">
        <f t="shared" si="27"/>
        <v>0</v>
      </c>
      <c r="Y88" s="32">
        <f t="shared" si="27"/>
        <v>0</v>
      </c>
      <c r="Z88" s="32">
        <f t="shared" si="27"/>
        <v>0</v>
      </c>
      <c r="AA88" s="32">
        <f t="shared" si="27"/>
        <v>0</v>
      </c>
      <c r="AB88" s="146"/>
    </row>
    <row r="89">
      <c r="A89" s="33" t="s">
        <v>56</v>
      </c>
      <c r="B89" s="40">
        <f t="shared" ref="B89:M89" si="28">B18*10</f>
        <v>0</v>
      </c>
      <c r="C89" s="40">
        <f t="shared" si="28"/>
        <v>0</v>
      </c>
      <c r="D89" s="40">
        <f t="shared" si="28"/>
        <v>20</v>
      </c>
      <c r="E89" s="40">
        <f t="shared" si="28"/>
        <v>0</v>
      </c>
      <c r="F89" s="40">
        <f t="shared" si="28"/>
        <v>0</v>
      </c>
      <c r="G89" s="40">
        <f t="shared" si="28"/>
        <v>60</v>
      </c>
      <c r="H89" s="40">
        <f t="shared" si="28"/>
        <v>0</v>
      </c>
      <c r="I89" s="40">
        <f t="shared" si="28"/>
        <v>0</v>
      </c>
      <c r="J89" s="40">
        <f t="shared" si="28"/>
        <v>0</v>
      </c>
      <c r="K89" s="40">
        <f t="shared" si="28"/>
        <v>0</v>
      </c>
      <c r="L89" s="40">
        <f t="shared" si="28"/>
        <v>0</v>
      </c>
      <c r="M89" s="40">
        <f t="shared" si="28"/>
        <v>0</v>
      </c>
      <c r="O89" s="33" t="s">
        <v>56</v>
      </c>
      <c r="P89" s="40">
        <f t="shared" ref="P89:AA89" si="29">B18*10</f>
        <v>0</v>
      </c>
      <c r="Q89" s="40">
        <f t="shared" si="29"/>
        <v>0</v>
      </c>
      <c r="R89" s="40">
        <f t="shared" si="29"/>
        <v>20</v>
      </c>
      <c r="S89" s="40">
        <f t="shared" si="29"/>
        <v>0</v>
      </c>
      <c r="T89" s="40">
        <f t="shared" si="29"/>
        <v>0</v>
      </c>
      <c r="U89" s="40">
        <f t="shared" si="29"/>
        <v>60</v>
      </c>
      <c r="V89" s="40">
        <f t="shared" si="29"/>
        <v>0</v>
      </c>
      <c r="W89" s="40">
        <f t="shared" si="29"/>
        <v>0</v>
      </c>
      <c r="X89" s="40">
        <f t="shared" si="29"/>
        <v>0</v>
      </c>
      <c r="Y89" s="40">
        <f t="shared" si="29"/>
        <v>0</v>
      </c>
      <c r="Z89" s="40">
        <f t="shared" si="29"/>
        <v>0</v>
      </c>
      <c r="AA89" s="40">
        <f t="shared" si="29"/>
        <v>0</v>
      </c>
      <c r="AB89" s="145"/>
    </row>
    <row r="90">
      <c r="A90" s="70" t="s">
        <v>57</v>
      </c>
      <c r="B90" s="71">
        <f t="shared" ref="B90:M90" si="30">B19*7</f>
        <v>0</v>
      </c>
      <c r="C90" s="71">
        <f t="shared" si="30"/>
        <v>0</v>
      </c>
      <c r="D90" s="71">
        <f t="shared" si="30"/>
        <v>0</v>
      </c>
      <c r="E90" s="71">
        <f t="shared" si="30"/>
        <v>0</v>
      </c>
      <c r="F90" s="71">
        <f t="shared" si="30"/>
        <v>7</v>
      </c>
      <c r="G90" s="71">
        <f t="shared" si="30"/>
        <v>7</v>
      </c>
      <c r="H90" s="71">
        <f t="shared" si="30"/>
        <v>0</v>
      </c>
      <c r="I90" s="71">
        <f t="shared" si="30"/>
        <v>0</v>
      </c>
      <c r="J90" s="71">
        <f t="shared" si="30"/>
        <v>0</v>
      </c>
      <c r="K90" s="71">
        <f t="shared" si="30"/>
        <v>0</v>
      </c>
      <c r="L90" s="71">
        <f t="shared" si="30"/>
        <v>0</v>
      </c>
      <c r="M90" s="71">
        <f t="shared" si="30"/>
        <v>0</v>
      </c>
      <c r="O90" s="70" t="s">
        <v>57</v>
      </c>
      <c r="P90" s="71">
        <f t="shared" ref="P90:AA90" si="31">B19*1</f>
        <v>0</v>
      </c>
      <c r="Q90" s="71">
        <f t="shared" si="31"/>
        <v>0</v>
      </c>
      <c r="R90" s="71">
        <f t="shared" si="31"/>
        <v>0</v>
      </c>
      <c r="S90" s="71">
        <f t="shared" si="31"/>
        <v>0</v>
      </c>
      <c r="T90" s="71">
        <f t="shared" si="31"/>
        <v>1</v>
      </c>
      <c r="U90" s="71">
        <f t="shared" si="31"/>
        <v>1</v>
      </c>
      <c r="V90" s="71">
        <f t="shared" si="31"/>
        <v>0</v>
      </c>
      <c r="W90" s="71">
        <f t="shared" si="31"/>
        <v>0</v>
      </c>
      <c r="X90" s="71">
        <f t="shared" si="31"/>
        <v>0</v>
      </c>
      <c r="Y90" s="71">
        <f t="shared" si="31"/>
        <v>0</v>
      </c>
      <c r="Z90" s="71">
        <f t="shared" si="31"/>
        <v>0</v>
      </c>
      <c r="AA90" s="71">
        <f t="shared" si="31"/>
        <v>0</v>
      </c>
      <c r="AB90" s="146"/>
    </row>
    <row r="91">
      <c r="A91" s="57" t="s">
        <v>59</v>
      </c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147"/>
      <c r="O91" s="57" t="s">
        <v>59</v>
      </c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148"/>
    </row>
    <row r="92">
      <c r="A92" s="77" t="s">
        <v>62</v>
      </c>
      <c r="B92" s="78">
        <f t="shared" ref="B92:M92" si="32">B21*10</f>
        <v>0</v>
      </c>
      <c r="C92" s="78">
        <f t="shared" si="32"/>
        <v>0</v>
      </c>
      <c r="D92" s="78">
        <f t="shared" si="32"/>
        <v>0</v>
      </c>
      <c r="E92" s="78">
        <f t="shared" si="32"/>
        <v>0</v>
      </c>
      <c r="F92" s="78">
        <f t="shared" si="32"/>
        <v>50</v>
      </c>
      <c r="G92" s="78">
        <f t="shared" si="32"/>
        <v>40</v>
      </c>
      <c r="H92" s="78">
        <f t="shared" si="32"/>
        <v>0</v>
      </c>
      <c r="I92" s="78">
        <f t="shared" si="32"/>
        <v>0</v>
      </c>
      <c r="J92" s="78">
        <f t="shared" si="32"/>
        <v>0</v>
      </c>
      <c r="K92" s="78">
        <f t="shared" si="32"/>
        <v>0</v>
      </c>
      <c r="L92" s="78">
        <f t="shared" si="32"/>
        <v>0</v>
      </c>
      <c r="M92" s="78">
        <f t="shared" si="32"/>
        <v>0</v>
      </c>
      <c r="O92" s="77" t="s">
        <v>62</v>
      </c>
      <c r="P92" s="78">
        <f t="shared" ref="P92:AA92" si="33">B21*4</f>
        <v>0</v>
      </c>
      <c r="Q92" s="78">
        <f t="shared" si="33"/>
        <v>0</v>
      </c>
      <c r="R92" s="78">
        <f t="shared" si="33"/>
        <v>0</v>
      </c>
      <c r="S92" s="78">
        <f t="shared" si="33"/>
        <v>0</v>
      </c>
      <c r="T92" s="78">
        <f t="shared" si="33"/>
        <v>20</v>
      </c>
      <c r="U92" s="78">
        <f t="shared" si="33"/>
        <v>16</v>
      </c>
      <c r="V92" s="78">
        <f t="shared" si="33"/>
        <v>0</v>
      </c>
      <c r="W92" s="78">
        <f t="shared" si="33"/>
        <v>0</v>
      </c>
      <c r="X92" s="78">
        <f t="shared" si="33"/>
        <v>0</v>
      </c>
      <c r="Y92" s="78">
        <f t="shared" si="33"/>
        <v>0</v>
      </c>
      <c r="Z92" s="78">
        <f t="shared" si="33"/>
        <v>0</v>
      </c>
      <c r="AA92" s="78">
        <f t="shared" si="33"/>
        <v>0</v>
      </c>
      <c r="AB92" s="146"/>
    </row>
    <row r="93">
      <c r="A93" s="51" t="s">
        <v>65</v>
      </c>
      <c r="B93" s="50">
        <f t="shared" ref="B93:M93" si="34">B22*8</f>
        <v>0</v>
      </c>
      <c r="C93" s="50">
        <f t="shared" si="34"/>
        <v>16</v>
      </c>
      <c r="D93" s="50">
        <f t="shared" si="34"/>
        <v>0</v>
      </c>
      <c r="E93" s="50">
        <f t="shared" si="34"/>
        <v>0</v>
      </c>
      <c r="F93" s="50">
        <f t="shared" si="34"/>
        <v>0</v>
      </c>
      <c r="G93" s="50">
        <f t="shared" si="34"/>
        <v>72</v>
      </c>
      <c r="H93" s="50">
        <f t="shared" si="34"/>
        <v>16</v>
      </c>
      <c r="I93" s="50">
        <f t="shared" si="34"/>
        <v>0</v>
      </c>
      <c r="J93" s="50">
        <f t="shared" si="34"/>
        <v>0</v>
      </c>
      <c r="K93" s="50">
        <f t="shared" si="34"/>
        <v>0</v>
      </c>
      <c r="L93" s="50">
        <f t="shared" si="34"/>
        <v>0</v>
      </c>
      <c r="M93" s="50">
        <f t="shared" si="34"/>
        <v>0</v>
      </c>
      <c r="O93" s="51" t="s">
        <v>65</v>
      </c>
      <c r="P93" s="50">
        <f t="shared" ref="P93:AA93" si="35">B22*2</f>
        <v>0</v>
      </c>
      <c r="Q93" s="50">
        <f t="shared" si="35"/>
        <v>4</v>
      </c>
      <c r="R93" s="50">
        <f t="shared" si="35"/>
        <v>0</v>
      </c>
      <c r="S93" s="50">
        <f t="shared" si="35"/>
        <v>0</v>
      </c>
      <c r="T93" s="50">
        <f t="shared" si="35"/>
        <v>0</v>
      </c>
      <c r="U93" s="50">
        <f t="shared" si="35"/>
        <v>18</v>
      </c>
      <c r="V93" s="50">
        <f t="shared" si="35"/>
        <v>4</v>
      </c>
      <c r="W93" s="50">
        <f t="shared" si="35"/>
        <v>0</v>
      </c>
      <c r="X93" s="50">
        <f t="shared" si="35"/>
        <v>0</v>
      </c>
      <c r="Y93" s="50">
        <f t="shared" si="35"/>
        <v>0</v>
      </c>
      <c r="Z93" s="50">
        <f t="shared" si="35"/>
        <v>0</v>
      </c>
      <c r="AA93" s="50">
        <f t="shared" si="35"/>
        <v>0</v>
      </c>
      <c r="AB93" s="145"/>
    </row>
    <row r="94">
      <c r="A94" s="57" t="s">
        <v>68</v>
      </c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147"/>
      <c r="O94" s="57" t="s">
        <v>68</v>
      </c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144"/>
    </row>
    <row r="95">
      <c r="A95" s="24" t="s">
        <v>71</v>
      </c>
      <c r="B95" s="23">
        <v>0.0</v>
      </c>
      <c r="C95" s="24">
        <v>0.0</v>
      </c>
      <c r="D95" s="24">
        <v>0.0</v>
      </c>
      <c r="E95" s="24">
        <v>0.0</v>
      </c>
      <c r="F95" s="24">
        <v>0.0</v>
      </c>
      <c r="G95" s="24">
        <v>0.0</v>
      </c>
      <c r="H95" s="24">
        <v>0.0</v>
      </c>
      <c r="I95" s="24">
        <v>0.0</v>
      </c>
      <c r="J95" s="24">
        <v>0.0</v>
      </c>
      <c r="K95" s="24">
        <v>0.0</v>
      </c>
      <c r="L95" s="24">
        <v>0.0</v>
      </c>
      <c r="M95" s="24">
        <v>0.0</v>
      </c>
      <c r="O95" s="24" t="s">
        <v>71</v>
      </c>
      <c r="P95" s="23">
        <v>0.0</v>
      </c>
      <c r="Q95" s="23">
        <v>0.0</v>
      </c>
      <c r="R95" s="23">
        <v>0.0</v>
      </c>
      <c r="S95" s="23">
        <v>0.0</v>
      </c>
      <c r="T95" s="23">
        <v>0.0</v>
      </c>
      <c r="U95" s="23">
        <v>0.0</v>
      </c>
      <c r="V95" s="23">
        <v>0.0</v>
      </c>
      <c r="W95" s="23">
        <v>0.0</v>
      </c>
      <c r="X95" s="23">
        <v>0.0</v>
      </c>
      <c r="Y95" s="23">
        <v>0.0</v>
      </c>
      <c r="Z95" s="23">
        <v>0.0</v>
      </c>
      <c r="AA95" s="23">
        <v>0.0</v>
      </c>
      <c r="AB95" s="145"/>
    </row>
    <row r="96">
      <c r="A96" s="33" t="s">
        <v>74</v>
      </c>
      <c r="B96" s="32">
        <v>0.0</v>
      </c>
      <c r="C96" s="33">
        <v>0.0</v>
      </c>
      <c r="D96" s="33">
        <v>0.0</v>
      </c>
      <c r="E96" s="33">
        <v>0.0</v>
      </c>
      <c r="F96" s="33">
        <v>0.0</v>
      </c>
      <c r="G96" s="33">
        <v>16.0</v>
      </c>
      <c r="H96" s="33">
        <v>0.0</v>
      </c>
      <c r="I96" s="33">
        <v>0.0</v>
      </c>
      <c r="J96" s="33">
        <v>0.0</v>
      </c>
      <c r="K96" s="33">
        <v>0.0</v>
      </c>
      <c r="L96" s="33">
        <v>0.0</v>
      </c>
      <c r="M96" s="33">
        <v>0.0</v>
      </c>
      <c r="O96" s="33" t="s">
        <v>74</v>
      </c>
      <c r="P96" s="32">
        <v>0.0</v>
      </c>
      <c r="Q96" s="32">
        <v>0.0</v>
      </c>
      <c r="R96" s="32">
        <v>0.0</v>
      </c>
      <c r="S96" s="32">
        <v>0.0</v>
      </c>
      <c r="T96" s="32">
        <v>0.0</v>
      </c>
      <c r="U96" s="32">
        <v>0.0</v>
      </c>
      <c r="V96" s="32">
        <v>0.0</v>
      </c>
      <c r="W96" s="32">
        <v>0.0</v>
      </c>
      <c r="X96" s="32">
        <v>0.0</v>
      </c>
      <c r="Y96" s="32">
        <v>0.0</v>
      </c>
      <c r="Z96" s="32">
        <v>0.0</v>
      </c>
      <c r="AA96" s="32">
        <v>0.0</v>
      </c>
      <c r="AB96" s="146"/>
    </row>
    <row r="97">
      <c r="A97" s="82" t="s">
        <v>77</v>
      </c>
      <c r="B97" s="40">
        <v>0.0</v>
      </c>
      <c r="C97" s="33">
        <v>0.0</v>
      </c>
      <c r="D97" s="33">
        <v>0.0</v>
      </c>
      <c r="E97" s="33">
        <v>0.0</v>
      </c>
      <c r="F97" s="33">
        <v>0.0</v>
      </c>
      <c r="G97" s="33">
        <v>0.0</v>
      </c>
      <c r="H97" s="33">
        <v>0.0</v>
      </c>
      <c r="I97" s="33">
        <v>0.0</v>
      </c>
      <c r="J97" s="33">
        <v>0.0</v>
      </c>
      <c r="K97" s="33">
        <v>0.0</v>
      </c>
      <c r="L97" s="33">
        <v>0.0</v>
      </c>
      <c r="M97" s="33">
        <v>0.0</v>
      </c>
      <c r="O97" s="82" t="s">
        <v>77</v>
      </c>
      <c r="P97" s="40">
        <v>0.0</v>
      </c>
      <c r="Q97" s="40">
        <v>0.0</v>
      </c>
      <c r="R97" s="40">
        <v>0.0</v>
      </c>
      <c r="S97" s="40">
        <v>0.0</v>
      </c>
      <c r="T97" s="40">
        <v>0.0</v>
      </c>
      <c r="U97" s="40">
        <v>0.0</v>
      </c>
      <c r="V97" s="40">
        <v>0.0</v>
      </c>
      <c r="W97" s="40">
        <v>0.0</v>
      </c>
      <c r="X97" s="40">
        <v>0.0</v>
      </c>
      <c r="Y97" s="40">
        <v>0.0</v>
      </c>
      <c r="Z97" s="40">
        <v>0.0</v>
      </c>
      <c r="AA97" s="40">
        <v>0.0</v>
      </c>
      <c r="AB97" s="145"/>
    </row>
    <row r="98">
      <c r="A98" s="70" t="s">
        <v>78</v>
      </c>
      <c r="B98" s="71">
        <f t="shared" ref="B98:M98" si="36">B27*7</f>
        <v>0</v>
      </c>
      <c r="C98" s="71">
        <f t="shared" si="36"/>
        <v>0</v>
      </c>
      <c r="D98" s="71">
        <f t="shared" si="36"/>
        <v>0</v>
      </c>
      <c r="E98" s="71">
        <f t="shared" si="36"/>
        <v>0</v>
      </c>
      <c r="F98" s="71">
        <f t="shared" si="36"/>
        <v>0</v>
      </c>
      <c r="G98" s="71">
        <f t="shared" si="36"/>
        <v>35</v>
      </c>
      <c r="H98" s="71">
        <f t="shared" si="36"/>
        <v>0</v>
      </c>
      <c r="I98" s="71">
        <f t="shared" si="36"/>
        <v>0</v>
      </c>
      <c r="J98" s="71">
        <f t="shared" si="36"/>
        <v>0</v>
      </c>
      <c r="K98" s="71">
        <f t="shared" si="36"/>
        <v>0</v>
      </c>
      <c r="L98" s="71">
        <f t="shared" si="36"/>
        <v>0</v>
      </c>
      <c r="M98" s="71">
        <f t="shared" si="36"/>
        <v>0</v>
      </c>
      <c r="O98" s="70" t="s">
        <v>78</v>
      </c>
      <c r="P98" s="71">
        <f t="shared" ref="P98:AA98" si="37">B27*0.128</f>
        <v>0</v>
      </c>
      <c r="Q98" s="71">
        <f t="shared" si="37"/>
        <v>0</v>
      </c>
      <c r="R98" s="71">
        <f t="shared" si="37"/>
        <v>0</v>
      </c>
      <c r="S98" s="71">
        <f t="shared" si="37"/>
        <v>0</v>
      </c>
      <c r="T98" s="71">
        <f t="shared" si="37"/>
        <v>0</v>
      </c>
      <c r="U98" s="71">
        <f t="shared" si="37"/>
        <v>0.64</v>
      </c>
      <c r="V98" s="71">
        <f t="shared" si="37"/>
        <v>0</v>
      </c>
      <c r="W98" s="71">
        <f t="shared" si="37"/>
        <v>0</v>
      </c>
      <c r="X98" s="71">
        <f t="shared" si="37"/>
        <v>0</v>
      </c>
      <c r="Y98" s="71">
        <f t="shared" si="37"/>
        <v>0</v>
      </c>
      <c r="Z98" s="71">
        <f t="shared" si="37"/>
        <v>0</v>
      </c>
      <c r="AA98" s="71">
        <f t="shared" si="37"/>
        <v>0</v>
      </c>
      <c r="AB98" s="146"/>
    </row>
    <row r="99">
      <c r="A99" s="57" t="s">
        <v>79</v>
      </c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147"/>
      <c r="O99" s="57" t="s">
        <v>79</v>
      </c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148"/>
    </row>
    <row r="100">
      <c r="A100" s="83" t="s">
        <v>80</v>
      </c>
      <c r="B100" s="84">
        <f t="shared" ref="B100:M100" si="38">B29*25.5</f>
        <v>51</v>
      </c>
      <c r="C100" s="84">
        <f t="shared" si="38"/>
        <v>51</v>
      </c>
      <c r="D100" s="84">
        <f t="shared" si="38"/>
        <v>25.5</v>
      </c>
      <c r="E100" s="84">
        <f t="shared" si="38"/>
        <v>102</v>
      </c>
      <c r="F100" s="84">
        <f t="shared" si="38"/>
        <v>0</v>
      </c>
      <c r="G100" s="84">
        <f t="shared" si="38"/>
        <v>153</v>
      </c>
      <c r="H100" s="84">
        <f t="shared" si="38"/>
        <v>0</v>
      </c>
      <c r="I100" s="84">
        <f t="shared" si="38"/>
        <v>0</v>
      </c>
      <c r="J100" s="84">
        <f t="shared" si="38"/>
        <v>0</v>
      </c>
      <c r="K100" s="84">
        <f t="shared" si="38"/>
        <v>0</v>
      </c>
      <c r="L100" s="84">
        <f t="shared" si="38"/>
        <v>0</v>
      </c>
      <c r="M100" s="84">
        <f t="shared" si="38"/>
        <v>0</v>
      </c>
      <c r="O100" s="83" t="s">
        <v>80</v>
      </c>
      <c r="P100" s="84">
        <v>0.0</v>
      </c>
      <c r="Q100" s="84">
        <v>0.0</v>
      </c>
      <c r="R100" s="84">
        <v>0.0</v>
      </c>
      <c r="S100" s="84">
        <v>0.0</v>
      </c>
      <c r="T100" s="84">
        <v>0.0</v>
      </c>
      <c r="U100" s="84">
        <v>0.0</v>
      </c>
      <c r="V100" s="84">
        <v>0.0</v>
      </c>
      <c r="W100" s="84">
        <v>0.0</v>
      </c>
      <c r="X100" s="84">
        <v>0.0</v>
      </c>
      <c r="Y100" s="84">
        <v>0.0</v>
      </c>
      <c r="Z100" s="84">
        <v>0.0</v>
      </c>
      <c r="AA100" s="84">
        <v>0.0</v>
      </c>
      <c r="AB100" s="146"/>
    </row>
    <row r="101">
      <c r="A101" s="86" t="s">
        <v>81</v>
      </c>
      <c r="B101" s="86">
        <f t="shared" ref="B101:M101" si="39">B30*25.5</f>
        <v>0</v>
      </c>
      <c r="C101" s="86">
        <f t="shared" si="39"/>
        <v>0</v>
      </c>
      <c r="D101" s="86">
        <f t="shared" si="39"/>
        <v>0</v>
      </c>
      <c r="E101" s="86">
        <f t="shared" si="39"/>
        <v>0</v>
      </c>
      <c r="F101" s="86">
        <f t="shared" si="39"/>
        <v>0</v>
      </c>
      <c r="G101" s="86">
        <f t="shared" si="39"/>
        <v>0</v>
      </c>
      <c r="H101" s="86">
        <f t="shared" si="39"/>
        <v>306</v>
      </c>
      <c r="I101" s="86">
        <f t="shared" si="39"/>
        <v>306</v>
      </c>
      <c r="J101" s="86">
        <f t="shared" si="39"/>
        <v>306</v>
      </c>
      <c r="K101" s="86">
        <f t="shared" si="39"/>
        <v>306</v>
      </c>
      <c r="L101" s="86">
        <f t="shared" si="39"/>
        <v>306</v>
      </c>
      <c r="M101" s="86">
        <f t="shared" si="39"/>
        <v>306</v>
      </c>
      <c r="O101" s="86" t="s">
        <v>81</v>
      </c>
      <c r="P101" s="86">
        <v>0.0</v>
      </c>
      <c r="Q101" s="86">
        <v>0.0</v>
      </c>
      <c r="R101" s="86">
        <v>0.0</v>
      </c>
      <c r="S101" s="86">
        <v>0.0</v>
      </c>
      <c r="T101" s="86">
        <v>0.0</v>
      </c>
      <c r="U101" s="86">
        <v>0.0</v>
      </c>
      <c r="V101" s="86">
        <v>0.0</v>
      </c>
      <c r="W101" s="86">
        <v>0.0</v>
      </c>
      <c r="X101" s="86">
        <v>0.0</v>
      </c>
      <c r="Y101" s="86">
        <v>0.0</v>
      </c>
      <c r="Z101" s="86">
        <v>0.0</v>
      </c>
      <c r="AA101" s="86">
        <v>0.0</v>
      </c>
      <c r="AB101" s="145"/>
    </row>
    <row r="102">
      <c r="A102" s="13" t="s">
        <v>82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3"/>
      <c r="O102" s="13" t="s">
        <v>82</v>
      </c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4"/>
    </row>
    <row r="103">
      <c r="A103" s="89" t="s">
        <v>83</v>
      </c>
      <c r="B103" s="90">
        <v>0.0</v>
      </c>
      <c r="C103" s="90">
        <v>0.0</v>
      </c>
      <c r="D103" s="90">
        <v>0.0</v>
      </c>
      <c r="E103" s="90">
        <v>0.0</v>
      </c>
      <c r="F103" s="90">
        <v>0.0</v>
      </c>
      <c r="G103" s="90">
        <v>0.0</v>
      </c>
      <c r="H103" s="90">
        <v>0.0</v>
      </c>
      <c r="I103" s="90">
        <v>0.0</v>
      </c>
      <c r="J103" s="90">
        <v>0.0</v>
      </c>
      <c r="K103" s="90">
        <v>0.0</v>
      </c>
      <c r="L103" s="90">
        <v>0.0</v>
      </c>
      <c r="M103" s="90">
        <v>0.0</v>
      </c>
      <c r="O103" s="89" t="s">
        <v>83</v>
      </c>
      <c r="P103" s="90">
        <v>0.0</v>
      </c>
      <c r="Q103" s="90">
        <v>0.0</v>
      </c>
      <c r="R103" s="90">
        <v>0.0</v>
      </c>
      <c r="S103" s="90">
        <v>0.0</v>
      </c>
      <c r="T103" s="90">
        <v>0.0</v>
      </c>
      <c r="U103" s="90">
        <v>0.0</v>
      </c>
      <c r="V103" s="90">
        <v>0.0</v>
      </c>
      <c r="W103" s="90">
        <v>0.0</v>
      </c>
      <c r="X103" s="90">
        <v>0.0</v>
      </c>
      <c r="Y103" s="90">
        <v>0.0</v>
      </c>
      <c r="Z103" s="90">
        <v>0.0</v>
      </c>
      <c r="AA103" s="90">
        <v>0.0</v>
      </c>
      <c r="AB103" s="145"/>
    </row>
    <row r="104">
      <c r="A104" s="92" t="s">
        <v>84</v>
      </c>
      <c r="B104" s="93">
        <f t="shared" ref="B104:M104" si="40">SUM(B75:B101)</f>
        <v>73</v>
      </c>
      <c r="C104" s="93">
        <f t="shared" si="40"/>
        <v>103</v>
      </c>
      <c r="D104" s="93">
        <f t="shared" si="40"/>
        <v>108.5</v>
      </c>
      <c r="E104" s="93">
        <f t="shared" si="40"/>
        <v>190</v>
      </c>
      <c r="F104" s="93">
        <f t="shared" si="40"/>
        <v>287</v>
      </c>
      <c r="G104" s="93">
        <f t="shared" si="40"/>
        <v>597</v>
      </c>
      <c r="H104" s="93">
        <f t="shared" si="40"/>
        <v>479</v>
      </c>
      <c r="I104" s="93">
        <f t="shared" si="40"/>
        <v>484</v>
      </c>
      <c r="J104" s="93">
        <f t="shared" si="40"/>
        <v>482</v>
      </c>
      <c r="K104" s="93">
        <f t="shared" si="40"/>
        <v>485</v>
      </c>
      <c r="L104" s="93">
        <f t="shared" si="40"/>
        <v>462</v>
      </c>
      <c r="M104" s="93">
        <f t="shared" si="40"/>
        <v>400</v>
      </c>
      <c r="O104" s="92" t="s">
        <v>162</v>
      </c>
      <c r="P104" s="93">
        <f t="shared" ref="P104:AA104" si="41">SUM(P75:P101)</f>
        <v>11</v>
      </c>
      <c r="Q104" s="93">
        <f t="shared" si="41"/>
        <v>39</v>
      </c>
      <c r="R104" s="93">
        <f t="shared" si="41"/>
        <v>83.2</v>
      </c>
      <c r="S104" s="93">
        <f t="shared" si="41"/>
        <v>56.4</v>
      </c>
      <c r="T104" s="93">
        <f t="shared" si="41"/>
        <v>129.8</v>
      </c>
      <c r="U104" s="93">
        <f t="shared" si="41"/>
        <v>172.54</v>
      </c>
      <c r="V104" s="93">
        <f t="shared" si="41"/>
        <v>40.5</v>
      </c>
      <c r="W104" s="93">
        <f t="shared" si="41"/>
        <v>169.6</v>
      </c>
      <c r="X104" s="93">
        <f t="shared" si="41"/>
        <v>168.6</v>
      </c>
      <c r="Y104" s="93">
        <f t="shared" si="41"/>
        <v>169.7</v>
      </c>
      <c r="Z104" s="93">
        <f t="shared" si="41"/>
        <v>150.8</v>
      </c>
      <c r="AA104" s="93">
        <f t="shared" si="41"/>
        <v>31.9</v>
      </c>
      <c r="AB104" s="149">
        <f>SUM(P104:AA104)</f>
        <v>1223.04</v>
      </c>
    </row>
    <row r="106">
      <c r="A106" s="2" t="s">
        <v>163</v>
      </c>
    </row>
    <row r="107">
      <c r="A107" s="150" t="s">
        <v>164</v>
      </c>
      <c r="B107" s="151" t="s">
        <v>165</v>
      </c>
      <c r="C107" s="151" t="s">
        <v>166</v>
      </c>
      <c r="D107" s="152" t="s">
        <v>167</v>
      </c>
      <c r="E107" s="153"/>
      <c r="F107" s="154"/>
      <c r="G107" s="152" t="s">
        <v>168</v>
      </c>
      <c r="H107" s="154"/>
      <c r="I107" s="155" t="s">
        <v>169</v>
      </c>
      <c r="J107" s="155" t="s">
        <v>170</v>
      </c>
      <c r="K107" s="155" t="s">
        <v>171</v>
      </c>
      <c r="L107" s="155" t="s">
        <v>172</v>
      </c>
      <c r="M107" s="155" t="s">
        <v>173</v>
      </c>
      <c r="N107" s="155" t="s">
        <v>174</v>
      </c>
      <c r="O107" s="150" t="s">
        <v>175</v>
      </c>
      <c r="P107" s="156"/>
      <c r="Q107" s="156"/>
      <c r="R107" s="60" t="s">
        <v>176</v>
      </c>
      <c r="S107" s="157"/>
      <c r="T107" s="157"/>
      <c r="U107" s="156"/>
      <c r="V107" s="156"/>
    </row>
    <row r="108">
      <c r="A108" s="158" t="s">
        <v>177</v>
      </c>
      <c r="B108" s="159" t="s">
        <v>178</v>
      </c>
      <c r="C108" s="160" t="s">
        <v>179</v>
      </c>
      <c r="D108" s="161" t="s">
        <v>180</v>
      </c>
      <c r="E108" s="162"/>
      <c r="F108" s="163"/>
      <c r="G108" s="161" t="s">
        <v>181</v>
      </c>
      <c r="H108" s="163"/>
      <c r="I108" s="164">
        <v>8037.0</v>
      </c>
      <c r="J108" s="165">
        <v>19.0</v>
      </c>
      <c r="K108" s="164">
        <f>I108*J108</f>
        <v>152703</v>
      </c>
      <c r="L108" s="166">
        <v>0.6</v>
      </c>
      <c r="M108" s="164">
        <f>K108-K108*L108</f>
        <v>61081.2</v>
      </c>
      <c r="N108" s="161" t="s">
        <v>182</v>
      </c>
      <c r="O108" s="167">
        <f>sum(M108:M110)</f>
        <v>70193.6</v>
      </c>
      <c r="P108" s="156"/>
      <c r="Q108" s="168" t="s">
        <v>183</v>
      </c>
      <c r="R108" s="169" t="s">
        <v>184</v>
      </c>
      <c r="S108" s="169" t="s">
        <v>185</v>
      </c>
      <c r="T108" s="169" t="s">
        <v>186</v>
      </c>
      <c r="U108" s="170" t="s">
        <v>187</v>
      </c>
      <c r="V108" s="170" t="s">
        <v>173</v>
      </c>
    </row>
    <row r="109">
      <c r="A109" s="171"/>
      <c r="B109" s="159" t="s">
        <v>188</v>
      </c>
      <c r="C109" s="160" t="s">
        <v>189</v>
      </c>
      <c r="D109" s="161" t="s">
        <v>190</v>
      </c>
      <c r="E109" s="162"/>
      <c r="F109" s="163"/>
      <c r="G109" s="161" t="s">
        <v>181</v>
      </c>
      <c r="H109" s="163"/>
      <c r="I109" s="172" t="s">
        <v>191</v>
      </c>
      <c r="J109" s="165">
        <v>19.0</v>
      </c>
      <c r="K109" s="173"/>
      <c r="L109" s="173"/>
      <c r="M109" s="173"/>
      <c r="N109" s="174"/>
      <c r="O109" s="171"/>
      <c r="P109" s="156"/>
      <c r="Q109" s="175" t="s">
        <v>192</v>
      </c>
      <c r="R109" s="175">
        <v>7.0</v>
      </c>
      <c r="S109" s="176">
        <v>0.013888888888888888</v>
      </c>
      <c r="T109" s="177">
        <f t="shared" ref="T109:T111" si="42">S109*R109</f>
        <v>0.09722222222</v>
      </c>
      <c r="U109" s="178">
        <v>60.0</v>
      </c>
      <c r="V109" s="179">
        <f t="shared" ref="V109:V111" si="43">T109*U109*24</f>
        <v>140</v>
      </c>
    </row>
    <row r="110">
      <c r="A110" s="180"/>
      <c r="B110" s="159" t="s">
        <v>193</v>
      </c>
      <c r="C110" s="160" t="s">
        <v>194</v>
      </c>
      <c r="D110" s="161" t="s">
        <v>195</v>
      </c>
      <c r="E110" s="162"/>
      <c r="F110" s="163"/>
      <c r="G110" s="161" t="s">
        <v>181</v>
      </c>
      <c r="H110" s="163"/>
      <c r="I110" s="164">
        <v>1199.0</v>
      </c>
      <c r="J110" s="165">
        <v>19.0</v>
      </c>
      <c r="K110" s="164">
        <f t="shared" ref="K110:K111" si="44">I110*J110</f>
        <v>22781</v>
      </c>
      <c r="L110" s="166">
        <v>0.6</v>
      </c>
      <c r="M110" s="164">
        <f t="shared" ref="M110:M111" si="45">K110-K110*L110</f>
        <v>9112.4</v>
      </c>
      <c r="N110" s="161" t="s">
        <v>182</v>
      </c>
      <c r="O110" s="180"/>
      <c r="P110" s="156"/>
      <c r="Q110" s="181" t="s">
        <v>196</v>
      </c>
      <c r="R110" s="182">
        <f>1+1+1+1+2+14</f>
        <v>20</v>
      </c>
      <c r="S110" s="183">
        <v>0.017361111111111112</v>
      </c>
      <c r="T110" s="184">
        <f t="shared" si="42"/>
        <v>0.3472222222</v>
      </c>
      <c r="U110" s="185">
        <v>60.0</v>
      </c>
      <c r="V110" s="186">
        <f t="shared" si="43"/>
        <v>500</v>
      </c>
    </row>
    <row r="111">
      <c r="A111" s="187" t="s">
        <v>197</v>
      </c>
      <c r="B111" s="188" t="s">
        <v>198</v>
      </c>
      <c r="C111" s="188" t="s">
        <v>199</v>
      </c>
      <c r="D111" s="189" t="s">
        <v>200</v>
      </c>
      <c r="E111" s="75"/>
      <c r="F111" s="76"/>
      <c r="G111" s="189" t="s">
        <v>181</v>
      </c>
      <c r="H111" s="76"/>
      <c r="I111" s="190">
        <v>3513.0</v>
      </c>
      <c r="J111" s="191">
        <v>8.0</v>
      </c>
      <c r="K111" s="190">
        <f t="shared" si="44"/>
        <v>28104</v>
      </c>
      <c r="L111" s="192">
        <v>0.6</v>
      </c>
      <c r="M111" s="190">
        <f t="shared" si="45"/>
        <v>11241.6</v>
      </c>
      <c r="N111" s="188" t="s">
        <v>182</v>
      </c>
      <c r="O111" s="193">
        <f>sum(M111:M113)</f>
        <v>12854.4</v>
      </c>
      <c r="P111" s="156"/>
      <c r="Q111" s="175" t="s">
        <v>201</v>
      </c>
      <c r="R111" s="175">
        <v>4.0</v>
      </c>
      <c r="S111" s="176">
        <v>0.07291666666666667</v>
      </c>
      <c r="T111" s="177">
        <f t="shared" si="42"/>
        <v>0.2916666667</v>
      </c>
      <c r="U111" s="178">
        <v>60.0</v>
      </c>
      <c r="V111" s="179">
        <f t="shared" si="43"/>
        <v>420</v>
      </c>
    </row>
    <row r="112">
      <c r="A112" s="171"/>
      <c r="B112" s="188" t="s">
        <v>202</v>
      </c>
      <c r="C112" s="188" t="s">
        <v>203</v>
      </c>
      <c r="D112" s="189" t="s">
        <v>190</v>
      </c>
      <c r="E112" s="75"/>
      <c r="F112" s="76"/>
      <c r="G112" s="189" t="s">
        <v>181</v>
      </c>
      <c r="H112" s="76"/>
      <c r="I112" s="194" t="s">
        <v>191</v>
      </c>
      <c r="J112" s="191">
        <v>8.0</v>
      </c>
      <c r="K112" s="195"/>
      <c r="L112" s="195"/>
      <c r="M112" s="195"/>
      <c r="N112" s="195"/>
      <c r="O112" s="171"/>
      <c r="P112" s="156"/>
      <c r="Q112" s="196" t="s">
        <v>15</v>
      </c>
      <c r="R112" s="196">
        <f>sum(R109:R111)</f>
        <v>31</v>
      </c>
      <c r="S112" s="197">
        <f>SUM(Tableau2[temps])</f>
        <v>0.1041666667</v>
      </c>
      <c r="T112" s="197">
        <v>0.7361111111111112</v>
      </c>
      <c r="U112" s="198">
        <v>60.0</v>
      </c>
      <c r="V112" s="198">
        <f>SUM(V109:V111)</f>
        <v>1060</v>
      </c>
    </row>
    <row r="113">
      <c r="A113" s="180"/>
      <c r="B113" s="188" t="s">
        <v>204</v>
      </c>
      <c r="C113" s="188" t="s">
        <v>205</v>
      </c>
      <c r="D113" s="189" t="s">
        <v>206</v>
      </c>
      <c r="E113" s="75"/>
      <c r="F113" s="76"/>
      <c r="G113" s="189" t="s">
        <v>181</v>
      </c>
      <c r="H113" s="76"/>
      <c r="I113" s="190">
        <v>504.0</v>
      </c>
      <c r="J113" s="191">
        <v>8.0</v>
      </c>
      <c r="K113" s="190">
        <f t="shared" ref="K113:K116" si="46">I113*J113</f>
        <v>4032</v>
      </c>
      <c r="L113" s="192">
        <v>0.6</v>
      </c>
      <c r="M113" s="190">
        <f t="shared" ref="M113:M116" si="47">K113-K113*L113</f>
        <v>1612.8</v>
      </c>
      <c r="N113" s="188" t="s">
        <v>182</v>
      </c>
      <c r="O113" s="180"/>
      <c r="P113" s="156"/>
    </row>
    <row r="114">
      <c r="A114" s="158" t="s">
        <v>207</v>
      </c>
      <c r="B114" s="199" t="s">
        <v>208</v>
      </c>
      <c r="C114" s="160" t="s">
        <v>209</v>
      </c>
      <c r="D114" s="161" t="s">
        <v>210</v>
      </c>
      <c r="E114" s="162"/>
      <c r="F114" s="163"/>
      <c r="G114" s="161" t="s">
        <v>181</v>
      </c>
      <c r="H114" s="163"/>
      <c r="I114" s="200">
        <v>20097.0</v>
      </c>
      <c r="J114" s="165">
        <v>3.0</v>
      </c>
      <c r="K114" s="200">
        <f t="shared" si="46"/>
        <v>60291</v>
      </c>
      <c r="L114" s="166">
        <v>0.6</v>
      </c>
      <c r="M114" s="200">
        <f t="shared" si="47"/>
        <v>24116.4</v>
      </c>
      <c r="N114" s="161" t="s">
        <v>182</v>
      </c>
      <c r="O114" s="167">
        <f>sum(M114:M116)</f>
        <v>27978</v>
      </c>
      <c r="P114" s="156"/>
    </row>
    <row r="115">
      <c r="A115" s="171"/>
      <c r="B115" s="199" t="s">
        <v>211</v>
      </c>
      <c r="C115" s="160" t="s">
        <v>212</v>
      </c>
      <c r="D115" s="161" t="s">
        <v>213</v>
      </c>
      <c r="E115" s="162"/>
      <c r="F115" s="163"/>
      <c r="G115" s="161" t="s">
        <v>181</v>
      </c>
      <c r="H115" s="163"/>
      <c r="I115" s="200">
        <v>2562.0</v>
      </c>
      <c r="J115" s="165">
        <v>3.0</v>
      </c>
      <c r="K115" s="200">
        <f t="shared" si="46"/>
        <v>7686</v>
      </c>
      <c r="L115" s="166">
        <v>0.6</v>
      </c>
      <c r="M115" s="200">
        <f t="shared" si="47"/>
        <v>3074.4</v>
      </c>
      <c r="N115" s="161" t="s">
        <v>182</v>
      </c>
      <c r="O115" s="171"/>
      <c r="P115" s="156"/>
    </row>
    <row r="116">
      <c r="A116" s="171"/>
      <c r="B116" s="199" t="s">
        <v>214</v>
      </c>
      <c r="C116" s="160" t="s">
        <v>215</v>
      </c>
      <c r="D116" s="161" t="s">
        <v>216</v>
      </c>
      <c r="E116" s="162"/>
      <c r="F116" s="163"/>
      <c r="G116" s="161" t="s">
        <v>181</v>
      </c>
      <c r="H116" s="163"/>
      <c r="I116" s="200">
        <v>656.0</v>
      </c>
      <c r="J116" s="165">
        <v>3.0</v>
      </c>
      <c r="K116" s="200">
        <f t="shared" si="46"/>
        <v>1968</v>
      </c>
      <c r="L116" s="166">
        <v>0.6</v>
      </c>
      <c r="M116" s="201">
        <f t="shared" si="47"/>
        <v>787.2</v>
      </c>
      <c r="N116" s="161" t="s">
        <v>182</v>
      </c>
      <c r="O116" s="171"/>
      <c r="P116" s="156"/>
    </row>
    <row r="117">
      <c r="A117" s="180"/>
      <c r="B117" s="199" t="s">
        <v>217</v>
      </c>
      <c r="C117" s="202" t="s">
        <v>218</v>
      </c>
      <c r="D117" s="203" t="s">
        <v>190</v>
      </c>
      <c r="E117" s="204"/>
      <c r="F117" s="205"/>
      <c r="G117" s="203" t="s">
        <v>181</v>
      </c>
      <c r="H117" s="205"/>
      <c r="I117" s="206" t="s">
        <v>191</v>
      </c>
      <c r="J117" s="207">
        <v>3.0</v>
      </c>
      <c r="K117" s="208"/>
      <c r="L117" s="209"/>
      <c r="M117" s="210"/>
      <c r="N117" s="211"/>
      <c r="O117" s="180"/>
      <c r="P117" s="157"/>
    </row>
    <row r="118">
      <c r="A118" s="187" t="s">
        <v>219</v>
      </c>
      <c r="B118" s="212" t="s">
        <v>220</v>
      </c>
      <c r="C118" s="213" t="s">
        <v>221</v>
      </c>
      <c r="D118" s="214" t="s">
        <v>222</v>
      </c>
      <c r="E118" s="162"/>
      <c r="F118" s="163"/>
      <c r="G118" s="214" t="s">
        <v>181</v>
      </c>
      <c r="H118" s="163"/>
      <c r="I118" s="215">
        <v>1582.0</v>
      </c>
      <c r="J118" s="216">
        <v>87.0</v>
      </c>
      <c r="K118" s="215">
        <f t="shared" ref="K118:K120" si="48">I118*J118</f>
        <v>137634</v>
      </c>
      <c r="L118" s="217">
        <v>0.6</v>
      </c>
      <c r="M118" s="215">
        <f t="shared" ref="M118:M122" si="49">K118-K118*L118</f>
        <v>55053.6</v>
      </c>
      <c r="N118" s="214" t="s">
        <v>182</v>
      </c>
      <c r="O118" s="218">
        <f>sum(M118:M119)</f>
        <v>61804.8</v>
      </c>
      <c r="P118" s="157"/>
    </row>
    <row r="119">
      <c r="A119" s="180"/>
      <c r="B119" s="212" t="s">
        <v>223</v>
      </c>
      <c r="C119" s="213" t="s">
        <v>224</v>
      </c>
      <c r="D119" s="214" t="s">
        <v>225</v>
      </c>
      <c r="E119" s="162"/>
      <c r="F119" s="163"/>
      <c r="G119" s="214" t="s">
        <v>181</v>
      </c>
      <c r="H119" s="163"/>
      <c r="I119" s="215">
        <v>194.0</v>
      </c>
      <c r="J119" s="216">
        <v>87.0</v>
      </c>
      <c r="K119" s="215">
        <f t="shared" si="48"/>
        <v>16878</v>
      </c>
      <c r="L119" s="217">
        <v>0.6</v>
      </c>
      <c r="M119" s="215">
        <f t="shared" si="49"/>
        <v>6751.2</v>
      </c>
      <c r="N119" s="214" t="s">
        <v>182</v>
      </c>
      <c r="O119" s="180"/>
      <c r="P119" s="157"/>
    </row>
    <row r="120">
      <c r="A120" s="219" t="s">
        <v>226</v>
      </c>
      <c r="B120" s="220" t="s">
        <v>227</v>
      </c>
      <c r="C120" s="221" t="s">
        <v>228</v>
      </c>
      <c r="D120" s="222" t="s">
        <v>229</v>
      </c>
      <c r="E120" s="162"/>
      <c r="F120" s="163"/>
      <c r="G120" s="222" t="s">
        <v>181</v>
      </c>
      <c r="H120" s="163"/>
      <c r="I120" s="223">
        <v>473.0</v>
      </c>
      <c r="J120" s="224">
        <f>sum(J108,J111,J114,J118,)</f>
        <v>117</v>
      </c>
      <c r="K120" s="223">
        <f t="shared" si="48"/>
        <v>55341</v>
      </c>
      <c r="L120" s="225">
        <v>0.6</v>
      </c>
      <c r="M120" s="223">
        <f t="shared" si="49"/>
        <v>22136.4</v>
      </c>
      <c r="N120" s="222" t="s">
        <v>182</v>
      </c>
      <c r="O120" s="226">
        <f t="shared" ref="O120:O122" si="50">M120</f>
        <v>22136.4</v>
      </c>
    </row>
    <row r="121">
      <c r="A121" s="227" t="s">
        <v>230</v>
      </c>
      <c r="B121" s="228" t="s">
        <v>231</v>
      </c>
      <c r="C121" s="229"/>
      <c r="D121" s="230" t="s">
        <v>232</v>
      </c>
      <c r="E121" s="162"/>
      <c r="F121" s="163"/>
      <c r="G121" s="230"/>
      <c r="H121" s="163"/>
      <c r="I121" s="231">
        <v>60.0</v>
      </c>
      <c r="J121" s="232">
        <v>0.4444444444444444</v>
      </c>
      <c r="K121" s="231">
        <v>640.0</v>
      </c>
      <c r="L121" s="233"/>
      <c r="M121" s="234">
        <f t="shared" si="49"/>
        <v>640</v>
      </c>
      <c r="N121" s="235" t="s">
        <v>182</v>
      </c>
      <c r="O121" s="236">
        <f t="shared" si="50"/>
        <v>640</v>
      </c>
    </row>
    <row r="122">
      <c r="A122" s="227" t="s">
        <v>233</v>
      </c>
      <c r="B122" s="228" t="s">
        <v>234</v>
      </c>
      <c r="C122" s="229"/>
      <c r="D122" s="230" t="s">
        <v>235</v>
      </c>
      <c r="E122" s="162"/>
      <c r="F122" s="163"/>
      <c r="G122" s="230"/>
      <c r="H122" s="163"/>
      <c r="I122" s="231">
        <v>60.0</v>
      </c>
      <c r="J122" s="232">
        <v>0.2916666666666667</v>
      </c>
      <c r="K122" s="231">
        <v>420.0</v>
      </c>
      <c r="L122" s="233"/>
      <c r="M122" s="234">
        <f t="shared" si="49"/>
        <v>420</v>
      </c>
      <c r="N122" s="237" t="s">
        <v>182</v>
      </c>
      <c r="O122" s="236">
        <f t="shared" si="50"/>
        <v>420</v>
      </c>
    </row>
    <row r="123">
      <c r="K123" s="157"/>
      <c r="L123" s="157"/>
      <c r="N123" s="238" t="s">
        <v>15</v>
      </c>
      <c r="O123" s="239">
        <f>SUM(O107:O122)</f>
        <v>196027.2</v>
      </c>
    </row>
    <row r="124">
      <c r="P124" s="240"/>
    </row>
    <row r="125">
      <c r="P125" s="240"/>
    </row>
    <row r="126">
      <c r="P126" s="240"/>
    </row>
    <row r="127">
      <c r="P127" s="240"/>
    </row>
    <row r="128">
      <c r="P128" s="240"/>
    </row>
  </sheetData>
  <mergeCells count="87">
    <mergeCell ref="D107:F107"/>
    <mergeCell ref="D111:F111"/>
    <mergeCell ref="G111:H111"/>
    <mergeCell ref="D112:F112"/>
    <mergeCell ref="G112:H112"/>
    <mergeCell ref="A114:A117"/>
    <mergeCell ref="D114:F114"/>
    <mergeCell ref="D115:F115"/>
    <mergeCell ref="D116:F116"/>
    <mergeCell ref="D117:F117"/>
    <mergeCell ref="A118:A119"/>
    <mergeCell ref="D118:F118"/>
    <mergeCell ref="D119:F119"/>
    <mergeCell ref="B65:E65"/>
    <mergeCell ref="B66:E66"/>
    <mergeCell ref="B67:E67"/>
    <mergeCell ref="B68:E68"/>
    <mergeCell ref="G107:H107"/>
    <mergeCell ref="A108:A110"/>
    <mergeCell ref="A111:A113"/>
    <mergeCell ref="G119:H119"/>
    <mergeCell ref="D120:F120"/>
    <mergeCell ref="G120:H120"/>
    <mergeCell ref="D121:F121"/>
    <mergeCell ref="G121:H121"/>
    <mergeCell ref="D122:F122"/>
    <mergeCell ref="G122:H122"/>
    <mergeCell ref="D113:F113"/>
    <mergeCell ref="G113:H113"/>
    <mergeCell ref="G114:H114"/>
    <mergeCell ref="G115:H115"/>
    <mergeCell ref="G116:H116"/>
    <mergeCell ref="G117:H117"/>
    <mergeCell ref="G118:H118"/>
    <mergeCell ref="Y22:Y23"/>
    <mergeCell ref="Z22:Z23"/>
    <mergeCell ref="Y24:Y25"/>
    <mergeCell ref="Z24:Z25"/>
    <mergeCell ref="Y26:Y27"/>
    <mergeCell ref="Z26:Z27"/>
    <mergeCell ref="Y28:Y29"/>
    <mergeCell ref="Z28:Z29"/>
    <mergeCell ref="Q13:S13"/>
    <mergeCell ref="Q14:S14"/>
    <mergeCell ref="Q15:S15"/>
    <mergeCell ref="Q16:S16"/>
    <mergeCell ref="Q20:V20"/>
    <mergeCell ref="Q21:V21"/>
    <mergeCell ref="Q22:V22"/>
    <mergeCell ref="Q23:V23"/>
    <mergeCell ref="Q24:V24"/>
    <mergeCell ref="Q25:V25"/>
    <mergeCell ref="I39:O39"/>
    <mergeCell ref="I40:O40"/>
    <mergeCell ref="I41:O41"/>
    <mergeCell ref="W41:X41"/>
    <mergeCell ref="I42:O42"/>
    <mergeCell ref="I43:O43"/>
    <mergeCell ref="I44:O44"/>
    <mergeCell ref="I45:O45"/>
    <mergeCell ref="I46:O46"/>
    <mergeCell ref="I47:O47"/>
    <mergeCell ref="I48:O48"/>
    <mergeCell ref="I49:O49"/>
    <mergeCell ref="I50:O50"/>
    <mergeCell ref="I51:O51"/>
    <mergeCell ref="I52:O52"/>
    <mergeCell ref="I53:O53"/>
    <mergeCell ref="I54:O54"/>
    <mergeCell ref="I55:O55"/>
    <mergeCell ref="I56:O56"/>
    <mergeCell ref="I57:O57"/>
    <mergeCell ref="I58:O58"/>
    <mergeCell ref="I59:O59"/>
    <mergeCell ref="I60:O60"/>
    <mergeCell ref="B63:E63"/>
    <mergeCell ref="B64:E64"/>
    <mergeCell ref="O111:O113"/>
    <mergeCell ref="O114:O117"/>
    <mergeCell ref="O118:O119"/>
    <mergeCell ref="D108:F108"/>
    <mergeCell ref="G108:H108"/>
    <mergeCell ref="O108:O110"/>
    <mergeCell ref="D109:F109"/>
    <mergeCell ref="G109:H109"/>
    <mergeCell ref="D110:F110"/>
    <mergeCell ref="G110:H110"/>
  </mergeCells>
  <dataValidations>
    <dataValidation type="custom" allowBlank="1" showDropDown="1" sqref="S109:T111">
      <formula1>OR(TIMEVALUE(TEXT(S109, "hh:mm:ss"))=S109, AND(ISNUMBER(S109), LEFT(CELL("format", S109))="D"))</formula1>
    </dataValidation>
    <dataValidation type="custom" allowBlank="1" showDropDown="1" sqref="U109:V111">
      <formula1>AND(ISNUMBER(U109),(NOT(OR(NOT(ISERROR(DATEVALUE(U109))), AND(ISNUMBER(U109), LEFT(CELL("format", U109))="D")))))</formula1>
    </dataValidation>
  </dataValidations>
  <hyperlinks>
    <hyperlink r:id="rId1" ref="Q20"/>
    <hyperlink r:id="rId2" ref="Q21"/>
    <hyperlink r:id="rId3" ref="Q22"/>
    <hyperlink r:id="rId4" ref="Q23"/>
    <hyperlink r:id="rId5" ref="Q24"/>
    <hyperlink r:id="rId6" ref="Q25"/>
  </hyperlinks>
  <drawing r:id="rId7"/>
  <tableParts count="9"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